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LSi\Documents\Funcionarizacion\normativa_funcionarizacion\Grupo_V_1_11\"/>
    </mc:Choice>
  </mc:AlternateContent>
  <xr:revisionPtr revIDLastSave="0" documentId="8_{219B6540-C915-4251-A4E8-FECE6E64A6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o" sheetId="7" r:id="rId1"/>
    <sheet name="V-1,11 xornada_completa" sheetId="1" r:id="rId2"/>
    <sheet name="V-1,11 xornada non completa" sheetId="5" r:id="rId3"/>
    <sheet name="retribucións" sheetId="6" r:id="rId4"/>
    <sheet name="Tabla dinámica" sheetId="2" r:id="rId5"/>
  </sheets>
  <definedNames>
    <definedName name="_xlnm._FilterDatabase" localSheetId="2" hidden="1">'V-1,11 xornada non completa'!$A$1:$Y$168</definedName>
    <definedName name="_xlnm._FilterDatabase" localSheetId="1" hidden="1">'V-1,11 xornada_completa'!$A$2:$AD$2317</definedName>
  </definedNames>
  <calcPr calcId="191029"/>
  <pivotCaches>
    <pivotCache cacheId="0" r:id="rId6"/>
    <pivotCache cacheId="1" r:id="rId7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8" i="7" l="1"/>
  <c r="E85" i="7"/>
  <c r="E82" i="7"/>
  <c r="E81" i="7"/>
  <c r="D80" i="7"/>
  <c r="E79" i="7" s="1"/>
  <c r="D78" i="7"/>
  <c r="D77" i="7"/>
  <c r="D76" i="7"/>
  <c r="E74" i="7"/>
  <c r="E73" i="7"/>
  <c r="E72" i="7"/>
  <c r="E70" i="7"/>
  <c r="E68" i="7"/>
  <c r="D67" i="7"/>
  <c r="E62" i="7"/>
  <c r="E56" i="7"/>
  <c r="D48" i="7"/>
  <c r="E47" i="7"/>
  <c r="E46" i="7"/>
  <c r="E43" i="7"/>
  <c r="E42" i="7"/>
  <c r="D36" i="7"/>
  <c r="E33" i="7"/>
  <c r="E30" i="7"/>
  <c r="E29" i="7"/>
  <c r="E27" i="7"/>
  <c r="E22" i="7"/>
  <c r="E21" i="7"/>
  <c r="E20" i="7"/>
  <c r="E18" i="7"/>
  <c r="E16" i="7"/>
  <c r="E10" i="7"/>
  <c r="E4" i="7"/>
  <c r="B141" i="2"/>
  <c r="D89" i="7" l="1"/>
  <c r="E60" i="6"/>
  <c r="H2303" i="1" l="1"/>
  <c r="H2301" i="1"/>
  <c r="H2299" i="1"/>
  <c r="H2297" i="1"/>
  <c r="H2295" i="1"/>
  <c r="H2293" i="1"/>
  <c r="H2291" i="1"/>
  <c r="H2289" i="1"/>
  <c r="H2287" i="1"/>
  <c r="H2285" i="1"/>
  <c r="H2283" i="1"/>
  <c r="H2268" i="1"/>
  <c r="H2264" i="1"/>
  <c r="H2260" i="1"/>
  <c r="H2256" i="1"/>
  <c r="H2252" i="1"/>
  <c r="H2248" i="1"/>
  <c r="H2244" i="1"/>
  <c r="H2240" i="1"/>
  <c r="H2236" i="1"/>
  <c r="H2232" i="1"/>
  <c r="H2228" i="1"/>
  <c r="H2224" i="1"/>
  <c r="H2220" i="1"/>
  <c r="H2216" i="1"/>
  <c r="H2212" i="1"/>
  <c r="H2208" i="1"/>
  <c r="H2204" i="1"/>
  <c r="H2200" i="1"/>
  <c r="H2196" i="1"/>
  <c r="H2192" i="1"/>
  <c r="H2317" i="1"/>
  <c r="H2315" i="1"/>
  <c r="H2313" i="1"/>
  <c r="H2311" i="1"/>
  <c r="H2309" i="1"/>
  <c r="H2307" i="1"/>
  <c r="H2305" i="1"/>
  <c r="H2281" i="1"/>
  <c r="H2269" i="1"/>
  <c r="H2265" i="1"/>
  <c r="H2261" i="1"/>
  <c r="H2257" i="1"/>
  <c r="H2253" i="1"/>
  <c r="H2249" i="1"/>
  <c r="H2245" i="1"/>
  <c r="H2241" i="1"/>
  <c r="H2237" i="1"/>
  <c r="H2233" i="1"/>
  <c r="H2229" i="1"/>
  <c r="H2225" i="1"/>
  <c r="H2221" i="1"/>
  <c r="H2217" i="1"/>
  <c r="H2213" i="1"/>
  <c r="H2209" i="1"/>
  <c r="H2205" i="1"/>
  <c r="H2201" i="1"/>
  <c r="H2197" i="1"/>
  <c r="H2193" i="1"/>
  <c r="H2304" i="1"/>
  <c r="H2302" i="1"/>
  <c r="H2300" i="1"/>
  <c r="H2298" i="1"/>
  <c r="H2296" i="1"/>
  <c r="H2294" i="1"/>
  <c r="H2292" i="1"/>
  <c r="H2290" i="1"/>
  <c r="H2288" i="1"/>
  <c r="H2286" i="1"/>
  <c r="H2284" i="1"/>
  <c r="H2282" i="1"/>
  <c r="H2266" i="1"/>
  <c r="H2262" i="1"/>
  <c r="H2258" i="1"/>
  <c r="H2254" i="1"/>
  <c r="H2250" i="1"/>
  <c r="H2246" i="1"/>
  <c r="H2242" i="1"/>
  <c r="H2238" i="1"/>
  <c r="H2234" i="1"/>
  <c r="H2230" i="1"/>
  <c r="H2226" i="1"/>
  <c r="H2222" i="1"/>
  <c r="H2218" i="1"/>
  <c r="H2214" i="1"/>
  <c r="H2210" i="1"/>
  <c r="H2206" i="1"/>
  <c r="H2202" i="1"/>
  <c r="H2316" i="1"/>
  <c r="H2308" i="1"/>
  <c r="H2267" i="1"/>
  <c r="H2251" i="1"/>
  <c r="H2235" i="1"/>
  <c r="H2219" i="1"/>
  <c r="H2203" i="1"/>
  <c r="H2198" i="1"/>
  <c r="H2191" i="1"/>
  <c r="H2187" i="1"/>
  <c r="H2183" i="1"/>
  <c r="H2179" i="1"/>
  <c r="H2175" i="1"/>
  <c r="H2171" i="1"/>
  <c r="H2168" i="1"/>
  <c r="H2164" i="1"/>
  <c r="H2160" i="1"/>
  <c r="H2156" i="1"/>
  <c r="H2314" i="1"/>
  <c r="H2306" i="1"/>
  <c r="H2255" i="1"/>
  <c r="H2239" i="1"/>
  <c r="H2223" i="1"/>
  <c r="H2207" i="1"/>
  <c r="H2195" i="1"/>
  <c r="H2188" i="1"/>
  <c r="H2184" i="1"/>
  <c r="H2180" i="1"/>
  <c r="H2176" i="1"/>
  <c r="H2172" i="1"/>
  <c r="H2165" i="1"/>
  <c r="H2161" i="1"/>
  <c r="H2157" i="1"/>
  <c r="H2312" i="1"/>
  <c r="H2259" i="1"/>
  <c r="H2243" i="1"/>
  <c r="H2227" i="1"/>
  <c r="H2211" i="1"/>
  <c r="H2194" i="1"/>
  <c r="H2189" i="1"/>
  <c r="H2185" i="1"/>
  <c r="H2181" i="1"/>
  <c r="H2177" i="1"/>
  <c r="H2173" i="1"/>
  <c r="H2169" i="1"/>
  <c r="H2166" i="1"/>
  <c r="H2162" i="1"/>
  <c r="H2158" i="1"/>
  <c r="H2310" i="1"/>
  <c r="H2215" i="1"/>
  <c r="H2178" i="1"/>
  <c r="H2167" i="1"/>
  <c r="H2231" i="1"/>
  <c r="H2182" i="1"/>
  <c r="H2155" i="1"/>
  <c r="H2247" i="1"/>
  <c r="H2186" i="1"/>
  <c r="H2170" i="1"/>
  <c r="H2159" i="1"/>
  <c r="H2263" i="1"/>
  <c r="H2199" i="1"/>
  <c r="H2190" i="1"/>
  <c r="H2174" i="1"/>
  <c r="H2163" i="1"/>
  <c r="H1655" i="1"/>
  <c r="H1522" i="1"/>
  <c r="H1514" i="1"/>
  <c r="H1652" i="1"/>
  <c r="H1515" i="1"/>
  <c r="H1516" i="1"/>
  <c r="H1646" i="1"/>
  <c r="H1517" i="1"/>
  <c r="H1513" i="1"/>
  <c r="H1512" i="1"/>
  <c r="H1508" i="1"/>
  <c r="H1476" i="1"/>
  <c r="H1468" i="1"/>
  <c r="H1396" i="1"/>
  <c r="H1392" i="1"/>
  <c r="H1388" i="1"/>
  <c r="H1384" i="1"/>
  <c r="H1380" i="1"/>
  <c r="H1376" i="1"/>
  <c r="H1372" i="1"/>
  <c r="H1364" i="1"/>
  <c r="H1360" i="1"/>
  <c r="H1356" i="1"/>
  <c r="H1352" i="1"/>
  <c r="H1348" i="1"/>
  <c r="H1344" i="1"/>
  <c r="H1340" i="1"/>
  <c r="H1336" i="1"/>
  <c r="H1332" i="1"/>
  <c r="H1328" i="1"/>
  <c r="H1324" i="1"/>
  <c r="H1320" i="1"/>
  <c r="H1316" i="1"/>
  <c r="H1308" i="1"/>
  <c r="H1304" i="1"/>
  <c r="H1296" i="1"/>
  <c r="H1292" i="1"/>
  <c r="H1288" i="1"/>
  <c r="H1284" i="1"/>
  <c r="H1509" i="1"/>
  <c r="H1477" i="1"/>
  <c r="H1469" i="1"/>
  <c r="H1465" i="1"/>
  <c r="H1397" i="1"/>
  <c r="H1393" i="1"/>
  <c r="H1389" i="1"/>
  <c r="H1385" i="1"/>
  <c r="H1381" i="1"/>
  <c r="H1377" i="1"/>
  <c r="H1373" i="1"/>
  <c r="H1365" i="1"/>
  <c r="H1361" i="1"/>
  <c r="H1357" i="1"/>
  <c r="H1353" i="1"/>
  <c r="H1349" i="1"/>
  <c r="H1345" i="1"/>
  <c r="H1341" i="1"/>
  <c r="H1337" i="1"/>
  <c r="H1333" i="1"/>
  <c r="H1329" i="1"/>
  <c r="H1325" i="1"/>
  <c r="H1321" i="1"/>
  <c r="H1317" i="1"/>
  <c r="H1305" i="1"/>
  <c r="H1301" i="1"/>
  <c r="H1297" i="1"/>
  <c r="H1289" i="1"/>
  <c r="H1285" i="1"/>
  <c r="H1510" i="1"/>
  <c r="H1478" i="1"/>
  <c r="H1470" i="1"/>
  <c r="H1466" i="1"/>
  <c r="H1394" i="1"/>
  <c r="H1390" i="1"/>
  <c r="H1386" i="1"/>
  <c r="H1382" i="1"/>
  <c r="H1378" i="1"/>
  <c r="H1374" i="1"/>
  <c r="H1370" i="1"/>
  <c r="H1366" i="1"/>
  <c r="H1362" i="1"/>
  <c r="H1358" i="1"/>
  <c r="H1354" i="1"/>
  <c r="H1346" i="1"/>
  <c r="H1342" i="1"/>
  <c r="H1338" i="1"/>
  <c r="H1334" i="1"/>
  <c r="H1330" i="1"/>
  <c r="H1326" i="1"/>
  <c r="H1322" i="1"/>
  <c r="H1318" i="1"/>
  <c r="H1314" i="1"/>
  <c r="H1306" i="1"/>
  <c r="H1302" i="1"/>
  <c r="H1298" i="1"/>
  <c r="H1294" i="1"/>
  <c r="H1290" i="1"/>
  <c r="H1286" i="1"/>
  <c r="H1511" i="1"/>
  <c r="H1471" i="1"/>
  <c r="H1467" i="1"/>
  <c r="H1395" i="1"/>
  <c r="H1391" i="1"/>
  <c r="H1387" i="1"/>
  <c r="H1383" i="1"/>
  <c r="H1379" i="1"/>
  <c r="H1375" i="1"/>
  <c r="H1371" i="1"/>
  <c r="H1367" i="1"/>
  <c r="H1363" i="1"/>
  <c r="H1359" i="1"/>
  <c r="H1355" i="1"/>
  <c r="H1347" i="1"/>
  <c r="H1343" i="1"/>
  <c r="H1339" i="1"/>
  <c r="H1335" i="1"/>
  <c r="H1331" i="1"/>
  <c r="H1327" i="1"/>
  <c r="H1323" i="1"/>
  <c r="H1319" i="1"/>
  <c r="H1315" i="1"/>
  <c r="H1307" i="1"/>
  <c r="H1295" i="1"/>
  <c r="H1291" i="1"/>
  <c r="H1287" i="1"/>
  <c r="H1281" i="1"/>
  <c r="H1277" i="1"/>
  <c r="H1273" i="1"/>
  <c r="H1269" i="1"/>
  <c r="H1257" i="1"/>
  <c r="H1253" i="1"/>
  <c r="H1249" i="1"/>
  <c r="H1245" i="1"/>
  <c r="H1241" i="1"/>
  <c r="H1237" i="1"/>
  <c r="H1233" i="1"/>
  <c r="H1229" i="1"/>
  <c r="H1225" i="1"/>
  <c r="H1221" i="1"/>
  <c r="H1217" i="1"/>
  <c r="H1213" i="1"/>
  <c r="H1209" i="1"/>
  <c r="H1193" i="1"/>
  <c r="H1185" i="1"/>
  <c r="H1181" i="1"/>
  <c r="H1177" i="1"/>
  <c r="H1173" i="1"/>
  <c r="H1169" i="1"/>
  <c r="H1165" i="1"/>
  <c r="H1161" i="1"/>
  <c r="H1157" i="1"/>
  <c r="H1153" i="1"/>
  <c r="H1149" i="1"/>
  <c r="H1145" i="1"/>
  <c r="H1141" i="1"/>
  <c r="H1133" i="1"/>
  <c r="H1125" i="1"/>
  <c r="H1121" i="1"/>
  <c r="H1113" i="1"/>
  <c r="H1109" i="1"/>
  <c r="H1105" i="1"/>
  <c r="H1101" i="1"/>
  <c r="H1097" i="1"/>
  <c r="H1093" i="1"/>
  <c r="H1089" i="1"/>
  <c r="H1078" i="1"/>
  <c r="H1074" i="1"/>
  <c r="H1070" i="1"/>
  <c r="H1066" i="1"/>
  <c r="H1062" i="1"/>
  <c r="H1054" i="1"/>
  <c r="H1050" i="1"/>
  <c r="H1046" i="1"/>
  <c r="H1042" i="1"/>
  <c r="H1038" i="1"/>
  <c r="H1034" i="1"/>
  <c r="H1030" i="1"/>
  <c r="H1026" i="1"/>
  <c r="H1022" i="1"/>
  <c r="H1014" i="1"/>
  <c r="H1010" i="1"/>
  <c r="H1006" i="1"/>
  <c r="H1002" i="1"/>
  <c r="H998" i="1"/>
  <c r="H994" i="1"/>
  <c r="H990" i="1"/>
  <c r="H986" i="1"/>
  <c r="H982" i="1"/>
  <c r="H978" i="1"/>
  <c r="H974" i="1"/>
  <c r="H970" i="1"/>
  <c r="H966" i="1"/>
  <c r="H962" i="1"/>
  <c r="H958" i="1"/>
  <c r="H954" i="1"/>
  <c r="H950" i="1"/>
  <c r="H946" i="1"/>
  <c r="H938" i="1"/>
  <c r="H930" i="1"/>
  <c r="H926" i="1"/>
  <c r="H922" i="1"/>
  <c r="H918" i="1"/>
  <c r="H914" i="1"/>
  <c r="H910" i="1"/>
  <c r="H906" i="1"/>
  <c r="H894" i="1"/>
  <c r="H890" i="1"/>
  <c r="H886" i="1"/>
  <c r="H882" i="1"/>
  <c r="H878" i="1"/>
  <c r="H874" i="1"/>
  <c r="H870" i="1"/>
  <c r="H862" i="1"/>
  <c r="H851" i="1"/>
  <c r="H847" i="1"/>
  <c r="H843" i="1"/>
  <c r="H839" i="1"/>
  <c r="H835" i="1"/>
  <c r="H831" i="1"/>
  <c r="H1282" i="1"/>
  <c r="H1278" i="1"/>
  <c r="H1274" i="1"/>
  <c r="H1270" i="1"/>
  <c r="H1266" i="1"/>
  <c r="H1254" i="1"/>
  <c r="H1250" i="1"/>
  <c r="H1246" i="1"/>
  <c r="H1242" i="1"/>
  <c r="H1238" i="1"/>
  <c r="H1234" i="1"/>
  <c r="H1230" i="1"/>
  <c r="H1226" i="1"/>
  <c r="H1222" i="1"/>
  <c r="H1218" i="1"/>
  <c r="H1214" i="1"/>
  <c r="H1210" i="1"/>
  <c r="H1194" i="1"/>
  <c r="H1186" i="1"/>
  <c r="H1182" i="1"/>
  <c r="H1178" i="1"/>
  <c r="H1174" i="1"/>
  <c r="H1170" i="1"/>
  <c r="H1166" i="1"/>
  <c r="H1162" i="1"/>
  <c r="H1158" i="1"/>
  <c r="H1154" i="1"/>
  <c r="H1150" i="1"/>
  <c r="H1146" i="1"/>
  <c r="H1142" i="1"/>
  <c r="H1134" i="1"/>
  <c r="H1130" i="1"/>
  <c r="H1126" i="1"/>
  <c r="H1122" i="1"/>
  <c r="H1114" i="1"/>
  <c r="H1110" i="1"/>
  <c r="H1106" i="1"/>
  <c r="H1102" i="1"/>
  <c r="H1098" i="1"/>
  <c r="H1090" i="1"/>
  <c r="H1079" i="1"/>
  <c r="H1067" i="1"/>
  <c r="H1063" i="1"/>
  <c r="H1055" i="1"/>
  <c r="H1051" i="1"/>
  <c r="H1047" i="1"/>
  <c r="H1043" i="1"/>
  <c r="H1039" i="1"/>
  <c r="H1035" i="1"/>
  <c r="H1031" i="1"/>
  <c r="H1027" i="1"/>
  <c r="H1023" i="1"/>
  <c r="H1015" i="1"/>
  <c r="H1011" i="1"/>
  <c r="H1007" i="1"/>
  <c r="H1003" i="1"/>
  <c r="H999" i="1"/>
  <c r="H995" i="1"/>
  <c r="H991" i="1"/>
  <c r="H987" i="1"/>
  <c r="H983" i="1"/>
  <c r="H979" i="1"/>
  <c r="H975" i="1"/>
  <c r="H971" i="1"/>
  <c r="H967" i="1"/>
  <c r="H963" i="1"/>
  <c r="H959" i="1"/>
  <c r="H951" i="1"/>
  <c r="H939" i="1"/>
  <c r="H935" i="1"/>
  <c r="H931" i="1"/>
  <c r="H927" i="1"/>
  <c r="H923" i="1"/>
  <c r="H919" i="1"/>
  <c r="H915" i="1"/>
  <c r="H911" i="1"/>
  <c r="H907" i="1"/>
  <c r="H903" i="1"/>
  <c r="H895" i="1"/>
  <c r="H891" i="1"/>
  <c r="H887" i="1"/>
  <c r="H883" i="1"/>
  <c r="H879" i="1"/>
  <c r="H875" i="1"/>
  <c r="H871" i="1"/>
  <c r="H863" i="1"/>
  <c r="H852" i="1"/>
  <c r="H848" i="1"/>
  <c r="H844" i="1"/>
  <c r="H840" i="1"/>
  <c r="H836" i="1"/>
  <c r="H832" i="1"/>
  <c r="H1283" i="1"/>
  <c r="H1279" i="1"/>
  <c r="H1275" i="1"/>
  <c r="H1271" i="1"/>
  <c r="H1267" i="1"/>
  <c r="H1255" i="1"/>
  <c r="H1251" i="1"/>
  <c r="H1247" i="1"/>
  <c r="H1243" i="1"/>
  <c r="H1239" i="1"/>
  <c r="H1235" i="1"/>
  <c r="H1231" i="1"/>
  <c r="H1227" i="1"/>
  <c r="H1223" i="1"/>
  <c r="H1219" i="1"/>
  <c r="H1215" i="1"/>
  <c r="H1211" i="1"/>
  <c r="H1207" i="1"/>
  <c r="H1195" i="1"/>
  <c r="H1191" i="1"/>
  <c r="H1187" i="1"/>
  <c r="H1183" i="1"/>
  <c r="H1179" i="1"/>
  <c r="H1175" i="1"/>
  <c r="H1171" i="1"/>
  <c r="H1167" i="1"/>
  <c r="H1163" i="1"/>
  <c r="H1159" i="1"/>
  <c r="H1155" i="1"/>
  <c r="H1151" i="1"/>
  <c r="H1143" i="1"/>
  <c r="H1139" i="1"/>
  <c r="H1131" i="1"/>
  <c r="H1123" i="1"/>
  <c r="H1119" i="1"/>
  <c r="H1115" i="1"/>
  <c r="H1111" i="1"/>
  <c r="H1107" i="1"/>
  <c r="H1103" i="1"/>
  <c r="H1099" i="1"/>
  <c r="H1091" i="1"/>
  <c r="H1087" i="1"/>
  <c r="H1080" i="1"/>
  <c r="H1068" i="1"/>
  <c r="H1064" i="1"/>
  <c r="H1060" i="1"/>
  <c r="H1056" i="1"/>
  <c r="H1052" i="1"/>
  <c r="H1048" i="1"/>
  <c r="H1044" i="1"/>
  <c r="H1040" i="1"/>
  <c r="H1036" i="1"/>
  <c r="H1032" i="1"/>
  <c r="H1028" i="1"/>
  <c r="H1024" i="1"/>
  <c r="H1020" i="1"/>
  <c r="H1012" i="1"/>
  <c r="H1008" i="1"/>
  <c r="H1004" i="1"/>
  <c r="H1000" i="1"/>
  <c r="H996" i="1"/>
  <c r="H992" i="1"/>
  <c r="H988" i="1"/>
  <c r="H984" i="1"/>
  <c r="H980" i="1"/>
  <c r="H976" i="1"/>
  <c r="H972" i="1"/>
  <c r="H968" i="1"/>
  <c r="H964" i="1"/>
  <c r="H960" i="1"/>
  <c r="H952" i="1"/>
  <c r="H944" i="1"/>
  <c r="H940" i="1"/>
  <c r="H936" i="1"/>
  <c r="H928" i="1"/>
  <c r="H924" i="1"/>
  <c r="H920" i="1"/>
  <c r="H916" i="1"/>
  <c r="H912" i="1"/>
  <c r="H908" i="1"/>
  <c r="H904" i="1"/>
  <c r="H900" i="1"/>
  <c r="H892" i="1"/>
  <c r="H888" i="1"/>
  <c r="H884" i="1"/>
  <c r="H880" i="1"/>
  <c r="H876" i="1"/>
  <c r="H872" i="1"/>
  <c r="H864" i="1"/>
  <c r="H861" i="1"/>
  <c r="H853" i="1"/>
  <c r="H849" i="1"/>
  <c r="H845" i="1"/>
  <c r="H841" i="1"/>
  <c r="H837" i="1"/>
  <c r="H833" i="1"/>
  <c r="H1280" i="1"/>
  <c r="H1276" i="1"/>
  <c r="H1272" i="1"/>
  <c r="H1268" i="1"/>
  <c r="H1256" i="1"/>
  <c r="H1252" i="1"/>
  <c r="H1248" i="1"/>
  <c r="H1244" i="1"/>
  <c r="H1240" i="1"/>
  <c r="H1236" i="1"/>
  <c r="H1232" i="1"/>
  <c r="H1228" i="1"/>
  <c r="H1224" i="1"/>
  <c r="H1220" i="1"/>
  <c r="H1216" i="1"/>
  <c r="H1208" i="1"/>
  <c r="H1196" i="1"/>
  <c r="H1192" i="1"/>
  <c r="H1184" i="1"/>
  <c r="H1180" i="1"/>
  <c r="H1176" i="1"/>
  <c r="H1172" i="1"/>
  <c r="H1168" i="1"/>
  <c r="H1164" i="1"/>
  <c r="H1160" i="1"/>
  <c r="H1156" i="1"/>
  <c r="H1152" i="1"/>
  <c r="H1144" i="1"/>
  <c r="H1140" i="1"/>
  <c r="H1132" i="1"/>
  <c r="H1124" i="1"/>
  <c r="H1120" i="1"/>
  <c r="H1116" i="1"/>
  <c r="H1112" i="1"/>
  <c r="H1104" i="1"/>
  <c r="H1100" i="1"/>
  <c r="H1092" i="1"/>
  <c r="H1088" i="1"/>
  <c r="H1085" i="1"/>
  <c r="H1081" i="1"/>
  <c r="H1077" i="1"/>
  <c r="H1073" i="1"/>
  <c r="H1069" i="1"/>
  <c r="H1065" i="1"/>
  <c r="H1061" i="1"/>
  <c r="H1053" i="1"/>
  <c r="H1049" i="1"/>
  <c r="H1045" i="1"/>
  <c r="H1041" i="1"/>
  <c r="H1037" i="1"/>
  <c r="H1029" i="1"/>
  <c r="H1025" i="1"/>
  <c r="H1021" i="1"/>
  <c r="H1013" i="1"/>
  <c r="H1009" i="1"/>
  <c r="H1005" i="1"/>
  <c r="H1001" i="1"/>
  <c r="H997" i="1"/>
  <c r="H993" i="1"/>
  <c r="H989" i="1"/>
  <c r="H985" i="1"/>
  <c r="H981" i="1"/>
  <c r="H977" i="1"/>
  <c r="H973" i="1"/>
  <c r="H969" i="1"/>
  <c r="H965" i="1"/>
  <c r="H961" i="1"/>
  <c r="H953" i="1"/>
  <c r="H949" i="1"/>
  <c r="H945" i="1"/>
  <c r="H941" i="1"/>
  <c r="H937" i="1"/>
  <c r="H929" i="1"/>
  <c r="H925" i="1"/>
  <c r="H921" i="1"/>
  <c r="H917" i="1"/>
  <c r="H913" i="1"/>
  <c r="H909" i="1"/>
  <c r="H905" i="1"/>
  <c r="H901" i="1"/>
  <c r="H893" i="1"/>
  <c r="H889" i="1"/>
  <c r="H885" i="1"/>
  <c r="H881" i="1"/>
  <c r="H877" i="1"/>
  <c r="H850" i="1"/>
  <c r="H834" i="1"/>
  <c r="H813" i="1"/>
  <c r="H809" i="1"/>
  <c r="H805" i="1"/>
  <c r="H797" i="1"/>
  <c r="H789" i="1"/>
  <c r="H785" i="1"/>
  <c r="H781" i="1"/>
  <c r="H777" i="1"/>
  <c r="H773" i="1"/>
  <c r="H769" i="1"/>
  <c r="H765" i="1"/>
  <c r="H761" i="1"/>
  <c r="H757" i="1"/>
  <c r="H749" i="1"/>
  <c r="H745" i="1"/>
  <c r="H737" i="1"/>
  <c r="H733" i="1"/>
  <c r="H725" i="1"/>
  <c r="H721" i="1"/>
  <c r="H717" i="1"/>
  <c r="H713" i="1"/>
  <c r="H709" i="1"/>
  <c r="H705" i="1"/>
  <c r="H701" i="1"/>
  <c r="H697" i="1"/>
  <c r="H693" i="1"/>
  <c r="H689" i="1"/>
  <c r="H685" i="1"/>
  <c r="H681" i="1"/>
  <c r="H677" i="1"/>
  <c r="H673" i="1"/>
  <c r="H669" i="1"/>
  <c r="H665" i="1"/>
  <c r="H661" i="1"/>
  <c r="H657" i="1"/>
  <c r="H653" i="1"/>
  <c r="H649" i="1"/>
  <c r="H645" i="1"/>
  <c r="H633" i="1"/>
  <c r="H629" i="1"/>
  <c r="H625" i="1"/>
  <c r="H621" i="1"/>
  <c r="H605" i="1"/>
  <c r="H601" i="1"/>
  <c r="H597" i="1"/>
  <c r="H593" i="1"/>
  <c r="H589" i="1"/>
  <c r="H585" i="1"/>
  <c r="H581" i="1"/>
  <c r="H577" i="1"/>
  <c r="H573" i="1"/>
  <c r="H569" i="1"/>
  <c r="H565" i="1"/>
  <c r="H561" i="1"/>
  <c r="H557" i="1"/>
  <c r="H553" i="1"/>
  <c r="H549" i="1"/>
  <c r="H541" i="1"/>
  <c r="H537" i="1"/>
  <c r="H533" i="1"/>
  <c r="H529" i="1"/>
  <c r="H521" i="1"/>
  <c r="H509" i="1"/>
  <c r="H505" i="1"/>
  <c r="H501" i="1"/>
  <c r="H497" i="1"/>
  <c r="H493" i="1"/>
  <c r="H489" i="1"/>
  <c r="H485" i="1"/>
  <c r="H477" i="1"/>
  <c r="H473" i="1"/>
  <c r="H469" i="1"/>
  <c r="H465" i="1"/>
  <c r="H461" i="1"/>
  <c r="H457" i="1"/>
  <c r="H453" i="1"/>
  <c r="H449" i="1"/>
  <c r="H445" i="1"/>
  <c r="H441" i="1"/>
  <c r="H437" i="1"/>
  <c r="H433" i="1"/>
  <c r="H429" i="1"/>
  <c r="H425" i="1"/>
  <c r="H417" i="1"/>
  <c r="H413" i="1"/>
  <c r="H409" i="1"/>
  <c r="H405" i="1"/>
  <c r="H401" i="1"/>
  <c r="H397" i="1"/>
  <c r="H393" i="1"/>
  <c r="H385" i="1"/>
  <c r="H865" i="1"/>
  <c r="H854" i="1"/>
  <c r="H838" i="1"/>
  <c r="H814" i="1"/>
  <c r="H810" i="1"/>
  <c r="H806" i="1"/>
  <c r="H798" i="1"/>
  <c r="H794" i="1"/>
  <c r="H790" i="1"/>
  <c r="H786" i="1"/>
  <c r="H782" i="1"/>
  <c r="H778" i="1"/>
  <c r="H774" i="1"/>
  <c r="H770" i="1"/>
  <c r="H766" i="1"/>
  <c r="H762" i="1"/>
  <c r="H758" i="1"/>
  <c r="H750" i="1"/>
  <c r="H746" i="1"/>
  <c r="H742" i="1"/>
  <c r="H738" i="1"/>
  <c r="H734" i="1"/>
  <c r="H726" i="1"/>
  <c r="H722" i="1"/>
  <c r="H718" i="1"/>
  <c r="H714" i="1"/>
  <c r="H710" i="1"/>
  <c r="H706" i="1"/>
  <c r="H702" i="1"/>
  <c r="H698" i="1"/>
  <c r="H694" i="1"/>
  <c r="H690" i="1"/>
  <c r="H686" i="1"/>
  <c r="H682" i="1"/>
  <c r="H678" i="1"/>
  <c r="H674" i="1"/>
  <c r="H670" i="1"/>
  <c r="H666" i="1"/>
  <c r="H662" i="1"/>
  <c r="H658" i="1"/>
  <c r="H654" i="1"/>
  <c r="H650" i="1"/>
  <c r="H646" i="1"/>
  <c r="H634" i="1"/>
  <c r="H630" i="1"/>
  <c r="H626" i="1"/>
  <c r="H622" i="1"/>
  <c r="H618" i="1"/>
  <c r="H606" i="1"/>
  <c r="H602" i="1"/>
  <c r="H598" i="1"/>
  <c r="H590" i="1"/>
  <c r="H586" i="1"/>
  <c r="H582" i="1"/>
  <c r="H578" i="1"/>
  <c r="H574" i="1"/>
  <c r="H570" i="1"/>
  <c r="H566" i="1"/>
  <c r="H562" i="1"/>
  <c r="H558" i="1"/>
  <c r="H554" i="1"/>
  <c r="H550" i="1"/>
  <c r="H542" i="1"/>
  <c r="H538" i="1"/>
  <c r="H534" i="1"/>
  <c r="H530" i="1"/>
  <c r="H522" i="1"/>
  <c r="H518" i="1"/>
  <c r="H510" i="1"/>
  <c r="H506" i="1"/>
  <c r="H502" i="1"/>
  <c r="H498" i="1"/>
  <c r="H490" i="1"/>
  <c r="H486" i="1"/>
  <c r="H478" i="1"/>
  <c r="H474" i="1"/>
  <c r="H470" i="1"/>
  <c r="H466" i="1"/>
  <c r="H462" i="1"/>
  <c r="H458" i="1"/>
  <c r="H454" i="1"/>
  <c r="H450" i="1"/>
  <c r="H446" i="1"/>
  <c r="H442" i="1"/>
  <c r="H438" i="1"/>
  <c r="H434" i="1"/>
  <c r="H430" i="1"/>
  <c r="H426" i="1"/>
  <c r="H418" i="1"/>
  <c r="H414" i="1"/>
  <c r="H410" i="1"/>
  <c r="H406" i="1"/>
  <c r="H402" i="1"/>
  <c r="H398" i="1"/>
  <c r="H394" i="1"/>
  <c r="H842" i="1"/>
  <c r="H815" i="1"/>
  <c r="H811" i="1"/>
  <c r="H807" i="1"/>
  <c r="H803" i="1"/>
  <c r="H795" i="1"/>
  <c r="H787" i="1"/>
  <c r="H783" i="1"/>
  <c r="H779" i="1"/>
  <c r="H775" i="1"/>
  <c r="H771" i="1"/>
  <c r="H767" i="1"/>
  <c r="H763" i="1"/>
  <c r="H759" i="1"/>
  <c r="H755" i="1"/>
  <c r="H751" i="1"/>
  <c r="H747" i="1"/>
  <c r="H743" i="1"/>
  <c r="H735" i="1"/>
  <c r="H727" i="1"/>
  <c r="H723" i="1"/>
  <c r="H719" i="1"/>
  <c r="H715" i="1"/>
  <c r="H711" i="1"/>
  <c r="H707" i="1"/>
  <c r="H703" i="1"/>
  <c r="H699" i="1"/>
  <c r="H695" i="1"/>
  <c r="H691" i="1"/>
  <c r="H687" i="1"/>
  <c r="H683" i="1"/>
  <c r="H679" i="1"/>
  <c r="H675" i="1"/>
  <c r="H671" i="1"/>
  <c r="H667" i="1"/>
  <c r="H663" i="1"/>
  <c r="H659" i="1"/>
  <c r="H655" i="1"/>
  <c r="H651" i="1"/>
  <c r="H647" i="1"/>
  <c r="H643" i="1"/>
  <c r="H635" i="1"/>
  <c r="H631" i="1"/>
  <c r="H627" i="1"/>
  <c r="H623" i="1"/>
  <c r="H619" i="1"/>
  <c r="H607" i="1"/>
  <c r="H603" i="1"/>
  <c r="H599" i="1"/>
  <c r="H587" i="1"/>
  <c r="H583" i="1"/>
  <c r="H579" i="1"/>
  <c r="H575" i="1"/>
  <c r="H571" i="1"/>
  <c r="H563" i="1"/>
  <c r="H559" i="1"/>
  <c r="H555" i="1"/>
  <c r="H551" i="1"/>
  <c r="H543" i="1"/>
  <c r="H539" i="1"/>
  <c r="H535" i="1"/>
  <c r="H531" i="1"/>
  <c r="H523" i="1"/>
  <c r="H519" i="1"/>
  <c r="H511" i="1"/>
  <c r="H507" i="1"/>
  <c r="H503" i="1"/>
  <c r="H499" i="1"/>
  <c r="H495" i="1"/>
  <c r="H491" i="1"/>
  <c r="H487" i="1"/>
  <c r="H483" i="1"/>
  <c r="H479" i="1"/>
  <c r="H475" i="1"/>
  <c r="H471" i="1"/>
  <c r="H467" i="1"/>
  <c r="H463" i="1"/>
  <c r="H459" i="1"/>
  <c r="H455" i="1"/>
  <c r="H451" i="1"/>
  <c r="H447" i="1"/>
  <c r="H443" i="1"/>
  <c r="H439" i="1"/>
  <c r="H435" i="1"/>
  <c r="H431" i="1"/>
  <c r="H427" i="1"/>
  <c r="H419" i="1"/>
  <c r="H415" i="1"/>
  <c r="H411" i="1"/>
  <c r="H407" i="1"/>
  <c r="H403" i="1"/>
  <c r="H399" i="1"/>
  <c r="H395" i="1"/>
  <c r="H391" i="1"/>
  <c r="H387" i="1"/>
  <c r="H873" i="1"/>
  <c r="H830" i="1"/>
  <c r="H808" i="1"/>
  <c r="H796" i="1"/>
  <c r="H780" i="1"/>
  <c r="H764" i="1"/>
  <c r="H748" i="1"/>
  <c r="H732" i="1"/>
  <c r="H716" i="1"/>
  <c r="H700" i="1"/>
  <c r="H684" i="1"/>
  <c r="H668" i="1"/>
  <c r="H652" i="1"/>
  <c r="H620" i="1"/>
  <c r="H604" i="1"/>
  <c r="H588" i="1"/>
  <c r="H572" i="1"/>
  <c r="H556" i="1"/>
  <c r="H540" i="1"/>
  <c r="H524" i="1"/>
  <c r="H508" i="1"/>
  <c r="H492" i="1"/>
  <c r="H476" i="1"/>
  <c r="H460" i="1"/>
  <c r="H444" i="1"/>
  <c r="H428" i="1"/>
  <c r="H412" i="1"/>
  <c r="H396" i="1"/>
  <c r="H386" i="1"/>
  <c r="H384" i="1"/>
  <c r="H381" i="1"/>
  <c r="H377" i="1"/>
  <c r="H373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846" i="1"/>
  <c r="H812" i="1"/>
  <c r="H784" i="1"/>
  <c r="H768" i="1"/>
  <c r="H752" i="1"/>
  <c r="H736" i="1"/>
  <c r="H720" i="1"/>
  <c r="H704" i="1"/>
  <c r="H688" i="1"/>
  <c r="H656" i="1"/>
  <c r="H624" i="1"/>
  <c r="H592" i="1"/>
  <c r="H576" i="1"/>
  <c r="H560" i="1"/>
  <c r="H528" i="1"/>
  <c r="H512" i="1"/>
  <c r="H496" i="1"/>
  <c r="H464" i="1"/>
  <c r="H448" i="1"/>
  <c r="H432" i="1"/>
  <c r="H416" i="1"/>
  <c r="H400" i="1"/>
  <c r="H382" i="1"/>
  <c r="H378" i="1"/>
  <c r="H374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816" i="1"/>
  <c r="H788" i="1"/>
  <c r="H772" i="1"/>
  <c r="H756" i="1"/>
  <c r="H724" i="1"/>
  <c r="H708" i="1"/>
  <c r="H692" i="1"/>
  <c r="H676" i="1"/>
  <c r="H660" i="1"/>
  <c r="H644" i="1"/>
  <c r="H628" i="1"/>
  <c r="H580" i="1"/>
  <c r="H564" i="1"/>
  <c r="H532" i="1"/>
  <c r="H500" i="1"/>
  <c r="H484" i="1"/>
  <c r="H468" i="1"/>
  <c r="H452" i="1"/>
  <c r="H436" i="1"/>
  <c r="H420" i="1"/>
  <c r="H404" i="1"/>
  <c r="H388" i="1"/>
  <c r="H383" i="1"/>
  <c r="H379" i="1"/>
  <c r="H375" i="1"/>
  <c r="H371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664" i="1"/>
  <c r="H600" i="1"/>
  <c r="H536" i="1"/>
  <c r="H408" i="1"/>
  <c r="H380" i="1"/>
  <c r="H364" i="1"/>
  <c r="H348" i="1"/>
  <c r="H332" i="1"/>
  <c r="H316" i="1"/>
  <c r="H300" i="1"/>
  <c r="H284" i="1"/>
  <c r="H268" i="1"/>
  <c r="H252" i="1"/>
  <c r="H236" i="1"/>
  <c r="H220" i="1"/>
  <c r="H204" i="1"/>
  <c r="H188" i="1"/>
  <c r="H172" i="1"/>
  <c r="H156" i="1"/>
  <c r="H140" i="1"/>
  <c r="H124" i="1"/>
  <c r="H108" i="1"/>
  <c r="H92" i="1"/>
  <c r="H76" i="1"/>
  <c r="H68" i="1"/>
  <c r="H64" i="1"/>
  <c r="H57" i="1"/>
  <c r="H55" i="1"/>
  <c r="H48" i="1"/>
  <c r="H43" i="1"/>
  <c r="H39" i="1"/>
  <c r="H35" i="1"/>
  <c r="H31" i="1"/>
  <c r="H27" i="1"/>
  <c r="H23" i="1"/>
  <c r="H19" i="1"/>
  <c r="H15" i="1"/>
  <c r="H11" i="1"/>
  <c r="H7" i="1"/>
  <c r="H3" i="1"/>
  <c r="H744" i="1"/>
  <c r="H680" i="1"/>
  <c r="H616" i="1"/>
  <c r="H552" i="1"/>
  <c r="H488" i="1"/>
  <c r="H352" i="1"/>
  <c r="H336" i="1"/>
  <c r="H320" i="1"/>
  <c r="H304" i="1"/>
  <c r="H288" i="1"/>
  <c r="H272" i="1"/>
  <c r="H256" i="1"/>
  <c r="H240" i="1"/>
  <c r="H224" i="1"/>
  <c r="H208" i="1"/>
  <c r="H192" i="1"/>
  <c r="H176" i="1"/>
  <c r="H160" i="1"/>
  <c r="H144" i="1"/>
  <c r="H128" i="1"/>
  <c r="H112" i="1"/>
  <c r="H96" i="1"/>
  <c r="H80" i="1"/>
  <c r="H75" i="1"/>
  <c r="H67" i="1"/>
  <c r="H60" i="1"/>
  <c r="H53" i="1"/>
  <c r="H40" i="1"/>
  <c r="H32" i="1"/>
  <c r="H24" i="1"/>
  <c r="H12" i="1"/>
  <c r="H4" i="1"/>
  <c r="H132" i="1"/>
  <c r="H100" i="1"/>
  <c r="H84" i="1"/>
  <c r="H72" i="1"/>
  <c r="H63" i="1"/>
  <c r="H56" i="1"/>
  <c r="H49" i="1"/>
  <c r="H29" i="1"/>
  <c r="H25" i="1"/>
  <c r="H21" i="1"/>
  <c r="H776" i="1"/>
  <c r="H712" i="1"/>
  <c r="H584" i="1"/>
  <c r="H456" i="1"/>
  <c r="H360" i="1"/>
  <c r="H328" i="1"/>
  <c r="H280" i="1"/>
  <c r="H248" i="1"/>
  <c r="H200" i="1"/>
  <c r="H152" i="1"/>
  <c r="H136" i="1"/>
  <c r="H61" i="1"/>
  <c r="H45" i="1"/>
  <c r="H34" i="1"/>
  <c r="H30" i="1"/>
  <c r="H26" i="1"/>
  <c r="H18" i="1"/>
  <c r="H14" i="1"/>
  <c r="H10" i="1"/>
  <c r="H6" i="1"/>
  <c r="H51" i="1"/>
  <c r="H44" i="1"/>
  <c r="H36" i="1"/>
  <c r="H28" i="1"/>
  <c r="H20" i="1"/>
  <c r="H16" i="1"/>
  <c r="H8" i="1"/>
  <c r="H33" i="1"/>
  <c r="H17" i="1"/>
  <c r="H13" i="1"/>
  <c r="H9" i="1"/>
  <c r="H5" i="1"/>
  <c r="H312" i="1"/>
  <c r="H232" i="1"/>
  <c r="H88" i="1"/>
  <c r="H71" i="1"/>
  <c r="H59" i="1"/>
  <c r="H804" i="1"/>
  <c r="H760" i="1"/>
  <c r="H696" i="1"/>
  <c r="H632" i="1"/>
  <c r="H568" i="1"/>
  <c r="H504" i="1"/>
  <c r="H440" i="1"/>
  <c r="H372" i="1"/>
  <c r="H356" i="1"/>
  <c r="H340" i="1"/>
  <c r="H324" i="1"/>
  <c r="H308" i="1"/>
  <c r="H292" i="1"/>
  <c r="H276" i="1"/>
  <c r="H260" i="1"/>
  <c r="H244" i="1"/>
  <c r="H228" i="1"/>
  <c r="H212" i="1"/>
  <c r="H196" i="1"/>
  <c r="H180" i="1"/>
  <c r="H164" i="1"/>
  <c r="H148" i="1"/>
  <c r="H116" i="1"/>
  <c r="H65" i="1"/>
  <c r="H47" i="1"/>
  <c r="H41" i="1"/>
  <c r="H37" i="1"/>
  <c r="H648" i="1"/>
  <c r="H520" i="1"/>
  <c r="H392" i="1"/>
  <c r="H376" i="1"/>
  <c r="H344" i="1"/>
  <c r="H296" i="1"/>
  <c r="H264" i="1"/>
  <c r="H216" i="1"/>
  <c r="H184" i="1"/>
  <c r="H168" i="1"/>
  <c r="H120" i="1"/>
  <c r="H104" i="1"/>
  <c r="H52" i="1"/>
  <c r="H42" i="1"/>
  <c r="H38" i="1"/>
  <c r="H22" i="1"/>
  <c r="F84" i="6"/>
  <c r="F83" i="6"/>
  <c r="F82" i="6"/>
  <c r="F81" i="6"/>
  <c r="F80" i="6"/>
  <c r="F77" i="6"/>
  <c r="F76" i="6"/>
  <c r="F74" i="6"/>
  <c r="F71" i="6"/>
  <c r="F70" i="6"/>
  <c r="F69" i="6"/>
  <c r="F68" i="6"/>
  <c r="F67" i="6"/>
  <c r="F66" i="6"/>
  <c r="E71" i="6"/>
  <c r="E70" i="6"/>
  <c r="E69" i="6"/>
  <c r="E68" i="6"/>
  <c r="E67" i="6"/>
  <c r="E66" i="6"/>
  <c r="D66" i="6"/>
  <c r="C71" i="6"/>
  <c r="C70" i="6"/>
  <c r="C69" i="6"/>
  <c r="C68" i="6"/>
  <c r="C67" i="6"/>
  <c r="C66" i="6"/>
  <c r="F55" i="6"/>
  <c r="F45" i="6"/>
  <c r="F32" i="6"/>
  <c r="F17" i="6"/>
  <c r="F4" i="6"/>
  <c r="E59" i="6"/>
  <c r="E58" i="6"/>
  <c r="E57" i="6"/>
  <c r="E56" i="6"/>
  <c r="E55" i="6"/>
  <c r="E53" i="6"/>
  <c r="E52" i="6"/>
  <c r="E43" i="6"/>
  <c r="E42" i="6"/>
  <c r="E30" i="6"/>
  <c r="E29" i="6"/>
  <c r="E28" i="6"/>
  <c r="E27" i="6"/>
  <c r="E15" i="6"/>
  <c r="E14" i="6"/>
  <c r="E13" i="6"/>
  <c r="E12" i="6"/>
  <c r="E11" i="6"/>
  <c r="E10" i="6"/>
  <c r="E9" i="6"/>
  <c r="E8" i="6"/>
  <c r="E7" i="6"/>
  <c r="E6" i="6"/>
  <c r="E5" i="6"/>
  <c r="E4" i="6"/>
  <c r="D59" i="6"/>
  <c r="D58" i="6"/>
  <c r="D57" i="6"/>
  <c r="D56" i="6"/>
  <c r="D55" i="6"/>
  <c r="D53" i="6"/>
  <c r="D52" i="6"/>
  <c r="D43" i="6"/>
  <c r="D42" i="6"/>
  <c r="D30" i="6"/>
  <c r="D29" i="6"/>
  <c r="D28" i="6"/>
  <c r="D27" i="6"/>
  <c r="D15" i="6"/>
  <c r="D14" i="6"/>
  <c r="D13" i="6"/>
  <c r="D12" i="6"/>
  <c r="D11" i="6"/>
  <c r="D10" i="6"/>
  <c r="D9" i="6"/>
  <c r="D8" i="6"/>
  <c r="D6" i="6"/>
  <c r="D5" i="6"/>
  <c r="D4" i="6"/>
  <c r="C55" i="6"/>
  <c r="C45" i="6"/>
  <c r="C32" i="6"/>
  <c r="C17" i="6"/>
  <c r="C4" i="6"/>
  <c r="H1937" i="1" l="1"/>
  <c r="H1941" i="1"/>
  <c r="H1945" i="1"/>
  <c r="H1949" i="1"/>
  <c r="H1953" i="1"/>
  <c r="H1957" i="1"/>
  <c r="H1961" i="1"/>
  <c r="H1938" i="1"/>
  <c r="H1942" i="1"/>
  <c r="H1946" i="1"/>
  <c r="H1950" i="1"/>
  <c r="H1954" i="1"/>
  <c r="H1958" i="1"/>
  <c r="H1962" i="1"/>
  <c r="H1935" i="1"/>
  <c r="H1939" i="1"/>
  <c r="H1943" i="1"/>
  <c r="H1947" i="1"/>
  <c r="H1951" i="1"/>
  <c r="H1955" i="1"/>
  <c r="H1959" i="1"/>
  <c r="H1934" i="1"/>
  <c r="H1936" i="1"/>
  <c r="H1940" i="1"/>
  <c r="H1944" i="1"/>
  <c r="H1948" i="1"/>
  <c r="H1952" i="1"/>
  <c r="H1956" i="1"/>
  <c r="H1960" i="1"/>
  <c r="H2008" i="1"/>
  <c r="H1814" i="1"/>
  <c r="H1808" i="1"/>
  <c r="H1798" i="1"/>
  <c r="H1790" i="1"/>
  <c r="H1813" i="1"/>
  <c r="H1803" i="1"/>
  <c r="H1796" i="1"/>
  <c r="H1785" i="1"/>
  <c r="H1812" i="1"/>
  <c r="H1802" i="1"/>
  <c r="H1793" i="1"/>
  <c r="H1783" i="1"/>
  <c r="H1810" i="1"/>
  <c r="H1801" i="1"/>
  <c r="H1792" i="1"/>
  <c r="H1782" i="1"/>
  <c r="H2096" i="1"/>
  <c r="H2092" i="1"/>
  <c r="H2088" i="1"/>
  <c r="H2091" i="1"/>
  <c r="H2089" i="1"/>
  <c r="H2083" i="1"/>
  <c r="H2079" i="1"/>
  <c r="H2075" i="1"/>
  <c r="H2071" i="1"/>
  <c r="H2067" i="1"/>
  <c r="H2063" i="1"/>
  <c r="H2059" i="1"/>
  <c r="H2055" i="1"/>
  <c r="H2023" i="1"/>
  <c r="H2019" i="1"/>
  <c r="H2015" i="1"/>
  <c r="H2011" i="1"/>
  <c r="H2005" i="1"/>
  <c r="H2001" i="1"/>
  <c r="H1997" i="1"/>
  <c r="H2094" i="1"/>
  <c r="H2087" i="1"/>
  <c r="H2084" i="1"/>
  <c r="H2080" i="1"/>
  <c r="H2076" i="1"/>
  <c r="H2072" i="1"/>
  <c r="H2068" i="1"/>
  <c r="H2064" i="1"/>
  <c r="H2060" i="1"/>
  <c r="H2056" i="1"/>
  <c r="H2024" i="1"/>
  <c r="H2020" i="1"/>
  <c r="H2016" i="1"/>
  <c r="H2012" i="1"/>
  <c r="H2006" i="1"/>
  <c r="H2002" i="1"/>
  <c r="H1998" i="1"/>
  <c r="H2097" i="1"/>
  <c r="H2090" i="1"/>
  <c r="H2085" i="1"/>
  <c r="H2081" i="1"/>
  <c r="H2077" i="1"/>
  <c r="H2073" i="1"/>
  <c r="H2069" i="1"/>
  <c r="H2065" i="1"/>
  <c r="H2061" i="1"/>
  <c r="H2057" i="1"/>
  <c r="H2053" i="1"/>
  <c r="H2021" i="1"/>
  <c r="H2017" i="1"/>
  <c r="H2013" i="1"/>
  <c r="H2009" i="1"/>
  <c r="H2007" i="1"/>
  <c r="H2003" i="1"/>
  <c r="H1999" i="1"/>
  <c r="H1995" i="1"/>
  <c r="H2095" i="1"/>
  <c r="H2093" i="1"/>
  <c r="H2086" i="1"/>
  <c r="H2082" i="1"/>
  <c r="H2078" i="1"/>
  <c r="H2074" i="1"/>
  <c r="H2070" i="1"/>
  <c r="H2066" i="1"/>
  <c r="H2062" i="1"/>
  <c r="H2058" i="1"/>
  <c r="H2054" i="1"/>
  <c r="H2022" i="1"/>
  <c r="H2018" i="1"/>
  <c r="H2014" i="1"/>
  <c r="H1996" i="1"/>
  <c r="H1994" i="1"/>
  <c r="H1991" i="1"/>
  <c r="H1987" i="1"/>
  <c r="H1983" i="1"/>
  <c r="H1979" i="1"/>
  <c r="H1975" i="1"/>
  <c r="H1971" i="1"/>
  <c r="H1967" i="1"/>
  <c r="H1963" i="1"/>
  <c r="H1931" i="1"/>
  <c r="H1927" i="1"/>
  <c r="H1923" i="1"/>
  <c r="H1919" i="1"/>
  <c r="H1915" i="1"/>
  <c r="H1911" i="1"/>
  <c r="H1907" i="1"/>
  <c r="H1903" i="1"/>
  <c r="H1900" i="1"/>
  <c r="H1896" i="1"/>
  <c r="H1892" i="1"/>
  <c r="H1888" i="1"/>
  <c r="H1884" i="1"/>
  <c r="H1880" i="1"/>
  <c r="H1876" i="1"/>
  <c r="H1804" i="1"/>
  <c r="H1794" i="1"/>
  <c r="H1788" i="1"/>
  <c r="H1778" i="1"/>
  <c r="H1774" i="1"/>
  <c r="H1770" i="1"/>
  <c r="H1766" i="1"/>
  <c r="H1762" i="1"/>
  <c r="H2000" i="1"/>
  <c r="H1992" i="1"/>
  <c r="H1988" i="1"/>
  <c r="H1984" i="1"/>
  <c r="H1980" i="1"/>
  <c r="H1976" i="1"/>
  <c r="H1972" i="1"/>
  <c r="H1968" i="1"/>
  <c r="H1964" i="1"/>
  <c r="H1932" i="1"/>
  <c r="H1928" i="1"/>
  <c r="H1924" i="1"/>
  <c r="H1920" i="1"/>
  <c r="H1916" i="1"/>
  <c r="H1912" i="1"/>
  <c r="H1908" i="1"/>
  <c r="H1904" i="1"/>
  <c r="H1901" i="1"/>
  <c r="H1897" i="1"/>
  <c r="H1893" i="1"/>
  <c r="H1889" i="1"/>
  <c r="H1885" i="1"/>
  <c r="H1881" i="1"/>
  <c r="H1877" i="1"/>
  <c r="H1873" i="1"/>
  <c r="H1817" i="1"/>
  <c r="H1815" i="1"/>
  <c r="H1805" i="1"/>
  <c r="H1799" i="1"/>
  <c r="H1797" i="1"/>
  <c r="H1795" i="1"/>
  <c r="H1791" i="1"/>
  <c r="H1789" i="1"/>
  <c r="H1779" i="1"/>
  <c r="H1775" i="1"/>
  <c r="H1771" i="1"/>
  <c r="H1767" i="1"/>
  <c r="H1763" i="1"/>
  <c r="H2010" i="1"/>
  <c r="H2004" i="1"/>
  <c r="H1993" i="1"/>
  <c r="H1989" i="1"/>
  <c r="H1985" i="1"/>
  <c r="H1981" i="1"/>
  <c r="H1977" i="1"/>
  <c r="H1973" i="1"/>
  <c r="H1969" i="1"/>
  <c r="H1965" i="1"/>
  <c r="H1933" i="1"/>
  <c r="H1929" i="1"/>
  <c r="H1925" i="1"/>
  <c r="H1921" i="1"/>
  <c r="H1917" i="1"/>
  <c r="H1913" i="1"/>
  <c r="H1909" i="1"/>
  <c r="H1905" i="1"/>
  <c r="H1898" i="1"/>
  <c r="H1894" i="1"/>
  <c r="H1890" i="1"/>
  <c r="H1886" i="1"/>
  <c r="H1882" i="1"/>
  <c r="H1878" i="1"/>
  <c r="H1874" i="1"/>
  <c r="H1818" i="1"/>
  <c r="H1806" i="1"/>
  <c r="H1800" i="1"/>
  <c r="H1786" i="1"/>
  <c r="H1784" i="1"/>
  <c r="H1780" i="1"/>
  <c r="H1776" i="1"/>
  <c r="H1772" i="1"/>
  <c r="H1768" i="1"/>
  <c r="H1764" i="1"/>
  <c r="H1990" i="1"/>
  <c r="H1986" i="1"/>
  <c r="H1982" i="1"/>
  <c r="H1978" i="1"/>
  <c r="H1974" i="1"/>
  <c r="H1970" i="1"/>
  <c r="H1966" i="1"/>
  <c r="H1930" i="1"/>
  <c r="H1926" i="1"/>
  <c r="H1922" i="1"/>
  <c r="H1918" i="1"/>
  <c r="H1914" i="1"/>
  <c r="H1910" i="1"/>
  <c r="H1906" i="1"/>
  <c r="H1902" i="1"/>
  <c r="H1899" i="1"/>
  <c r="H1895" i="1"/>
  <c r="H1891" i="1"/>
  <c r="H1887" i="1"/>
  <c r="H1883" i="1"/>
  <c r="H1879" i="1"/>
  <c r="H1875" i="1"/>
  <c r="H1819" i="1"/>
  <c r="H1816" i="1"/>
  <c r="H1811" i="1"/>
  <c r="H1809" i="1"/>
  <c r="H1807" i="1"/>
  <c r="H1777" i="1"/>
  <c r="H1761" i="1"/>
  <c r="H1756" i="1"/>
  <c r="H1752" i="1"/>
  <c r="H1748" i="1"/>
  <c r="H1781" i="1"/>
  <c r="H1765" i="1"/>
  <c r="H1760" i="1"/>
  <c r="H1757" i="1"/>
  <c r="H1753" i="1"/>
  <c r="H1749" i="1"/>
  <c r="H1787" i="1"/>
  <c r="H1769" i="1"/>
  <c r="H1758" i="1"/>
  <c r="H1754" i="1"/>
  <c r="H1750" i="1"/>
  <c r="H1746" i="1"/>
  <c r="H1773" i="1"/>
  <c r="H1759" i="1"/>
  <c r="H1755" i="1"/>
  <c r="H1751" i="1"/>
  <c r="H1747" i="1"/>
  <c r="H1480" i="1"/>
  <c r="H1472" i="1"/>
  <c r="H1443" i="1"/>
  <c r="H1439" i="1"/>
  <c r="H1416" i="1"/>
  <c r="H1412" i="1"/>
  <c r="H1408" i="1"/>
  <c r="H1404" i="1"/>
  <c r="H1400" i="1"/>
  <c r="H1481" i="1"/>
  <c r="H1473" i="1"/>
  <c r="H1444" i="1"/>
  <c r="H1440" i="1"/>
  <c r="H1421" i="1"/>
  <c r="H1413" i="1"/>
  <c r="H1409" i="1"/>
  <c r="H1405" i="1"/>
  <c r="H1401" i="1"/>
  <c r="H1482" i="1"/>
  <c r="H1474" i="1"/>
  <c r="H1441" i="1"/>
  <c r="H1429" i="1"/>
  <c r="H1422" i="1"/>
  <c r="H1414" i="1"/>
  <c r="H1410" i="1"/>
  <c r="H1406" i="1"/>
  <c r="H1402" i="1"/>
  <c r="H1479" i="1"/>
  <c r="H1475" i="1"/>
  <c r="H1442" i="1"/>
  <c r="H1438" i="1"/>
  <c r="H1423" i="1"/>
  <c r="H1415" i="1"/>
  <c r="H1411" i="1"/>
  <c r="H1407" i="1"/>
  <c r="H1403" i="1"/>
  <c r="H1399" i="1"/>
  <c r="H422" i="1"/>
  <c r="H1488" i="1"/>
  <c r="H1455" i="1"/>
  <c r="H1451" i="1"/>
  <c r="H1447" i="1"/>
  <c r="H1424" i="1"/>
  <c r="H1420" i="1"/>
  <c r="H1505" i="1"/>
  <c r="H1489" i="1"/>
  <c r="H1456" i="1"/>
  <c r="H1452" i="1"/>
  <c r="H1448" i="1"/>
  <c r="H1428" i="1"/>
  <c r="H1425" i="1"/>
  <c r="H1417" i="1"/>
  <c r="H1506" i="1"/>
  <c r="H1457" i="1"/>
  <c r="H1453" i="1"/>
  <c r="H1449" i="1"/>
  <c r="H1445" i="1"/>
  <c r="H1426" i="1"/>
  <c r="H1418" i="1"/>
  <c r="H1398" i="1"/>
  <c r="H1487" i="1"/>
  <c r="H1454" i="1"/>
  <c r="H1450" i="1"/>
  <c r="H1446" i="1"/>
  <c r="H1430" i="1"/>
  <c r="H1427" i="1"/>
  <c r="H1419" i="1"/>
  <c r="H421" i="1"/>
  <c r="H1741" i="1"/>
  <c r="H1737" i="1"/>
  <c r="H1733" i="1"/>
  <c r="H1728" i="1"/>
  <c r="H1723" i="1"/>
  <c r="H1716" i="1"/>
  <c r="H1601" i="1"/>
  <c r="H1605" i="1"/>
  <c r="H1581" i="1"/>
  <c r="H1745" i="1"/>
  <c r="H1740" i="1"/>
  <c r="H1736" i="1"/>
  <c r="H1726" i="1"/>
  <c r="H1722" i="1"/>
  <c r="H1715" i="1"/>
  <c r="H1598" i="1"/>
  <c r="H1602" i="1"/>
  <c r="H1610" i="1"/>
  <c r="H1595" i="1"/>
  <c r="H1580" i="1"/>
  <c r="H1744" i="1"/>
  <c r="H1739" i="1"/>
  <c r="H1735" i="1"/>
  <c r="H1731" i="1"/>
  <c r="H1725" i="1"/>
  <c r="H1720" i="1"/>
  <c r="H1714" i="1"/>
  <c r="H1599" i="1"/>
  <c r="H1603" i="1"/>
  <c r="H1596" i="1"/>
  <c r="H1583" i="1"/>
  <c r="H1579" i="1"/>
  <c r="H1742" i="1"/>
  <c r="H1738" i="1"/>
  <c r="H1734" i="1"/>
  <c r="H1729" i="1"/>
  <c r="H1724" i="1"/>
  <c r="H1719" i="1"/>
  <c r="H1600" i="1"/>
  <c r="H1604" i="1"/>
  <c r="H1597" i="1"/>
  <c r="H1582" i="1"/>
  <c r="H1577" i="1"/>
  <c r="H2270" i="1"/>
  <c r="H2152" i="1"/>
  <c r="H2148" i="1"/>
  <c r="H2144" i="1"/>
  <c r="H2140" i="1"/>
  <c r="H2136" i="1"/>
  <c r="H2132" i="1"/>
  <c r="H2128" i="1"/>
  <c r="H2124" i="1"/>
  <c r="H2120" i="1"/>
  <c r="H2116" i="1"/>
  <c r="H2112" i="1"/>
  <c r="H2108" i="1"/>
  <c r="H2104" i="1"/>
  <c r="H2100" i="1"/>
  <c r="H2153" i="1"/>
  <c r="H2149" i="1"/>
  <c r="H2145" i="1"/>
  <c r="H2141" i="1"/>
  <c r="H2137" i="1"/>
  <c r="H2133" i="1"/>
  <c r="H2129" i="1"/>
  <c r="H2125" i="1"/>
  <c r="H2121" i="1"/>
  <c r="H2117" i="1"/>
  <c r="H2113" i="1"/>
  <c r="H2109" i="1"/>
  <c r="H2105" i="1"/>
  <c r="H2101" i="1"/>
  <c r="H2154" i="1"/>
  <c r="H2150" i="1"/>
  <c r="H2146" i="1"/>
  <c r="H2142" i="1"/>
  <c r="H2138" i="1"/>
  <c r="H2134" i="1"/>
  <c r="H2130" i="1"/>
  <c r="H2126" i="1"/>
  <c r="H2122" i="1"/>
  <c r="H2118" i="1"/>
  <c r="H2114" i="1"/>
  <c r="H2110" i="1"/>
  <c r="H2151" i="1"/>
  <c r="H2135" i="1"/>
  <c r="H2119" i="1"/>
  <c r="H2103" i="1"/>
  <c r="H2098" i="1"/>
  <c r="H2052" i="1"/>
  <c r="H2050" i="1"/>
  <c r="H2047" i="1"/>
  <c r="H2043" i="1"/>
  <c r="H2039" i="1"/>
  <c r="H2035" i="1"/>
  <c r="H2031" i="1"/>
  <c r="H2027" i="1"/>
  <c r="H2139" i="1"/>
  <c r="H2123" i="1"/>
  <c r="H2102" i="1"/>
  <c r="H2048" i="1"/>
  <c r="H2044" i="1"/>
  <c r="H2040" i="1"/>
  <c r="H2036" i="1"/>
  <c r="H2032" i="1"/>
  <c r="H2028" i="1"/>
  <c r="H2143" i="1"/>
  <c r="H2127" i="1"/>
  <c r="H2111" i="1"/>
  <c r="H2107" i="1"/>
  <c r="H2099" i="1"/>
  <c r="H2051" i="1"/>
  <c r="H2049" i="1"/>
  <c r="H2045" i="1"/>
  <c r="H2041" i="1"/>
  <c r="H2037" i="1"/>
  <c r="H2033" i="1"/>
  <c r="H2029" i="1"/>
  <c r="H2025" i="1"/>
  <c r="H2147" i="1"/>
  <c r="H2131" i="1"/>
  <c r="H2115" i="1"/>
  <c r="H2106" i="1"/>
  <c r="H2046" i="1"/>
  <c r="H2042" i="1"/>
  <c r="H2038" i="1"/>
  <c r="H2034" i="1"/>
  <c r="H2030" i="1"/>
  <c r="H2026" i="1"/>
  <c r="H1868" i="1"/>
  <c r="H1864" i="1"/>
  <c r="H1860" i="1"/>
  <c r="H1856" i="1"/>
  <c r="H1852" i="1"/>
  <c r="H1848" i="1"/>
  <c r="H1844" i="1"/>
  <c r="H1840" i="1"/>
  <c r="H1836" i="1"/>
  <c r="H1832" i="1"/>
  <c r="H1828" i="1"/>
  <c r="H1824" i="1"/>
  <c r="H1820" i="1"/>
  <c r="H1871" i="1"/>
  <c r="H1869" i="1"/>
  <c r="H1865" i="1"/>
  <c r="H1861" i="1"/>
  <c r="H1857" i="1"/>
  <c r="H1853" i="1"/>
  <c r="H1849" i="1"/>
  <c r="H1845" i="1"/>
  <c r="H1841" i="1"/>
  <c r="H1837" i="1"/>
  <c r="H1833" i="1"/>
  <c r="H1829" i="1"/>
  <c r="H1825" i="1"/>
  <c r="H1821" i="1"/>
  <c r="H1866" i="1"/>
  <c r="H1862" i="1"/>
  <c r="H1858" i="1"/>
  <c r="H1854" i="1"/>
  <c r="H1850" i="1"/>
  <c r="H1846" i="1"/>
  <c r="H1842" i="1"/>
  <c r="H1838" i="1"/>
  <c r="H1834" i="1"/>
  <c r="H1830" i="1"/>
  <c r="H1826" i="1"/>
  <c r="H1822" i="1"/>
  <c r="H1872" i="1"/>
  <c r="H1870" i="1"/>
  <c r="H1867" i="1"/>
  <c r="H1863" i="1"/>
  <c r="H1859" i="1"/>
  <c r="H1855" i="1"/>
  <c r="H1851" i="1"/>
  <c r="H1847" i="1"/>
  <c r="H1843" i="1"/>
  <c r="H1839" i="1"/>
  <c r="H1835" i="1"/>
  <c r="H1831" i="1"/>
  <c r="H1827" i="1"/>
  <c r="H1823" i="1"/>
  <c r="H1732" i="1"/>
  <c r="H1730" i="1"/>
  <c r="H1711" i="1"/>
  <c r="H1707" i="1"/>
  <c r="H1703" i="1"/>
  <c r="H1699" i="1"/>
  <c r="H1695" i="1"/>
  <c r="H1691" i="1"/>
  <c r="H1687" i="1"/>
  <c r="H1683" i="1"/>
  <c r="H1679" i="1"/>
  <c r="H1675" i="1"/>
  <c r="H1671" i="1"/>
  <c r="H1667" i="1"/>
  <c r="H1663" i="1"/>
  <c r="H1659" i="1"/>
  <c r="H1643" i="1"/>
  <c r="H1639" i="1"/>
  <c r="H1635" i="1"/>
  <c r="H1631" i="1"/>
  <c r="H1627" i="1"/>
  <c r="H1623" i="1"/>
  <c r="H1619" i="1"/>
  <c r="H1615" i="1"/>
  <c r="H1611" i="1"/>
  <c r="H1608" i="1"/>
  <c r="H1594" i="1"/>
  <c r="H1590" i="1"/>
  <c r="H1586" i="1"/>
  <c r="H1727" i="1"/>
  <c r="H1721" i="1"/>
  <c r="H1717" i="1"/>
  <c r="H1712" i="1"/>
  <c r="H1708" i="1"/>
  <c r="H1704" i="1"/>
  <c r="H1700" i="1"/>
  <c r="H1696" i="1"/>
  <c r="H1692" i="1"/>
  <c r="H1688" i="1"/>
  <c r="H1684" i="1"/>
  <c r="H1680" i="1"/>
  <c r="H1676" i="1"/>
  <c r="H1672" i="1"/>
  <c r="H1668" i="1"/>
  <c r="H1664" i="1"/>
  <c r="H1660" i="1"/>
  <c r="H1656" i="1"/>
  <c r="H1640" i="1"/>
  <c r="H1636" i="1"/>
  <c r="H1632" i="1"/>
  <c r="H1628" i="1"/>
  <c r="H1624" i="1"/>
  <c r="H1620" i="1"/>
  <c r="H1616" i="1"/>
  <c r="H1612" i="1"/>
  <c r="H1609" i="1"/>
  <c r="H1591" i="1"/>
  <c r="H1587" i="1"/>
  <c r="H1718" i="1"/>
  <c r="H1713" i="1"/>
  <c r="H1709" i="1"/>
  <c r="H1705" i="1"/>
  <c r="H1701" i="1"/>
  <c r="H1697" i="1"/>
  <c r="H1693" i="1"/>
  <c r="H1689" i="1"/>
  <c r="H1685" i="1"/>
  <c r="H1681" i="1"/>
  <c r="H1677" i="1"/>
  <c r="H1673" i="1"/>
  <c r="H1669" i="1"/>
  <c r="H1665" i="1"/>
  <c r="H1661" i="1"/>
  <c r="H1657" i="1"/>
  <c r="H1641" i="1"/>
  <c r="H1637" i="1"/>
  <c r="H1633" i="1"/>
  <c r="H1629" i="1"/>
  <c r="H1625" i="1"/>
  <c r="H1621" i="1"/>
  <c r="H1617" i="1"/>
  <c r="H1613" i="1"/>
  <c r="H1606" i="1"/>
  <c r="H1592" i="1"/>
  <c r="H1588" i="1"/>
  <c r="H1584" i="1"/>
  <c r="H1578" i="1"/>
  <c r="H1743" i="1"/>
  <c r="H1710" i="1"/>
  <c r="H1706" i="1"/>
  <c r="H1702" i="1"/>
  <c r="H1698" i="1"/>
  <c r="H1694" i="1"/>
  <c r="H1690" i="1"/>
  <c r="H1686" i="1"/>
  <c r="H1682" i="1"/>
  <c r="H1678" i="1"/>
  <c r="H1674" i="1"/>
  <c r="H1670" i="1"/>
  <c r="H1666" i="1"/>
  <c r="H1662" i="1"/>
  <c r="H1658" i="1"/>
  <c r="H1642" i="1"/>
  <c r="H1638" i="1"/>
  <c r="H1634" i="1"/>
  <c r="H1630" i="1"/>
  <c r="H1626" i="1"/>
  <c r="H1622" i="1"/>
  <c r="H1618" i="1"/>
  <c r="H1614" i="1"/>
  <c r="H1607" i="1"/>
  <c r="H1593" i="1"/>
  <c r="H1589" i="1"/>
  <c r="H1585" i="1"/>
  <c r="H1435" i="1"/>
  <c r="H1436" i="1"/>
  <c r="H1437" i="1"/>
  <c r="H1433" i="1"/>
  <c r="H1507" i="1"/>
  <c r="H1434" i="1"/>
  <c r="H1533" i="1"/>
  <c r="H1571" i="1"/>
  <c r="H2280" i="1"/>
  <c r="H2276" i="1"/>
  <c r="H2272" i="1"/>
  <c r="H2277" i="1"/>
  <c r="H2273" i="1"/>
  <c r="H2278" i="1"/>
  <c r="H2274" i="1"/>
  <c r="H2271" i="1"/>
  <c r="H2275" i="1"/>
  <c r="H2279" i="1"/>
  <c r="H1651" i="1"/>
  <c r="H1647" i="1"/>
  <c r="H1574" i="1"/>
  <c r="H1568" i="1"/>
  <c r="H1564" i="1"/>
  <c r="H1560" i="1"/>
  <c r="H1556" i="1"/>
  <c r="H1552" i="1"/>
  <c r="H1548" i="1"/>
  <c r="H1544" i="1"/>
  <c r="H1540" i="1"/>
  <c r="H1536" i="1"/>
  <c r="H1530" i="1"/>
  <c r="H1526" i="1"/>
  <c r="H1518" i="1"/>
  <c r="H1648" i="1"/>
  <c r="H1575" i="1"/>
  <c r="H1569" i="1"/>
  <c r="H1565" i="1"/>
  <c r="H1561" i="1"/>
  <c r="H1557" i="1"/>
  <c r="H1553" i="1"/>
  <c r="H1549" i="1"/>
  <c r="H1545" i="1"/>
  <c r="H1541" i="1"/>
  <c r="H1537" i="1"/>
  <c r="H1531" i="1"/>
  <c r="H1527" i="1"/>
  <c r="H1523" i="1"/>
  <c r="H1519" i="1"/>
  <c r="H1653" i="1"/>
  <c r="H1649" i="1"/>
  <c r="H1576" i="1"/>
  <c r="H1572" i="1"/>
  <c r="H1570" i="1"/>
  <c r="H1566" i="1"/>
  <c r="H1562" i="1"/>
  <c r="H1558" i="1"/>
  <c r="H1554" i="1"/>
  <c r="H1550" i="1"/>
  <c r="H1546" i="1"/>
  <c r="H1542" i="1"/>
  <c r="H1538" i="1"/>
  <c r="H1534" i="1"/>
  <c r="H1532" i="1"/>
  <c r="H1528" i="1"/>
  <c r="H1524" i="1"/>
  <c r="H1520" i="1"/>
  <c r="H1654" i="1"/>
  <c r="H1650" i="1"/>
  <c r="H1573" i="1"/>
  <c r="H1567" i="1"/>
  <c r="H1563" i="1"/>
  <c r="H1559" i="1"/>
  <c r="H1555" i="1"/>
  <c r="H1551" i="1"/>
  <c r="H1547" i="1"/>
  <c r="H1543" i="1"/>
  <c r="H1539" i="1"/>
  <c r="H1535" i="1"/>
  <c r="H1529" i="1"/>
  <c r="H1525" i="1"/>
  <c r="H1521" i="1"/>
  <c r="H1504" i="1"/>
  <c r="H1500" i="1"/>
  <c r="H1496" i="1"/>
  <c r="H1492" i="1"/>
  <c r="H1484" i="1"/>
  <c r="H1464" i="1"/>
  <c r="H1368" i="1"/>
  <c r="H1312" i="1"/>
  <c r="H1300" i="1"/>
  <c r="H1501" i="1"/>
  <c r="H1497" i="1"/>
  <c r="H1493" i="1"/>
  <c r="H1485" i="1"/>
  <c r="H1461" i="1"/>
  <c r="H1369" i="1"/>
  <c r="H1313" i="1"/>
  <c r="H1309" i="1"/>
  <c r="H1293" i="1"/>
  <c r="H1502" i="1"/>
  <c r="H1498" i="1"/>
  <c r="H1494" i="1"/>
  <c r="H1490" i="1"/>
  <c r="H1486" i="1"/>
  <c r="H1462" i="1"/>
  <c r="H1460" i="1"/>
  <c r="H1350" i="1"/>
  <c r="H1310" i="1"/>
  <c r="H1503" i="1"/>
  <c r="H1499" i="1"/>
  <c r="H1495" i="1"/>
  <c r="H1491" i="1"/>
  <c r="H1483" i="1"/>
  <c r="H1463" i="1"/>
  <c r="H1351" i="1"/>
  <c r="H1311" i="1"/>
  <c r="H1303" i="1"/>
  <c r="H1299" i="1"/>
  <c r="H1265" i="1"/>
  <c r="H1261" i="1"/>
  <c r="H1205" i="1"/>
  <c r="H1201" i="1"/>
  <c r="H1197" i="1"/>
  <c r="H1189" i="1"/>
  <c r="H1137" i="1"/>
  <c r="H1129" i="1"/>
  <c r="H1117" i="1"/>
  <c r="H1082" i="1"/>
  <c r="H1058" i="1"/>
  <c r="H1018" i="1"/>
  <c r="H942" i="1"/>
  <c r="H934" i="1"/>
  <c r="H902" i="1"/>
  <c r="H898" i="1"/>
  <c r="H866" i="1"/>
  <c r="H859" i="1"/>
  <c r="H855" i="1"/>
  <c r="H1262" i="1"/>
  <c r="H1258" i="1"/>
  <c r="H1206" i="1"/>
  <c r="H1202" i="1"/>
  <c r="H1198" i="1"/>
  <c r="H1190" i="1"/>
  <c r="H1138" i="1"/>
  <c r="H1118" i="1"/>
  <c r="H1094" i="1"/>
  <c r="H1086" i="1"/>
  <c r="H1083" i="1"/>
  <c r="H1075" i="1"/>
  <c r="H1071" i="1"/>
  <c r="H1059" i="1"/>
  <c r="H1019" i="1"/>
  <c r="H955" i="1"/>
  <c r="H947" i="1"/>
  <c r="H943" i="1"/>
  <c r="H899" i="1"/>
  <c r="H867" i="1"/>
  <c r="H860" i="1"/>
  <c r="H856" i="1"/>
  <c r="H1263" i="1"/>
  <c r="H1259" i="1"/>
  <c r="H1203" i="1"/>
  <c r="H1199" i="1"/>
  <c r="H1147" i="1"/>
  <c r="H1135" i="1"/>
  <c r="H1127" i="1"/>
  <c r="H1095" i="1"/>
  <c r="H1084" i="1"/>
  <c r="H1076" i="1"/>
  <c r="H1072" i="1"/>
  <c r="H1016" i="1"/>
  <c r="H956" i="1"/>
  <c r="H948" i="1"/>
  <c r="H932" i="1"/>
  <c r="H896" i="1"/>
  <c r="H868" i="1"/>
  <c r="H857" i="1"/>
  <c r="H1264" i="1"/>
  <c r="H1260" i="1"/>
  <c r="H1212" i="1"/>
  <c r="H1204" i="1"/>
  <c r="H1200" i="1"/>
  <c r="H1188" i="1"/>
  <c r="H1148" i="1"/>
  <c r="H1136" i="1"/>
  <c r="H1128" i="1"/>
  <c r="H1108" i="1"/>
  <c r="H1096" i="1"/>
  <c r="H1057" i="1"/>
  <c r="H1033" i="1"/>
  <c r="H1017" i="1"/>
  <c r="H957" i="1"/>
  <c r="H933" i="1"/>
  <c r="H897" i="1"/>
  <c r="H829" i="1"/>
  <c r="H825" i="1"/>
  <c r="H821" i="1"/>
  <c r="H817" i="1"/>
  <c r="H802" i="1"/>
  <c r="H800" i="1"/>
  <c r="H793" i="1"/>
  <c r="H753" i="1"/>
  <c r="H741" i="1"/>
  <c r="H729" i="1"/>
  <c r="H641" i="1"/>
  <c r="H637" i="1"/>
  <c r="H617" i="1"/>
  <c r="H613" i="1"/>
  <c r="H609" i="1"/>
  <c r="H545" i="1"/>
  <c r="H525" i="1"/>
  <c r="H517" i="1"/>
  <c r="H513" i="1"/>
  <c r="H481" i="1"/>
  <c r="H389" i="1"/>
  <c r="H826" i="1"/>
  <c r="H822" i="1"/>
  <c r="H818" i="1"/>
  <c r="H754" i="1"/>
  <c r="H730" i="1"/>
  <c r="H642" i="1"/>
  <c r="H638" i="1"/>
  <c r="H614" i="1"/>
  <c r="H610" i="1"/>
  <c r="H594" i="1"/>
  <c r="H546" i="1"/>
  <c r="H526" i="1"/>
  <c r="H514" i="1"/>
  <c r="H494" i="1"/>
  <c r="H482" i="1"/>
  <c r="H390" i="1"/>
  <c r="H869" i="1"/>
  <c r="H858" i="1"/>
  <c r="H827" i="1"/>
  <c r="H823" i="1"/>
  <c r="H819" i="1"/>
  <c r="H801" i="1"/>
  <c r="H799" i="1"/>
  <c r="H791" i="1"/>
  <c r="H739" i="1"/>
  <c r="H731" i="1"/>
  <c r="H639" i="1"/>
  <c r="H615" i="1"/>
  <c r="H611" i="1"/>
  <c r="H595" i="1"/>
  <c r="H591" i="1"/>
  <c r="H567" i="1"/>
  <c r="H547" i="1"/>
  <c r="H527" i="1"/>
  <c r="H515" i="1"/>
  <c r="H423" i="1"/>
  <c r="H824" i="1"/>
  <c r="H636" i="1"/>
  <c r="H369" i="1"/>
  <c r="H828" i="1"/>
  <c r="H672" i="1"/>
  <c r="H640" i="1"/>
  <c r="H608" i="1"/>
  <c r="H544" i="1"/>
  <c r="H480" i="1"/>
  <c r="H370" i="1"/>
  <c r="H740" i="1"/>
  <c r="H612" i="1"/>
  <c r="H596" i="1"/>
  <c r="H548" i="1"/>
  <c r="H516" i="1"/>
  <c r="H367" i="1"/>
  <c r="H792" i="1"/>
  <c r="H728" i="1"/>
  <c r="H472" i="1"/>
  <c r="H424" i="1"/>
  <c r="H368" i="1"/>
  <c r="H820" i="1"/>
  <c r="H1459" i="1"/>
  <c r="H1644" i="1"/>
  <c r="H1645" i="1"/>
  <c r="H1431" i="1"/>
  <c r="H1432" i="1"/>
  <c r="H1458" i="1"/>
  <c r="V156" i="5"/>
  <c r="V155" i="5"/>
  <c r="V10" i="5"/>
  <c r="V163" i="5" l="1"/>
  <c r="V164" i="5"/>
  <c r="V165" i="5"/>
  <c r="V166" i="5"/>
  <c r="V167" i="5"/>
  <c r="V162" i="5"/>
  <c r="V157" i="5"/>
  <c r="V154" i="5"/>
  <c r="V118" i="5"/>
  <c r="V144" i="5"/>
  <c r="V139" i="5"/>
  <c r="V136" i="5"/>
  <c r="V135" i="5"/>
  <c r="V134" i="5"/>
  <c r="V133" i="5"/>
  <c r="V132" i="5"/>
  <c r="V131" i="5"/>
  <c r="V130" i="5"/>
  <c r="V152" i="5"/>
  <c r="V150" i="5"/>
  <c r="V149" i="5"/>
  <c r="V142" i="5"/>
  <c r="V129" i="5"/>
  <c r="V126" i="5"/>
  <c r="V121" i="5"/>
  <c r="V120" i="5"/>
  <c r="V141" i="5"/>
  <c r="V140" i="5"/>
  <c r="V114" i="5"/>
  <c r="V153" i="5"/>
  <c r="V151" i="5"/>
  <c r="V148" i="5"/>
  <c r="V147" i="5"/>
  <c r="V146" i="5"/>
  <c r="V145" i="5"/>
  <c r="V143" i="5"/>
  <c r="V138" i="5"/>
  <c r="V137" i="5"/>
  <c r="V128" i="5"/>
  <c r="V127" i="5"/>
  <c r="V125" i="5"/>
  <c r="V124" i="5"/>
  <c r="V123" i="5"/>
  <c r="V122" i="5"/>
  <c r="V119" i="5"/>
  <c r="V117" i="5"/>
  <c r="V116" i="5"/>
  <c r="V115" i="5"/>
  <c r="V113" i="5"/>
  <c r="V106" i="5"/>
  <c r="V112" i="5"/>
  <c r="V111" i="5"/>
  <c r="V110" i="5"/>
  <c r="V109" i="5"/>
  <c r="V108" i="5"/>
  <c r="V107" i="5"/>
  <c r="V3" i="5"/>
  <c r="V4" i="5"/>
  <c r="V5" i="5"/>
  <c r="V6" i="5"/>
  <c r="V7" i="5"/>
  <c r="V8" i="5"/>
  <c r="V9" i="5"/>
  <c r="V11" i="5"/>
  <c r="V12" i="5"/>
  <c r="V13" i="5"/>
  <c r="V14" i="5"/>
  <c r="V15" i="5" s="1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2" i="5"/>
  <c r="G84" i="6" l="1"/>
  <c r="G83" i="6"/>
  <c r="G82" i="6"/>
  <c r="G81" i="6"/>
  <c r="G80" i="6"/>
  <c r="G77" i="6"/>
  <c r="G76" i="6"/>
  <c r="G75" i="6"/>
  <c r="G74" i="6"/>
  <c r="D67" i="6"/>
  <c r="D68" i="6" s="1"/>
  <c r="D69" i="6" s="1"/>
  <c r="D70" i="6" s="1"/>
  <c r="D71" i="6" s="1"/>
  <c r="D60" i="6"/>
  <c r="J59" i="6"/>
  <c r="J58" i="6"/>
  <c r="U62" i="6" s="1"/>
  <c r="J57" i="6"/>
  <c r="J56" i="6"/>
  <c r="F56" i="6"/>
  <c r="F57" i="6" s="1"/>
  <c r="F58" i="6" s="1"/>
  <c r="F59" i="6" s="1"/>
  <c r="F60" i="6" s="1"/>
  <c r="J55" i="6"/>
  <c r="J53" i="6"/>
  <c r="T62" i="6" s="1"/>
  <c r="J52" i="6"/>
  <c r="S62" i="6" s="1"/>
  <c r="E50" i="6"/>
  <c r="J50" i="6" s="1"/>
  <c r="Q62" i="6" s="1"/>
  <c r="F46" i="6"/>
  <c r="F47" i="6" s="1"/>
  <c r="F48" i="6" s="1"/>
  <c r="F49" i="6" s="1"/>
  <c r="F50" i="6" s="1"/>
  <c r="F51" i="6" s="1"/>
  <c r="F52" i="6" s="1"/>
  <c r="F53" i="6" s="1"/>
  <c r="C46" i="6"/>
  <c r="D51" i="6"/>
  <c r="J42" i="6"/>
  <c r="D50" i="6"/>
  <c r="E41" i="6"/>
  <c r="Y33" i="6"/>
  <c r="Y32" i="6"/>
  <c r="J30" i="6"/>
  <c r="D41" i="6"/>
  <c r="D49" i="6" s="1"/>
  <c r="J29" i="6"/>
  <c r="E40" i="6"/>
  <c r="D40" i="6"/>
  <c r="D48" i="6" s="1"/>
  <c r="J28" i="6"/>
  <c r="E39" i="6"/>
  <c r="J39" i="6" s="1"/>
  <c r="D39" i="6"/>
  <c r="D47" i="6" s="1"/>
  <c r="J27" i="6"/>
  <c r="D38" i="6"/>
  <c r="D46" i="6" s="1"/>
  <c r="E23" i="6"/>
  <c r="E22" i="6"/>
  <c r="E33" i="6" s="1"/>
  <c r="J33" i="6" s="1"/>
  <c r="E21" i="6"/>
  <c r="J21" i="6" s="1"/>
  <c r="D20" i="6"/>
  <c r="D19" i="6"/>
  <c r="F18" i="6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E18" i="6"/>
  <c r="J18" i="6" s="1"/>
  <c r="C18" i="6"/>
  <c r="C19" i="6" s="1"/>
  <c r="D17" i="6"/>
  <c r="J15" i="6"/>
  <c r="D26" i="6"/>
  <c r="D37" i="6" s="1"/>
  <c r="D45" i="6" s="1"/>
  <c r="I45" i="6" s="1"/>
  <c r="J14" i="6"/>
  <c r="K62" i="6" s="1"/>
  <c r="E25" i="6"/>
  <c r="E36" i="6" s="1"/>
  <c r="J36" i="6" s="1"/>
  <c r="D25" i="6"/>
  <c r="D36" i="6" s="1"/>
  <c r="E24" i="6"/>
  <c r="E35" i="6" s="1"/>
  <c r="J35" i="6" s="1"/>
  <c r="D24" i="6"/>
  <c r="D35" i="6" s="1"/>
  <c r="J12" i="6"/>
  <c r="I62" i="6" s="1"/>
  <c r="D23" i="6"/>
  <c r="D34" i="6" s="1"/>
  <c r="J11" i="6"/>
  <c r="H62" i="6" s="1"/>
  <c r="D22" i="6"/>
  <c r="D33" i="6" s="1"/>
  <c r="J10" i="6"/>
  <c r="G62" i="6" s="1"/>
  <c r="D21" i="6"/>
  <c r="D32" i="6" s="1"/>
  <c r="I32" i="6" s="1"/>
  <c r="E20" i="6"/>
  <c r="J20" i="6" s="1"/>
  <c r="AD8" i="6"/>
  <c r="J8" i="6"/>
  <c r="E62" i="6" s="1"/>
  <c r="AD7" i="6"/>
  <c r="J7" i="6"/>
  <c r="D62" i="6" s="1"/>
  <c r="AD6" i="6"/>
  <c r="AD5" i="6"/>
  <c r="J5" i="6"/>
  <c r="B62" i="6" s="1"/>
  <c r="C5" i="6"/>
  <c r="C6" i="6" s="1"/>
  <c r="C7" i="6" s="1"/>
  <c r="AD4" i="6"/>
  <c r="F5" i="6"/>
  <c r="F6" i="6" s="1"/>
  <c r="F7" i="6" s="1"/>
  <c r="F8" i="6" s="1"/>
  <c r="F9" i="6" s="1"/>
  <c r="F10" i="6" s="1"/>
  <c r="F11" i="6" s="1"/>
  <c r="F12" i="6" s="1"/>
  <c r="F13" i="6" s="1"/>
  <c r="F14" i="6" s="1"/>
  <c r="F15" i="6" s="1"/>
  <c r="J4" i="6"/>
  <c r="A62" i="6" s="1"/>
  <c r="AD3" i="6"/>
  <c r="Z3" i="6"/>
  <c r="AE4" i="6" l="1"/>
  <c r="AE8" i="6"/>
  <c r="AE6" i="6"/>
  <c r="AE3" i="6"/>
  <c r="E32" i="6"/>
  <c r="J32" i="6" s="1"/>
  <c r="K32" i="6" s="1"/>
  <c r="E47" i="6"/>
  <c r="J47" i="6" s="1"/>
  <c r="N62" i="6" s="1"/>
  <c r="G68" i="6"/>
  <c r="H68" i="6" s="1"/>
  <c r="M68" i="6" s="1"/>
  <c r="AE7" i="6"/>
  <c r="G5" i="6"/>
  <c r="H5" i="6" s="1"/>
  <c r="J24" i="6"/>
  <c r="I6" i="6"/>
  <c r="L6" i="6" s="1"/>
  <c r="I5" i="6"/>
  <c r="G4" i="6"/>
  <c r="H4" i="6" s="1"/>
  <c r="I4" i="6"/>
  <c r="L32" i="6"/>
  <c r="C8" i="6"/>
  <c r="J6" i="6"/>
  <c r="E17" i="6"/>
  <c r="J17" i="6" s="1"/>
  <c r="C20" i="6"/>
  <c r="I19" i="6"/>
  <c r="E49" i="6"/>
  <c r="J49" i="6" s="1"/>
  <c r="P62" i="6" s="1"/>
  <c r="J41" i="6"/>
  <c r="AE5" i="6"/>
  <c r="G6" i="6"/>
  <c r="H6" i="6" s="1"/>
  <c r="J13" i="6"/>
  <c r="J62" i="6" s="1"/>
  <c r="I17" i="6"/>
  <c r="E19" i="6"/>
  <c r="J19" i="6" s="1"/>
  <c r="E48" i="6"/>
  <c r="J48" i="6" s="1"/>
  <c r="O62" i="6" s="1"/>
  <c r="J40" i="6"/>
  <c r="I55" i="6"/>
  <c r="K55" i="6" s="1"/>
  <c r="C56" i="6"/>
  <c r="G55" i="6"/>
  <c r="H55" i="6" s="1"/>
  <c r="G70" i="6"/>
  <c r="H70" i="6" s="1"/>
  <c r="D7" i="6"/>
  <c r="D18" i="6" s="1"/>
  <c r="G18" i="6" s="1"/>
  <c r="H18" i="6" s="1"/>
  <c r="J9" i="6"/>
  <c r="F62" i="6" s="1"/>
  <c r="E34" i="6"/>
  <c r="J34" i="6" s="1"/>
  <c r="J23" i="6"/>
  <c r="E26" i="6"/>
  <c r="C47" i="6"/>
  <c r="I46" i="6"/>
  <c r="I76" i="6"/>
  <c r="O68" i="6"/>
  <c r="K68" i="6"/>
  <c r="J68" i="6"/>
  <c r="I68" i="6"/>
  <c r="J25" i="6"/>
  <c r="C33" i="6"/>
  <c r="E38" i="6"/>
  <c r="E51" i="6"/>
  <c r="J51" i="6" s="1"/>
  <c r="R62" i="6" s="1"/>
  <c r="J43" i="6"/>
  <c r="G67" i="6"/>
  <c r="H67" i="6" s="1"/>
  <c r="G69" i="6"/>
  <c r="H69" i="6" s="1"/>
  <c r="G71" i="6"/>
  <c r="H71" i="6" s="1"/>
  <c r="J22" i="6"/>
  <c r="G66" i="6"/>
  <c r="H66" i="6" s="1"/>
  <c r="AC1938" i="1" l="1"/>
  <c r="AC1942" i="1"/>
  <c r="AC1946" i="1"/>
  <c r="AC1950" i="1"/>
  <c r="AC1954" i="1"/>
  <c r="AC1958" i="1"/>
  <c r="AC1962" i="1"/>
  <c r="AC1935" i="1"/>
  <c r="AC1939" i="1"/>
  <c r="AC1943" i="1"/>
  <c r="AC1947" i="1"/>
  <c r="AC1951" i="1"/>
  <c r="AC1955" i="1"/>
  <c r="AC1959" i="1"/>
  <c r="AC1934" i="1"/>
  <c r="AC1936" i="1"/>
  <c r="AC1940" i="1"/>
  <c r="AC1944" i="1"/>
  <c r="AC1948" i="1"/>
  <c r="AC1952" i="1"/>
  <c r="AC1956" i="1"/>
  <c r="AC1960" i="1"/>
  <c r="AC1937" i="1"/>
  <c r="AC1941" i="1"/>
  <c r="AC1945" i="1"/>
  <c r="AC1949" i="1"/>
  <c r="AC1953" i="1"/>
  <c r="AC1957" i="1"/>
  <c r="AC1961" i="1"/>
  <c r="AC1610" i="1"/>
  <c r="AC1619" i="1"/>
  <c r="AC1712" i="1" s="1"/>
  <c r="AC1713" i="1" s="1"/>
  <c r="AC1869" i="1" s="1"/>
  <c r="AC1870" i="1" s="1"/>
  <c r="AC1871" i="1" s="1"/>
  <c r="AC1872" i="1" s="1"/>
  <c r="AC2049" i="1" s="1"/>
  <c r="AC2050" i="1" s="1"/>
  <c r="AC2051" i="1" s="1"/>
  <c r="AC2052" i="1" s="1"/>
  <c r="AC1602" i="1"/>
  <c r="AC1601" i="1"/>
  <c r="AC1603" i="1"/>
  <c r="AC1599" i="1"/>
  <c r="AC1605" i="1"/>
  <c r="AC1604" i="1"/>
  <c r="AC1598" i="1"/>
  <c r="G32" i="6"/>
  <c r="H32" i="6" s="1"/>
  <c r="AB1460" i="1"/>
  <c r="AB2168" i="1"/>
  <c r="AC1741" i="1"/>
  <c r="AC1737" i="1"/>
  <c r="AC1733" i="1"/>
  <c r="AC1726" i="1"/>
  <c r="AC1722" i="1"/>
  <c r="AC1715" i="1"/>
  <c r="AC1597" i="1"/>
  <c r="AC1583" i="1"/>
  <c r="AC1579" i="1"/>
  <c r="AC1745" i="1"/>
  <c r="AC1740" i="1"/>
  <c r="AC1736" i="1"/>
  <c r="AC1731" i="1"/>
  <c r="AC1725" i="1"/>
  <c r="AC1720" i="1"/>
  <c r="AC1714" i="1"/>
  <c r="AC1582" i="1"/>
  <c r="AC1577" i="1"/>
  <c r="AC1744" i="1"/>
  <c r="AC1739" i="1"/>
  <c r="AC1735" i="1"/>
  <c r="AC1729" i="1"/>
  <c r="AC1724" i="1"/>
  <c r="AC1719" i="1"/>
  <c r="AC1595" i="1"/>
  <c r="AC1581" i="1"/>
  <c r="AC1742" i="1"/>
  <c r="AC1738" i="1"/>
  <c r="AC1734" i="1"/>
  <c r="AC1728" i="1"/>
  <c r="AC1723" i="1"/>
  <c r="AC1716" i="1"/>
  <c r="AC1596" i="1"/>
  <c r="AC1580" i="1"/>
  <c r="AC2270" i="1"/>
  <c r="AC2154" i="1"/>
  <c r="AC2150" i="1"/>
  <c r="AC2146" i="1"/>
  <c r="AC2142" i="1"/>
  <c r="AC2138" i="1"/>
  <c r="AC2134" i="1"/>
  <c r="AC2130" i="1"/>
  <c r="AC2126" i="1"/>
  <c r="AC2122" i="1"/>
  <c r="AC2118" i="1"/>
  <c r="AC2114" i="1"/>
  <c r="AC2110" i="1"/>
  <c r="AC2106" i="1"/>
  <c r="AC2102" i="1"/>
  <c r="AC2098" i="1"/>
  <c r="AC2151" i="1"/>
  <c r="AC2147" i="1"/>
  <c r="AC2143" i="1"/>
  <c r="AC2139" i="1"/>
  <c r="AC2135" i="1"/>
  <c r="AC2131" i="1"/>
  <c r="AC2127" i="1"/>
  <c r="AC2123" i="1"/>
  <c r="AC2119" i="1"/>
  <c r="AC2115" i="1"/>
  <c r="AC2111" i="1"/>
  <c r="AC2107" i="1"/>
  <c r="AC2103" i="1"/>
  <c r="AC2099" i="1"/>
  <c r="AC2152" i="1"/>
  <c r="AC2148" i="1"/>
  <c r="AC2144" i="1"/>
  <c r="AC2140" i="1"/>
  <c r="AC2136" i="1"/>
  <c r="AC2132" i="1"/>
  <c r="AC2128" i="1"/>
  <c r="AC2124" i="1"/>
  <c r="AC2120" i="1"/>
  <c r="AC2116" i="1"/>
  <c r="AC2112" i="1"/>
  <c r="AC2108" i="1"/>
  <c r="AC2145" i="1"/>
  <c r="AC2129" i="1"/>
  <c r="AC2113" i="1"/>
  <c r="AC2105" i="1"/>
  <c r="AC2045" i="1"/>
  <c r="AC2041" i="1"/>
  <c r="AC2037" i="1"/>
  <c r="AC2033" i="1"/>
  <c r="AC2029" i="1"/>
  <c r="AC2025" i="1"/>
  <c r="AC2149" i="1"/>
  <c r="AC2133" i="1"/>
  <c r="AC2117" i="1"/>
  <c r="AC2104" i="1"/>
  <c r="AC2046" i="1"/>
  <c r="AC2042" i="1"/>
  <c r="AC2038" i="1"/>
  <c r="AC2034" i="1"/>
  <c r="AC2030" i="1"/>
  <c r="AC2026" i="1"/>
  <c r="AC2153" i="1"/>
  <c r="AC2137" i="1"/>
  <c r="AC2121" i="1"/>
  <c r="AC2101" i="1"/>
  <c r="AC2047" i="1"/>
  <c r="AC2043" i="1"/>
  <c r="AC2039" i="1"/>
  <c r="AC2035" i="1"/>
  <c r="AC2031" i="1"/>
  <c r="AC2027" i="1"/>
  <c r="AC2141" i="1"/>
  <c r="AC2125" i="1"/>
  <c r="AC2109" i="1"/>
  <c r="AC2100" i="1"/>
  <c r="AC2048" i="1"/>
  <c r="AC2044" i="1"/>
  <c r="AC2040" i="1"/>
  <c r="AC2036" i="1"/>
  <c r="AC2032" i="1"/>
  <c r="AC2028" i="1"/>
  <c r="AC1866" i="1"/>
  <c r="AC1862" i="1"/>
  <c r="AC1858" i="1"/>
  <c r="AC1854" i="1"/>
  <c r="AC1850" i="1"/>
  <c r="AC1846" i="1"/>
  <c r="AC1842" i="1"/>
  <c r="AC1838" i="1"/>
  <c r="AC1834" i="1"/>
  <c r="AC1830" i="1"/>
  <c r="AC1826" i="1"/>
  <c r="AC1822" i="1"/>
  <c r="AC1867" i="1"/>
  <c r="AC1863" i="1"/>
  <c r="AC1859" i="1"/>
  <c r="AC1855" i="1"/>
  <c r="AC1851" i="1"/>
  <c r="AC1847" i="1"/>
  <c r="AC1843" i="1"/>
  <c r="AC1839" i="1"/>
  <c r="AC1835" i="1"/>
  <c r="AC1831" i="1"/>
  <c r="AC1827" i="1"/>
  <c r="AC1823" i="1"/>
  <c r="AC1868" i="1"/>
  <c r="AC1864" i="1"/>
  <c r="AC1860" i="1"/>
  <c r="AC1856" i="1"/>
  <c r="AC1852" i="1"/>
  <c r="AC1848" i="1"/>
  <c r="AC1844" i="1"/>
  <c r="AC1840" i="1"/>
  <c r="AC1836" i="1"/>
  <c r="AC1832" i="1"/>
  <c r="AC1828" i="1"/>
  <c r="AC1824" i="1"/>
  <c r="AC1820" i="1"/>
  <c r="AC1865" i="1"/>
  <c r="AC1861" i="1"/>
  <c r="AC1857" i="1"/>
  <c r="AC1853" i="1"/>
  <c r="AC1849" i="1"/>
  <c r="AC1845" i="1"/>
  <c r="AC1841" i="1"/>
  <c r="AC1837" i="1"/>
  <c r="AC1833" i="1"/>
  <c r="AC1829" i="1"/>
  <c r="AC1825" i="1"/>
  <c r="AC1821" i="1"/>
  <c r="AC1718" i="1"/>
  <c r="AC1709" i="1"/>
  <c r="AC1705" i="1"/>
  <c r="AC1701" i="1"/>
  <c r="AC1697" i="1"/>
  <c r="AC1693" i="1"/>
  <c r="AC1689" i="1"/>
  <c r="AC1685" i="1"/>
  <c r="AC1681" i="1"/>
  <c r="AC1677" i="1"/>
  <c r="AC1673" i="1"/>
  <c r="AC1669" i="1"/>
  <c r="AC1665" i="1"/>
  <c r="AC1661" i="1"/>
  <c r="AC1657" i="1"/>
  <c r="AC1641" i="1"/>
  <c r="AC1637" i="1"/>
  <c r="AC1633" i="1"/>
  <c r="AC1629" i="1"/>
  <c r="AC1625" i="1"/>
  <c r="AC1621" i="1"/>
  <c r="AC1617" i="1"/>
  <c r="AC1613" i="1"/>
  <c r="AC1606" i="1"/>
  <c r="AC1592" i="1"/>
  <c r="AC1588" i="1"/>
  <c r="AC1584" i="1"/>
  <c r="AC1578" i="1"/>
  <c r="AC1743" i="1"/>
  <c r="AC1710" i="1"/>
  <c r="AC1706" i="1"/>
  <c r="AC1702" i="1"/>
  <c r="AC1698" i="1"/>
  <c r="AC1694" i="1"/>
  <c r="AC1690" i="1"/>
  <c r="AC1686" i="1"/>
  <c r="AC1682" i="1"/>
  <c r="AC1678" i="1"/>
  <c r="AC1674" i="1"/>
  <c r="AC1670" i="1"/>
  <c r="AC1666" i="1"/>
  <c r="AC1662" i="1"/>
  <c r="AC1658" i="1"/>
  <c r="AC1642" i="1"/>
  <c r="AC1638" i="1"/>
  <c r="AC1634" i="1"/>
  <c r="AC1630" i="1"/>
  <c r="AC1626" i="1"/>
  <c r="AC1622" i="1"/>
  <c r="AC1618" i="1"/>
  <c r="AC1614" i="1"/>
  <c r="AC1607" i="1"/>
  <c r="AC1600" i="1"/>
  <c r="AC1593" i="1"/>
  <c r="AC1589" i="1"/>
  <c r="AC1585" i="1"/>
  <c r="AC1732" i="1"/>
  <c r="AC1730" i="1"/>
  <c r="AC1711" i="1"/>
  <c r="AC1707" i="1"/>
  <c r="AC1703" i="1"/>
  <c r="AC1699" i="1"/>
  <c r="AC1695" i="1"/>
  <c r="AC1691" i="1"/>
  <c r="AC1687" i="1"/>
  <c r="AC1683" i="1"/>
  <c r="AC1679" i="1"/>
  <c r="AC1675" i="1"/>
  <c r="AC1671" i="1"/>
  <c r="AC1667" i="1"/>
  <c r="AC1663" i="1"/>
  <c r="AC1659" i="1"/>
  <c r="AC1643" i="1"/>
  <c r="AC1639" i="1"/>
  <c r="AC1635" i="1"/>
  <c r="AC1631" i="1"/>
  <c r="AC1627" i="1"/>
  <c r="AC1623" i="1"/>
  <c r="AC1615" i="1"/>
  <c r="AC1611" i="1"/>
  <c r="AC1608" i="1"/>
  <c r="AC1594" i="1"/>
  <c r="AC1590" i="1"/>
  <c r="AC1586" i="1"/>
  <c r="AC1727" i="1"/>
  <c r="AC1721" i="1"/>
  <c r="AC1717" i="1"/>
  <c r="AC1708" i="1"/>
  <c r="AC1704" i="1"/>
  <c r="AC1700" i="1"/>
  <c r="AC1696" i="1"/>
  <c r="AC1692" i="1"/>
  <c r="AC1688" i="1"/>
  <c r="AC1684" i="1"/>
  <c r="AC1680" i="1"/>
  <c r="AC1676" i="1"/>
  <c r="AC1672" i="1"/>
  <c r="AC1668" i="1"/>
  <c r="AC1664" i="1"/>
  <c r="AC1660" i="1"/>
  <c r="AC1656" i="1"/>
  <c r="AC1640" i="1"/>
  <c r="AC1636" i="1"/>
  <c r="AC1632" i="1"/>
  <c r="AC1628" i="1"/>
  <c r="AC1624" i="1"/>
  <c r="AC1620" i="1"/>
  <c r="AC1616" i="1"/>
  <c r="AC1612" i="1"/>
  <c r="AC1609" i="1"/>
  <c r="AC1591" i="1"/>
  <c r="AC1587" i="1"/>
  <c r="AC1437" i="1"/>
  <c r="AC1433" i="1"/>
  <c r="AC1507" i="1"/>
  <c r="AC1434" i="1"/>
  <c r="AC1435" i="1"/>
  <c r="AC1436" i="1"/>
  <c r="AB2317" i="1"/>
  <c r="AB2315" i="1"/>
  <c r="AB2313" i="1"/>
  <c r="AB2311" i="1"/>
  <c r="AB2309" i="1"/>
  <c r="AB2307" i="1"/>
  <c r="AB2305" i="1"/>
  <c r="AB2281" i="1"/>
  <c r="AB2269" i="1"/>
  <c r="AB2265" i="1"/>
  <c r="AB2261" i="1"/>
  <c r="AB2257" i="1"/>
  <c r="AB2253" i="1"/>
  <c r="AB2249" i="1"/>
  <c r="AB2245" i="1"/>
  <c r="AB2241" i="1"/>
  <c r="AB2237" i="1"/>
  <c r="AB2233" i="1"/>
  <c r="AB2229" i="1"/>
  <c r="AB2225" i="1"/>
  <c r="AB2221" i="1"/>
  <c r="AB2217" i="1"/>
  <c r="AB2213" i="1"/>
  <c r="AB2209" i="1"/>
  <c r="AB2205" i="1"/>
  <c r="AB2201" i="1"/>
  <c r="AB2197" i="1"/>
  <c r="AB2193" i="1"/>
  <c r="AB2302" i="1"/>
  <c r="AB2300" i="1"/>
  <c r="AB2298" i="1"/>
  <c r="AB2296" i="1"/>
  <c r="AB2294" i="1"/>
  <c r="AB2292" i="1"/>
  <c r="AB2290" i="1"/>
  <c r="AB2288" i="1"/>
  <c r="AB2286" i="1"/>
  <c r="AB2284" i="1"/>
  <c r="AB2282" i="1"/>
  <c r="AB2266" i="1"/>
  <c r="AB2262" i="1"/>
  <c r="AB2258" i="1"/>
  <c r="AB2254" i="1"/>
  <c r="AB2250" i="1"/>
  <c r="AB2246" i="1"/>
  <c r="AB2242" i="1"/>
  <c r="AB2238" i="1"/>
  <c r="AB2234" i="1"/>
  <c r="AB2230" i="1"/>
  <c r="AB2226" i="1"/>
  <c r="AB2222" i="1"/>
  <c r="AB2218" i="1"/>
  <c r="AB2214" i="1"/>
  <c r="AB2210" i="1"/>
  <c r="AB2206" i="1"/>
  <c r="AB2202" i="1"/>
  <c r="AB2198" i="1"/>
  <c r="AB2194" i="1"/>
  <c r="AB2316" i="1"/>
  <c r="AB2314" i="1"/>
  <c r="AB2312" i="1"/>
  <c r="AB2310" i="1"/>
  <c r="AB2308" i="1"/>
  <c r="AB2306" i="1"/>
  <c r="AB2267" i="1"/>
  <c r="AB2263" i="1"/>
  <c r="AB2259" i="1"/>
  <c r="AB2255" i="1"/>
  <c r="AB2251" i="1"/>
  <c r="AB2247" i="1"/>
  <c r="AB2243" i="1"/>
  <c r="AB2239" i="1"/>
  <c r="AB2235" i="1"/>
  <c r="AB2231" i="1"/>
  <c r="AB2227" i="1"/>
  <c r="AB2223" i="1"/>
  <c r="AB2219" i="1"/>
  <c r="AB2215" i="1"/>
  <c r="AB2211" i="1"/>
  <c r="AB2207" i="1"/>
  <c r="AB2203" i="1"/>
  <c r="AB2199" i="1"/>
  <c r="AB2299" i="1"/>
  <c r="AB2291" i="1"/>
  <c r="AB2283" i="1"/>
  <c r="AB2256" i="1"/>
  <c r="AB2240" i="1"/>
  <c r="AB2224" i="1"/>
  <c r="AB2208" i="1"/>
  <c r="AB2195" i="1"/>
  <c r="AB2188" i="1"/>
  <c r="AB2184" i="1"/>
  <c r="AB2180" i="1"/>
  <c r="AB2176" i="1"/>
  <c r="AB2172" i="1"/>
  <c r="AB2165" i="1"/>
  <c r="AB2161" i="1"/>
  <c r="AB2157" i="1"/>
  <c r="AB2297" i="1"/>
  <c r="AB2289" i="1"/>
  <c r="AB2260" i="1"/>
  <c r="AB2244" i="1"/>
  <c r="AB2228" i="1"/>
  <c r="AB2212" i="1"/>
  <c r="AB2192" i="1"/>
  <c r="AB2189" i="1"/>
  <c r="AB2185" i="1"/>
  <c r="AB2181" i="1"/>
  <c r="AB2177" i="1"/>
  <c r="AB2173" i="1"/>
  <c r="AB2169" i="1"/>
  <c r="AB2166" i="1"/>
  <c r="AB2162" i="1"/>
  <c r="AB2158" i="1"/>
  <c r="AB2303" i="1"/>
  <c r="AB2295" i="1"/>
  <c r="AB2287" i="1"/>
  <c r="AB2264" i="1"/>
  <c r="AB2248" i="1"/>
  <c r="AB2232" i="1"/>
  <c r="AB2216" i="1"/>
  <c r="AB2200" i="1"/>
  <c r="AB2190" i="1"/>
  <c r="AB2186" i="1"/>
  <c r="AB2182" i="1"/>
  <c r="AB2178" i="1"/>
  <c r="AB2174" i="1"/>
  <c r="AB2170" i="1"/>
  <c r="AB2167" i="1"/>
  <c r="AB2163" i="1"/>
  <c r="AB2159" i="1"/>
  <c r="AB2155" i="1"/>
  <c r="AB2236" i="1"/>
  <c r="AB2196" i="1"/>
  <c r="AB2183" i="1"/>
  <c r="AB2156" i="1"/>
  <c r="AB2301" i="1"/>
  <c r="AB2252" i="1"/>
  <c r="AB2187" i="1"/>
  <c r="AB2171" i="1"/>
  <c r="AB2160" i="1"/>
  <c r="AB2293" i="1"/>
  <c r="AB2268" i="1"/>
  <c r="AB2204" i="1"/>
  <c r="AB2191" i="1"/>
  <c r="AB2175" i="1"/>
  <c r="AB2164" i="1"/>
  <c r="AB2285" i="1"/>
  <c r="AB2220" i="1"/>
  <c r="AB2179" i="1"/>
  <c r="AB1652" i="1"/>
  <c r="AB1515" i="1"/>
  <c r="AB1516" i="1"/>
  <c r="AB1512" i="1"/>
  <c r="AB1646" i="1"/>
  <c r="AB1610" i="1"/>
  <c r="AB1517" i="1"/>
  <c r="AB1513" i="1"/>
  <c r="AB1655" i="1"/>
  <c r="AB1571" i="1"/>
  <c r="AB1533" i="1"/>
  <c r="AB1522" i="1"/>
  <c r="AB1514" i="1"/>
  <c r="AB1509" i="1"/>
  <c r="AB1477" i="1"/>
  <c r="AB1469" i="1"/>
  <c r="AB1465" i="1"/>
  <c r="AB1397" i="1"/>
  <c r="AB1393" i="1"/>
  <c r="AB1389" i="1"/>
  <c r="AB1385" i="1"/>
  <c r="AB1381" i="1"/>
  <c r="AB1377" i="1"/>
  <c r="AB1373" i="1"/>
  <c r="AB1365" i="1"/>
  <c r="AB1361" i="1"/>
  <c r="AB1357" i="1"/>
  <c r="AB1353" i="1"/>
  <c r="AB1349" i="1"/>
  <c r="AB1345" i="1"/>
  <c r="AB1341" i="1"/>
  <c r="AB1337" i="1"/>
  <c r="AB1333" i="1"/>
  <c r="AB1329" i="1"/>
  <c r="AB1325" i="1"/>
  <c r="AB1321" i="1"/>
  <c r="AB1317" i="1"/>
  <c r="AB1305" i="1"/>
  <c r="AB1301" i="1"/>
  <c r="AB1297" i="1"/>
  <c r="AB1289" i="1"/>
  <c r="AB1285" i="1"/>
  <c r="AB1510" i="1"/>
  <c r="AB1478" i="1"/>
  <c r="AB1470" i="1"/>
  <c r="AB1466" i="1"/>
  <c r="AB1394" i="1"/>
  <c r="AB1390" i="1"/>
  <c r="AB1386" i="1"/>
  <c r="AB1382" i="1"/>
  <c r="AB1378" i="1"/>
  <c r="AB1374" i="1"/>
  <c r="AB1370" i="1"/>
  <c r="AB1366" i="1"/>
  <c r="AB1362" i="1"/>
  <c r="AB1358" i="1"/>
  <c r="AB1354" i="1"/>
  <c r="AB1346" i="1"/>
  <c r="AB1342" i="1"/>
  <c r="AB1338" i="1"/>
  <c r="AB1334" i="1"/>
  <c r="AB1330" i="1"/>
  <c r="AB1326" i="1"/>
  <c r="AB1322" i="1"/>
  <c r="AB1318" i="1"/>
  <c r="AB1314" i="1"/>
  <c r="AB1306" i="1"/>
  <c r="AB1302" i="1"/>
  <c r="AB1298" i="1"/>
  <c r="AB1294" i="1"/>
  <c r="AB1290" i="1"/>
  <c r="AB1286" i="1"/>
  <c r="AB1511" i="1"/>
  <c r="AB1471" i="1"/>
  <c r="AB1467" i="1"/>
  <c r="AB1395" i="1"/>
  <c r="AB1391" i="1"/>
  <c r="AB1387" i="1"/>
  <c r="AB1383" i="1"/>
  <c r="AB1379" i="1"/>
  <c r="AB1375" i="1"/>
  <c r="AB1371" i="1"/>
  <c r="AB1367" i="1"/>
  <c r="AB1363" i="1"/>
  <c r="AB1359" i="1"/>
  <c r="AB1355" i="1"/>
  <c r="AB1347" i="1"/>
  <c r="AB1343" i="1"/>
  <c r="AB1339" i="1"/>
  <c r="AB1335" i="1"/>
  <c r="AB1331" i="1"/>
  <c r="AB1327" i="1"/>
  <c r="AB1323" i="1"/>
  <c r="AB1319" i="1"/>
  <c r="AB1315" i="1"/>
  <c r="AB1307" i="1"/>
  <c r="AB1295" i="1"/>
  <c r="AB1291" i="1"/>
  <c r="AB1287" i="1"/>
  <c r="AB1508" i="1"/>
  <c r="AB1476" i="1"/>
  <c r="AB1468" i="1"/>
  <c r="AB1396" i="1"/>
  <c r="AB1392" i="1"/>
  <c r="AB1388" i="1"/>
  <c r="AB1384" i="1"/>
  <c r="AB1380" i="1"/>
  <c r="AB1376" i="1"/>
  <c r="AB1372" i="1"/>
  <c r="AB1364" i="1"/>
  <c r="AB1360" i="1"/>
  <c r="AB1356" i="1"/>
  <c r="AB1352" i="1"/>
  <c r="AB1348" i="1"/>
  <c r="AB1344" i="1"/>
  <c r="AB1340" i="1"/>
  <c r="AB1336" i="1"/>
  <c r="AB1332" i="1"/>
  <c r="AB1328" i="1"/>
  <c r="AB1324" i="1"/>
  <c r="AB1320" i="1"/>
  <c r="AB1316" i="1"/>
  <c r="AB1308" i="1"/>
  <c r="AB1304" i="1"/>
  <c r="AB1296" i="1"/>
  <c r="AB1292" i="1"/>
  <c r="AB1288" i="1"/>
  <c r="AB1284" i="1"/>
  <c r="AB1282" i="1"/>
  <c r="AB1278" i="1"/>
  <c r="AB1274" i="1"/>
  <c r="AB1270" i="1"/>
  <c r="AB1266" i="1"/>
  <c r="AB1254" i="1"/>
  <c r="AB1250" i="1"/>
  <c r="AB1246" i="1"/>
  <c r="AB1242" i="1"/>
  <c r="AB1238" i="1"/>
  <c r="AB1234" i="1"/>
  <c r="AB1230" i="1"/>
  <c r="AB1226" i="1"/>
  <c r="AB1222" i="1"/>
  <c r="AB1218" i="1"/>
  <c r="AB1214" i="1"/>
  <c r="AB1210" i="1"/>
  <c r="AB1194" i="1"/>
  <c r="AB1186" i="1"/>
  <c r="AB1182" i="1"/>
  <c r="AB1178" i="1"/>
  <c r="AB1174" i="1"/>
  <c r="AB1170" i="1"/>
  <c r="AB1166" i="1"/>
  <c r="AB1162" i="1"/>
  <c r="AB1158" i="1"/>
  <c r="AB1154" i="1"/>
  <c r="AB1150" i="1"/>
  <c r="AB1146" i="1"/>
  <c r="AB1142" i="1"/>
  <c r="AB1134" i="1"/>
  <c r="AB1130" i="1"/>
  <c r="AB1126" i="1"/>
  <c r="AB1122" i="1"/>
  <c r="AB1114" i="1"/>
  <c r="AB1110" i="1"/>
  <c r="AB1106" i="1"/>
  <c r="AB1102" i="1"/>
  <c r="AB1098" i="1"/>
  <c r="AB1090" i="1"/>
  <c r="AB1079" i="1"/>
  <c r="AB1067" i="1"/>
  <c r="AB1063" i="1"/>
  <c r="AB1055" i="1"/>
  <c r="AB1051" i="1"/>
  <c r="AB1047" i="1"/>
  <c r="AB1043" i="1"/>
  <c r="AB1039" i="1"/>
  <c r="AB1035" i="1"/>
  <c r="AB1031" i="1"/>
  <c r="AB1027" i="1"/>
  <c r="AB1023" i="1"/>
  <c r="AB1015" i="1"/>
  <c r="AB1011" i="1"/>
  <c r="AB1007" i="1"/>
  <c r="AB1003" i="1"/>
  <c r="AB999" i="1"/>
  <c r="AB995" i="1"/>
  <c r="AB991" i="1"/>
  <c r="AB987" i="1"/>
  <c r="AB983" i="1"/>
  <c r="AB979" i="1"/>
  <c r="AB975" i="1"/>
  <c r="AB971" i="1"/>
  <c r="AB967" i="1"/>
  <c r="AB963" i="1"/>
  <c r="AB959" i="1"/>
  <c r="AB951" i="1"/>
  <c r="AB939" i="1"/>
  <c r="AB935" i="1"/>
  <c r="AB931" i="1"/>
  <c r="AB927" i="1"/>
  <c r="AB923" i="1"/>
  <c r="AB919" i="1"/>
  <c r="AB915" i="1"/>
  <c r="AB911" i="1"/>
  <c r="AB907" i="1"/>
  <c r="AB903" i="1"/>
  <c r="AB895" i="1"/>
  <c r="AB891" i="1"/>
  <c r="AB887" i="1"/>
  <c r="AB883" i="1"/>
  <c r="AB879" i="1"/>
  <c r="AB875" i="1"/>
  <c r="AB871" i="1"/>
  <c r="AB863" i="1"/>
  <c r="AB852" i="1"/>
  <c r="AB848" i="1"/>
  <c r="AB844" i="1"/>
  <c r="AB840" i="1"/>
  <c r="AB836" i="1"/>
  <c r="AB832" i="1"/>
  <c r="AB1283" i="1"/>
  <c r="AB1279" i="1"/>
  <c r="AB1275" i="1"/>
  <c r="AB1271" i="1"/>
  <c r="AB1267" i="1"/>
  <c r="AB1255" i="1"/>
  <c r="AB1251" i="1"/>
  <c r="AB1247" i="1"/>
  <c r="AB1243" i="1"/>
  <c r="AB1239" i="1"/>
  <c r="AB1235" i="1"/>
  <c r="AB1231" i="1"/>
  <c r="AB1227" i="1"/>
  <c r="AB1223" i="1"/>
  <c r="AB1219" i="1"/>
  <c r="AB1215" i="1"/>
  <c r="AB1211" i="1"/>
  <c r="AB1207" i="1"/>
  <c r="AB1195" i="1"/>
  <c r="AB1191" i="1"/>
  <c r="AB1187" i="1"/>
  <c r="AB1183" i="1"/>
  <c r="AB1179" i="1"/>
  <c r="AB1175" i="1"/>
  <c r="AB1171" i="1"/>
  <c r="AB1167" i="1"/>
  <c r="AB1163" i="1"/>
  <c r="AB1159" i="1"/>
  <c r="AB1155" i="1"/>
  <c r="AB1151" i="1"/>
  <c r="AB1143" i="1"/>
  <c r="AB1139" i="1"/>
  <c r="AB1131" i="1"/>
  <c r="AB1123" i="1"/>
  <c r="AB1119" i="1"/>
  <c r="AB1115" i="1"/>
  <c r="AB1111" i="1"/>
  <c r="AB1107" i="1"/>
  <c r="AB1103" i="1"/>
  <c r="AB1099" i="1"/>
  <c r="AB1091" i="1"/>
  <c r="AB1087" i="1"/>
  <c r="AB1080" i="1"/>
  <c r="AB1068" i="1"/>
  <c r="AB1064" i="1"/>
  <c r="AB1060" i="1"/>
  <c r="AB1056" i="1"/>
  <c r="AB1052" i="1"/>
  <c r="AB1048" i="1"/>
  <c r="AB1044" i="1"/>
  <c r="AB1040" i="1"/>
  <c r="AB1036" i="1"/>
  <c r="AB1032" i="1"/>
  <c r="AB1028" i="1"/>
  <c r="AB1024" i="1"/>
  <c r="AB1020" i="1"/>
  <c r="AB1012" i="1"/>
  <c r="AB1008" i="1"/>
  <c r="AB1004" i="1"/>
  <c r="AB1000" i="1"/>
  <c r="AB996" i="1"/>
  <c r="AB992" i="1"/>
  <c r="AB988" i="1"/>
  <c r="AB984" i="1"/>
  <c r="AB980" i="1"/>
  <c r="AB976" i="1"/>
  <c r="AB972" i="1"/>
  <c r="AB968" i="1"/>
  <c r="AB964" i="1"/>
  <c r="AB960" i="1"/>
  <c r="AB952" i="1"/>
  <c r="AB944" i="1"/>
  <c r="AB940" i="1"/>
  <c r="AB936" i="1"/>
  <c r="AB928" i="1"/>
  <c r="AB924" i="1"/>
  <c r="AB920" i="1"/>
  <c r="AB916" i="1"/>
  <c r="AB912" i="1"/>
  <c r="AB908" i="1"/>
  <c r="AB904" i="1"/>
  <c r="AB900" i="1"/>
  <c r="AB892" i="1"/>
  <c r="AB888" i="1"/>
  <c r="AB884" i="1"/>
  <c r="AB880" i="1"/>
  <c r="AB876" i="1"/>
  <c r="AB872" i="1"/>
  <c r="AB864" i="1"/>
  <c r="AB861" i="1"/>
  <c r="AB853" i="1"/>
  <c r="AB849" i="1"/>
  <c r="AB845" i="1"/>
  <c r="AB841" i="1"/>
  <c r="AB837" i="1"/>
  <c r="AB833" i="1"/>
  <c r="AB1280" i="1"/>
  <c r="AB1276" i="1"/>
  <c r="AB1272" i="1"/>
  <c r="AB1268" i="1"/>
  <c r="AB1256" i="1"/>
  <c r="AB1252" i="1"/>
  <c r="AB1248" i="1"/>
  <c r="AB1244" i="1"/>
  <c r="AB1240" i="1"/>
  <c r="AB1236" i="1"/>
  <c r="AB1232" i="1"/>
  <c r="AB1228" i="1"/>
  <c r="AB1224" i="1"/>
  <c r="AB1220" i="1"/>
  <c r="AB1216" i="1"/>
  <c r="AB1208" i="1"/>
  <c r="AB1196" i="1"/>
  <c r="AB1192" i="1"/>
  <c r="AB1184" i="1"/>
  <c r="AB1180" i="1"/>
  <c r="AB1176" i="1"/>
  <c r="AB1172" i="1"/>
  <c r="AB1168" i="1"/>
  <c r="AB1164" i="1"/>
  <c r="AB1160" i="1"/>
  <c r="AB1156" i="1"/>
  <c r="AB1152" i="1"/>
  <c r="AB1144" i="1"/>
  <c r="AB1140" i="1"/>
  <c r="AB1132" i="1"/>
  <c r="AB1124" i="1"/>
  <c r="AB1120" i="1"/>
  <c r="AB1116" i="1"/>
  <c r="AB1112" i="1"/>
  <c r="AB1104" i="1"/>
  <c r="AB1100" i="1"/>
  <c r="AB1092" i="1"/>
  <c r="AB1088" i="1"/>
  <c r="AB1085" i="1"/>
  <c r="AB1081" i="1"/>
  <c r="AB1077" i="1"/>
  <c r="AB1073" i="1"/>
  <c r="AB1069" i="1"/>
  <c r="AB1065" i="1"/>
  <c r="AB1061" i="1"/>
  <c r="AB1053" i="1"/>
  <c r="AB1049" i="1"/>
  <c r="AB1045" i="1"/>
  <c r="AB1041" i="1"/>
  <c r="AB1037" i="1"/>
  <c r="AB1029" i="1"/>
  <c r="AB1025" i="1"/>
  <c r="AB1021" i="1"/>
  <c r="AB1013" i="1"/>
  <c r="AB1009" i="1"/>
  <c r="AB1005" i="1"/>
  <c r="AB1001" i="1"/>
  <c r="AB997" i="1"/>
  <c r="AB993" i="1"/>
  <c r="AB989" i="1"/>
  <c r="AB985" i="1"/>
  <c r="AB981" i="1"/>
  <c r="AB977" i="1"/>
  <c r="AB973" i="1"/>
  <c r="AB969" i="1"/>
  <c r="AB965" i="1"/>
  <c r="AB961" i="1"/>
  <c r="AB953" i="1"/>
  <c r="AB949" i="1"/>
  <c r="AB945" i="1"/>
  <c r="AB941" i="1"/>
  <c r="AB937" i="1"/>
  <c r="AB929" i="1"/>
  <c r="AB925" i="1"/>
  <c r="AB921" i="1"/>
  <c r="AB917" i="1"/>
  <c r="AB913" i="1"/>
  <c r="AB909" i="1"/>
  <c r="AB905" i="1"/>
  <c r="AB901" i="1"/>
  <c r="AB893" i="1"/>
  <c r="AB889" i="1"/>
  <c r="AB885" i="1"/>
  <c r="AB881" i="1"/>
  <c r="AB877" i="1"/>
  <c r="AB873" i="1"/>
  <c r="AB865" i="1"/>
  <c r="AB854" i="1"/>
  <c r="AB850" i="1"/>
  <c r="AB846" i="1"/>
  <c r="AB842" i="1"/>
  <c r="AB838" i="1"/>
  <c r="AB834" i="1"/>
  <c r="AB830" i="1"/>
  <c r="AB1281" i="1"/>
  <c r="AB1277" i="1"/>
  <c r="AB1273" i="1"/>
  <c r="AB1269" i="1"/>
  <c r="AB1257" i="1"/>
  <c r="AB1253" i="1"/>
  <c r="AB1249" i="1"/>
  <c r="AB1245" i="1"/>
  <c r="AB1241" i="1"/>
  <c r="AB1237" i="1"/>
  <c r="AB1233" i="1"/>
  <c r="AB1229" i="1"/>
  <c r="AB1225" i="1"/>
  <c r="AB1221" i="1"/>
  <c r="AB1217" i="1"/>
  <c r="AB1213" i="1"/>
  <c r="AB1209" i="1"/>
  <c r="AB1193" i="1"/>
  <c r="AB1185" i="1"/>
  <c r="AB1181" i="1"/>
  <c r="AB1177" i="1"/>
  <c r="AB1173" i="1"/>
  <c r="AB1169" i="1"/>
  <c r="AB1165" i="1"/>
  <c r="AB1161" i="1"/>
  <c r="AB1157" i="1"/>
  <c r="AB1153" i="1"/>
  <c r="AB1149" i="1"/>
  <c r="AB1145" i="1"/>
  <c r="AB1141" i="1"/>
  <c r="AB1133" i="1"/>
  <c r="AB1125" i="1"/>
  <c r="AB1121" i="1"/>
  <c r="AB1113" i="1"/>
  <c r="AB1109" i="1"/>
  <c r="AB1105" i="1"/>
  <c r="AB1101" i="1"/>
  <c r="AB1097" i="1"/>
  <c r="AB1093" i="1"/>
  <c r="AB1089" i="1"/>
  <c r="AB1078" i="1"/>
  <c r="AB1074" i="1"/>
  <c r="AB1070" i="1"/>
  <c r="AB1066" i="1"/>
  <c r="AB1062" i="1"/>
  <c r="AB1054" i="1"/>
  <c r="AB1050" i="1"/>
  <c r="AB1046" i="1"/>
  <c r="AB1042" i="1"/>
  <c r="AB1038" i="1"/>
  <c r="AB1034" i="1"/>
  <c r="AB1030" i="1"/>
  <c r="AB1026" i="1"/>
  <c r="AB1022" i="1"/>
  <c r="AB1014" i="1"/>
  <c r="AB1010" i="1"/>
  <c r="AB1006" i="1"/>
  <c r="AB1002" i="1"/>
  <c r="AB998" i="1"/>
  <c r="AB994" i="1"/>
  <c r="AB990" i="1"/>
  <c r="AB986" i="1"/>
  <c r="AB982" i="1"/>
  <c r="AB978" i="1"/>
  <c r="AB974" i="1"/>
  <c r="AB970" i="1"/>
  <c r="AB966" i="1"/>
  <c r="AB962" i="1"/>
  <c r="AB958" i="1"/>
  <c r="AB954" i="1"/>
  <c r="AB950" i="1"/>
  <c r="AB946" i="1"/>
  <c r="AB938" i="1"/>
  <c r="AB930" i="1"/>
  <c r="AB926" i="1"/>
  <c r="AB922" i="1"/>
  <c r="AB918" i="1"/>
  <c r="AB914" i="1"/>
  <c r="AB910" i="1"/>
  <c r="AB906" i="1"/>
  <c r="AB894" i="1"/>
  <c r="AB890" i="1"/>
  <c r="AB886" i="1"/>
  <c r="AB882" i="1"/>
  <c r="AB878" i="1"/>
  <c r="AB839" i="1"/>
  <c r="AB814" i="1"/>
  <c r="AB810" i="1"/>
  <c r="AB806" i="1"/>
  <c r="AB798" i="1"/>
  <c r="AB794" i="1"/>
  <c r="AB790" i="1"/>
  <c r="AB786" i="1"/>
  <c r="AB782" i="1"/>
  <c r="AB778" i="1"/>
  <c r="AB774" i="1"/>
  <c r="AB770" i="1"/>
  <c r="AB766" i="1"/>
  <c r="AB762" i="1"/>
  <c r="AB758" i="1"/>
  <c r="AB750" i="1"/>
  <c r="AB746" i="1"/>
  <c r="AB742" i="1"/>
  <c r="AB738" i="1"/>
  <c r="AB734" i="1"/>
  <c r="AB726" i="1"/>
  <c r="AB722" i="1"/>
  <c r="AB718" i="1"/>
  <c r="AB714" i="1"/>
  <c r="AB710" i="1"/>
  <c r="AB706" i="1"/>
  <c r="AB702" i="1"/>
  <c r="AB698" i="1"/>
  <c r="AB694" i="1"/>
  <c r="AB690" i="1"/>
  <c r="AB686" i="1"/>
  <c r="AB682" i="1"/>
  <c r="AB678" i="1"/>
  <c r="AB674" i="1"/>
  <c r="AB670" i="1"/>
  <c r="AB666" i="1"/>
  <c r="AB662" i="1"/>
  <c r="AB658" i="1"/>
  <c r="AB654" i="1"/>
  <c r="AB650" i="1"/>
  <c r="AB646" i="1"/>
  <c r="AB634" i="1"/>
  <c r="AB630" i="1"/>
  <c r="AB626" i="1"/>
  <c r="AB622" i="1"/>
  <c r="AB618" i="1"/>
  <c r="AB606" i="1"/>
  <c r="AB602" i="1"/>
  <c r="AB598" i="1"/>
  <c r="AB590" i="1"/>
  <c r="AB586" i="1"/>
  <c r="AB582" i="1"/>
  <c r="AB578" i="1"/>
  <c r="AB574" i="1"/>
  <c r="AB570" i="1"/>
  <c r="AB566" i="1"/>
  <c r="AB562" i="1"/>
  <c r="AB558" i="1"/>
  <c r="AB554" i="1"/>
  <c r="AB550" i="1"/>
  <c r="AB542" i="1"/>
  <c r="AB538" i="1"/>
  <c r="AB534" i="1"/>
  <c r="AB530" i="1"/>
  <c r="AB522" i="1"/>
  <c r="AB518" i="1"/>
  <c r="AB510" i="1"/>
  <c r="AB506" i="1"/>
  <c r="AB502" i="1"/>
  <c r="AB498" i="1"/>
  <c r="AB490" i="1"/>
  <c r="AB486" i="1"/>
  <c r="AB478" i="1"/>
  <c r="AB474" i="1"/>
  <c r="AB470" i="1"/>
  <c r="AB466" i="1"/>
  <c r="AB462" i="1"/>
  <c r="AB458" i="1"/>
  <c r="AB454" i="1"/>
  <c r="AB450" i="1"/>
  <c r="AB446" i="1"/>
  <c r="AB442" i="1"/>
  <c r="AB438" i="1"/>
  <c r="AB434" i="1"/>
  <c r="AB430" i="1"/>
  <c r="AB426" i="1"/>
  <c r="AB418" i="1"/>
  <c r="AB414" i="1"/>
  <c r="AB410" i="1"/>
  <c r="AB406" i="1"/>
  <c r="AB402" i="1"/>
  <c r="AB398" i="1"/>
  <c r="AB394" i="1"/>
  <c r="AB386" i="1"/>
  <c r="AB870" i="1"/>
  <c r="AB843" i="1"/>
  <c r="AB815" i="1"/>
  <c r="AB811" i="1"/>
  <c r="AB807" i="1"/>
  <c r="AB803" i="1"/>
  <c r="AB795" i="1"/>
  <c r="AB787" i="1"/>
  <c r="AB783" i="1"/>
  <c r="AB779" i="1"/>
  <c r="AB775" i="1"/>
  <c r="AB771" i="1"/>
  <c r="AB767" i="1"/>
  <c r="AB763" i="1"/>
  <c r="AB759" i="1"/>
  <c r="AB755" i="1"/>
  <c r="AB751" i="1"/>
  <c r="AB747" i="1"/>
  <c r="AB743" i="1"/>
  <c r="AB735" i="1"/>
  <c r="AB727" i="1"/>
  <c r="AB723" i="1"/>
  <c r="AB719" i="1"/>
  <c r="AB715" i="1"/>
  <c r="AB711" i="1"/>
  <c r="AB707" i="1"/>
  <c r="AB703" i="1"/>
  <c r="AB699" i="1"/>
  <c r="AB695" i="1"/>
  <c r="AB691" i="1"/>
  <c r="AB687" i="1"/>
  <c r="AB683" i="1"/>
  <c r="AB679" i="1"/>
  <c r="AB675" i="1"/>
  <c r="AB671" i="1"/>
  <c r="AB667" i="1"/>
  <c r="AB663" i="1"/>
  <c r="AB659" i="1"/>
  <c r="AB655" i="1"/>
  <c r="AB651" i="1"/>
  <c r="AB647" i="1"/>
  <c r="AB643" i="1"/>
  <c r="AB635" i="1"/>
  <c r="AB631" i="1"/>
  <c r="AB627" i="1"/>
  <c r="AB623" i="1"/>
  <c r="AB619" i="1"/>
  <c r="AB607" i="1"/>
  <c r="AB603" i="1"/>
  <c r="AB599" i="1"/>
  <c r="AB587" i="1"/>
  <c r="AB583" i="1"/>
  <c r="AB579" i="1"/>
  <c r="AB575" i="1"/>
  <c r="AB571" i="1"/>
  <c r="AB563" i="1"/>
  <c r="AB559" i="1"/>
  <c r="AB555" i="1"/>
  <c r="AB551" i="1"/>
  <c r="AB543" i="1"/>
  <c r="AB539" i="1"/>
  <c r="AB535" i="1"/>
  <c r="AB531" i="1"/>
  <c r="AB523" i="1"/>
  <c r="AB519" i="1"/>
  <c r="AB511" i="1"/>
  <c r="AB507" i="1"/>
  <c r="AB503" i="1"/>
  <c r="AB499" i="1"/>
  <c r="AB495" i="1"/>
  <c r="AB491" i="1"/>
  <c r="AB487" i="1"/>
  <c r="AB483" i="1"/>
  <c r="AB479" i="1"/>
  <c r="AB475" i="1"/>
  <c r="AB471" i="1"/>
  <c r="AB467" i="1"/>
  <c r="AB463" i="1"/>
  <c r="AB459" i="1"/>
  <c r="AB455" i="1"/>
  <c r="AB451" i="1"/>
  <c r="AB447" i="1"/>
  <c r="AB443" i="1"/>
  <c r="AB439" i="1"/>
  <c r="AB435" i="1"/>
  <c r="AB431" i="1"/>
  <c r="AB427" i="1"/>
  <c r="AB419" i="1"/>
  <c r="AB415" i="1"/>
  <c r="AB411" i="1"/>
  <c r="AB407" i="1"/>
  <c r="AB403" i="1"/>
  <c r="AB399" i="1"/>
  <c r="AB395" i="1"/>
  <c r="AB391" i="1"/>
  <c r="AB387" i="1"/>
  <c r="AB874" i="1"/>
  <c r="AB847" i="1"/>
  <c r="AB831" i="1"/>
  <c r="AB816" i="1"/>
  <c r="AB812" i="1"/>
  <c r="AB808" i="1"/>
  <c r="AB804" i="1"/>
  <c r="AB796" i="1"/>
  <c r="AB788" i="1"/>
  <c r="AB784" i="1"/>
  <c r="AB780" i="1"/>
  <c r="AB776" i="1"/>
  <c r="AB772" i="1"/>
  <c r="AB768" i="1"/>
  <c r="AB764" i="1"/>
  <c r="AB760" i="1"/>
  <c r="AB756" i="1"/>
  <c r="AB752" i="1"/>
  <c r="AB748" i="1"/>
  <c r="AB744" i="1"/>
  <c r="AB736" i="1"/>
  <c r="AB732" i="1"/>
  <c r="AB724" i="1"/>
  <c r="AB720" i="1"/>
  <c r="AB716" i="1"/>
  <c r="AB712" i="1"/>
  <c r="AB708" i="1"/>
  <c r="AB704" i="1"/>
  <c r="AB700" i="1"/>
  <c r="AB696" i="1"/>
  <c r="AB692" i="1"/>
  <c r="AB688" i="1"/>
  <c r="AB684" i="1"/>
  <c r="AB680" i="1"/>
  <c r="AB676" i="1"/>
  <c r="AB668" i="1"/>
  <c r="AB664" i="1"/>
  <c r="AB660" i="1"/>
  <c r="AB656" i="1"/>
  <c r="AB652" i="1"/>
  <c r="AB648" i="1"/>
  <c r="AB644" i="1"/>
  <c r="AB632" i="1"/>
  <c r="AB628" i="1"/>
  <c r="AB624" i="1"/>
  <c r="AB620" i="1"/>
  <c r="AB616" i="1"/>
  <c r="AB604" i="1"/>
  <c r="AB600" i="1"/>
  <c r="AB592" i="1"/>
  <c r="AB588" i="1"/>
  <c r="AB584" i="1"/>
  <c r="AB580" i="1"/>
  <c r="AB576" i="1"/>
  <c r="AB572" i="1"/>
  <c r="AB568" i="1"/>
  <c r="AB564" i="1"/>
  <c r="AB560" i="1"/>
  <c r="AB556" i="1"/>
  <c r="AB552" i="1"/>
  <c r="AB540" i="1"/>
  <c r="AB536" i="1"/>
  <c r="AB532" i="1"/>
  <c r="AB528" i="1"/>
  <c r="AB524" i="1"/>
  <c r="AB520" i="1"/>
  <c r="AB512" i="1"/>
  <c r="AB508" i="1"/>
  <c r="AB504" i="1"/>
  <c r="AB500" i="1"/>
  <c r="AB496" i="1"/>
  <c r="AB492" i="1"/>
  <c r="AB488" i="1"/>
  <c r="AB484" i="1"/>
  <c r="AB476" i="1"/>
  <c r="AB468" i="1"/>
  <c r="AB464" i="1"/>
  <c r="AB460" i="1"/>
  <c r="AB456" i="1"/>
  <c r="AB452" i="1"/>
  <c r="AB448" i="1"/>
  <c r="AB444" i="1"/>
  <c r="AB440" i="1"/>
  <c r="AB436" i="1"/>
  <c r="AB432" i="1"/>
  <c r="AB428" i="1"/>
  <c r="AB420" i="1"/>
  <c r="AB416" i="1"/>
  <c r="AB412" i="1"/>
  <c r="AB408" i="1"/>
  <c r="AB404" i="1"/>
  <c r="AB400" i="1"/>
  <c r="AB396" i="1"/>
  <c r="AB392" i="1"/>
  <c r="AB388" i="1"/>
  <c r="AB851" i="1"/>
  <c r="AB813" i="1"/>
  <c r="AB785" i="1"/>
  <c r="AB769" i="1"/>
  <c r="AB737" i="1"/>
  <c r="AB721" i="1"/>
  <c r="AB705" i="1"/>
  <c r="AB689" i="1"/>
  <c r="AB673" i="1"/>
  <c r="AB657" i="1"/>
  <c r="AB625" i="1"/>
  <c r="AB593" i="1"/>
  <c r="AB577" i="1"/>
  <c r="AB561" i="1"/>
  <c r="AB529" i="1"/>
  <c r="AB497" i="1"/>
  <c r="AB465" i="1"/>
  <c r="AB449" i="1"/>
  <c r="AB433" i="1"/>
  <c r="AB417" i="1"/>
  <c r="AB401" i="1"/>
  <c r="AB382" i="1"/>
  <c r="AB378" i="1"/>
  <c r="AB374" i="1"/>
  <c r="AB366" i="1"/>
  <c r="AB362" i="1"/>
  <c r="AB358" i="1"/>
  <c r="AB354" i="1"/>
  <c r="AB350" i="1"/>
  <c r="AB346" i="1"/>
  <c r="AB342" i="1"/>
  <c r="AB338" i="1"/>
  <c r="AB334" i="1"/>
  <c r="AB330" i="1"/>
  <c r="AB326" i="1"/>
  <c r="AB322" i="1"/>
  <c r="AB318" i="1"/>
  <c r="AB314" i="1"/>
  <c r="AB310" i="1"/>
  <c r="AB306" i="1"/>
  <c r="AB302" i="1"/>
  <c r="AB298" i="1"/>
  <c r="AB294" i="1"/>
  <c r="AB290" i="1"/>
  <c r="AB286" i="1"/>
  <c r="AB282" i="1"/>
  <c r="AB278" i="1"/>
  <c r="AB274" i="1"/>
  <c r="AB270" i="1"/>
  <c r="AB266" i="1"/>
  <c r="AB262" i="1"/>
  <c r="AB258" i="1"/>
  <c r="AB254" i="1"/>
  <c r="AB250" i="1"/>
  <c r="AB246" i="1"/>
  <c r="AB242" i="1"/>
  <c r="AB238" i="1"/>
  <c r="AB234" i="1"/>
  <c r="AB230" i="1"/>
  <c r="AB226" i="1"/>
  <c r="AB222" i="1"/>
  <c r="AB218" i="1"/>
  <c r="AB214" i="1"/>
  <c r="AB210" i="1"/>
  <c r="AB206" i="1"/>
  <c r="AB202" i="1"/>
  <c r="AB198" i="1"/>
  <c r="AB194" i="1"/>
  <c r="AB190" i="1"/>
  <c r="AB186" i="1"/>
  <c r="AB182" i="1"/>
  <c r="AB178" i="1"/>
  <c r="AB174" i="1"/>
  <c r="AB170" i="1"/>
  <c r="AB166" i="1"/>
  <c r="AB162" i="1"/>
  <c r="AB158" i="1"/>
  <c r="AB154" i="1"/>
  <c r="AB150" i="1"/>
  <c r="AB146" i="1"/>
  <c r="AB142" i="1"/>
  <c r="AB138" i="1"/>
  <c r="AB134" i="1"/>
  <c r="AB130" i="1"/>
  <c r="AB126" i="1"/>
  <c r="AB122" i="1"/>
  <c r="AB118" i="1"/>
  <c r="AB114" i="1"/>
  <c r="AB110" i="1"/>
  <c r="AB106" i="1"/>
  <c r="AB102" i="1"/>
  <c r="AB98" i="1"/>
  <c r="AB94" i="1"/>
  <c r="AB90" i="1"/>
  <c r="AB86" i="1"/>
  <c r="AB82" i="1"/>
  <c r="AB78" i="1"/>
  <c r="AB74" i="1"/>
  <c r="AB70" i="1"/>
  <c r="AB789" i="1"/>
  <c r="AB773" i="1"/>
  <c r="AB757" i="1"/>
  <c r="AB725" i="1"/>
  <c r="AB709" i="1"/>
  <c r="AB693" i="1"/>
  <c r="AB677" i="1"/>
  <c r="AB661" i="1"/>
  <c r="AB645" i="1"/>
  <c r="AB629" i="1"/>
  <c r="AB597" i="1"/>
  <c r="AB581" i="1"/>
  <c r="AB565" i="1"/>
  <c r="AB549" i="1"/>
  <c r="AB533" i="1"/>
  <c r="AB501" i="1"/>
  <c r="AB485" i="1"/>
  <c r="AB469" i="1"/>
  <c r="AB453" i="1"/>
  <c r="AB437" i="1"/>
  <c r="AB405" i="1"/>
  <c r="AB385" i="1"/>
  <c r="AB383" i="1"/>
  <c r="AB379" i="1"/>
  <c r="AB375" i="1"/>
  <c r="AB371" i="1"/>
  <c r="AB363" i="1"/>
  <c r="AB359" i="1"/>
  <c r="AB355" i="1"/>
  <c r="AB351" i="1"/>
  <c r="AB347" i="1"/>
  <c r="AB343" i="1"/>
  <c r="AB339" i="1"/>
  <c r="AB335" i="1"/>
  <c r="AB331" i="1"/>
  <c r="AB327" i="1"/>
  <c r="AB323" i="1"/>
  <c r="AB319" i="1"/>
  <c r="AB315" i="1"/>
  <c r="AB311" i="1"/>
  <c r="AB307" i="1"/>
  <c r="AB303" i="1"/>
  <c r="AB299" i="1"/>
  <c r="AB295" i="1"/>
  <c r="AB291" i="1"/>
  <c r="AB287" i="1"/>
  <c r="AB283" i="1"/>
  <c r="AB279" i="1"/>
  <c r="AB275" i="1"/>
  <c r="AB271" i="1"/>
  <c r="AB267" i="1"/>
  <c r="AB263" i="1"/>
  <c r="AB259" i="1"/>
  <c r="AB255" i="1"/>
  <c r="AB251" i="1"/>
  <c r="AB247" i="1"/>
  <c r="AB243" i="1"/>
  <c r="AB239" i="1"/>
  <c r="AB235" i="1"/>
  <c r="AB231" i="1"/>
  <c r="AB227" i="1"/>
  <c r="AB223" i="1"/>
  <c r="AB219" i="1"/>
  <c r="AB215" i="1"/>
  <c r="AB211" i="1"/>
  <c r="AB207" i="1"/>
  <c r="AB203" i="1"/>
  <c r="AB199" i="1"/>
  <c r="AB195" i="1"/>
  <c r="AB191" i="1"/>
  <c r="AB187" i="1"/>
  <c r="AB183" i="1"/>
  <c r="AB179" i="1"/>
  <c r="AB175" i="1"/>
  <c r="AB171" i="1"/>
  <c r="AB167" i="1"/>
  <c r="AB163" i="1"/>
  <c r="AB159" i="1"/>
  <c r="AB155" i="1"/>
  <c r="AB151" i="1"/>
  <c r="AB147" i="1"/>
  <c r="AB143" i="1"/>
  <c r="AB139" i="1"/>
  <c r="AB135" i="1"/>
  <c r="AB131" i="1"/>
  <c r="AB127" i="1"/>
  <c r="AB123" i="1"/>
  <c r="AB119" i="1"/>
  <c r="AB115" i="1"/>
  <c r="AB111" i="1"/>
  <c r="AB107" i="1"/>
  <c r="AB103" i="1"/>
  <c r="AB99" i="1"/>
  <c r="AB95" i="1"/>
  <c r="AB91" i="1"/>
  <c r="AB87" i="1"/>
  <c r="AB83" i="1"/>
  <c r="AB79" i="1"/>
  <c r="AB75" i="1"/>
  <c r="AB71" i="1"/>
  <c r="AB67" i="1"/>
  <c r="AB63" i="1"/>
  <c r="AB59" i="1"/>
  <c r="AB55" i="1"/>
  <c r="AB51" i="1"/>
  <c r="AB47" i="1"/>
  <c r="AB862" i="1"/>
  <c r="AB805" i="1"/>
  <c r="AB777" i="1"/>
  <c r="AB761" i="1"/>
  <c r="AB745" i="1"/>
  <c r="AB713" i="1"/>
  <c r="AB697" i="1"/>
  <c r="AB681" i="1"/>
  <c r="AB665" i="1"/>
  <c r="AB649" i="1"/>
  <c r="AB633" i="1"/>
  <c r="AB601" i="1"/>
  <c r="AB585" i="1"/>
  <c r="AB569" i="1"/>
  <c r="AB553" i="1"/>
  <c r="AB537" i="1"/>
  <c r="AB521" i="1"/>
  <c r="AB505" i="1"/>
  <c r="AB489" i="1"/>
  <c r="AB473" i="1"/>
  <c r="AB457" i="1"/>
  <c r="AB441" i="1"/>
  <c r="AB425" i="1"/>
  <c r="AB409" i="1"/>
  <c r="AB393" i="1"/>
  <c r="AB380" i="1"/>
  <c r="AB376" i="1"/>
  <c r="AB372" i="1"/>
  <c r="AB364" i="1"/>
  <c r="AB360" i="1"/>
  <c r="AB356" i="1"/>
  <c r="AB352" i="1"/>
  <c r="AB348" i="1"/>
  <c r="AB344" i="1"/>
  <c r="AB340" i="1"/>
  <c r="AB336" i="1"/>
  <c r="AB332" i="1"/>
  <c r="AB328" i="1"/>
  <c r="AB324" i="1"/>
  <c r="AB320" i="1"/>
  <c r="AB316" i="1"/>
  <c r="AB312" i="1"/>
  <c r="AB308" i="1"/>
  <c r="AB304" i="1"/>
  <c r="AB300" i="1"/>
  <c r="AB296" i="1"/>
  <c r="AB292" i="1"/>
  <c r="AB288" i="1"/>
  <c r="AB284" i="1"/>
  <c r="AB280" i="1"/>
  <c r="AB276" i="1"/>
  <c r="AB272" i="1"/>
  <c r="AB268" i="1"/>
  <c r="AB264" i="1"/>
  <c r="AB260" i="1"/>
  <c r="AB256" i="1"/>
  <c r="AB252" i="1"/>
  <c r="AB248" i="1"/>
  <c r="AB244" i="1"/>
  <c r="AB240" i="1"/>
  <c r="AB236" i="1"/>
  <c r="AB232" i="1"/>
  <c r="AB228" i="1"/>
  <c r="AB224" i="1"/>
  <c r="AB220" i="1"/>
  <c r="AB216" i="1"/>
  <c r="AB212" i="1"/>
  <c r="AB208" i="1"/>
  <c r="AB204" i="1"/>
  <c r="AB200" i="1"/>
  <c r="AB196" i="1"/>
  <c r="AB192" i="1"/>
  <c r="AB188" i="1"/>
  <c r="AB184" i="1"/>
  <c r="AB180" i="1"/>
  <c r="AB176" i="1"/>
  <c r="AB172" i="1"/>
  <c r="AB168" i="1"/>
  <c r="AB164" i="1"/>
  <c r="AB160" i="1"/>
  <c r="AB156" i="1"/>
  <c r="AB152" i="1"/>
  <c r="AB148" i="1"/>
  <c r="AB144" i="1"/>
  <c r="AB140" i="1"/>
  <c r="AB136" i="1"/>
  <c r="AB132" i="1"/>
  <c r="AB128" i="1"/>
  <c r="AB124" i="1"/>
  <c r="AB120" i="1"/>
  <c r="AB116" i="1"/>
  <c r="AB112" i="1"/>
  <c r="AB108" i="1"/>
  <c r="AB104" i="1"/>
  <c r="AB100" i="1"/>
  <c r="AB96" i="1"/>
  <c r="AB92" i="1"/>
  <c r="AB88" i="1"/>
  <c r="AB84" i="1"/>
  <c r="AB80" i="1"/>
  <c r="AB76" i="1"/>
  <c r="AB749" i="1"/>
  <c r="AB685" i="1"/>
  <c r="AB621" i="1"/>
  <c r="AB557" i="1"/>
  <c r="AB493" i="1"/>
  <c r="AB429" i="1"/>
  <c r="AB353" i="1"/>
  <c r="AB337" i="1"/>
  <c r="AB321" i="1"/>
  <c r="AB305" i="1"/>
  <c r="AB289" i="1"/>
  <c r="AB273" i="1"/>
  <c r="AB257" i="1"/>
  <c r="AB241" i="1"/>
  <c r="AB225" i="1"/>
  <c r="AB209" i="1"/>
  <c r="AB193" i="1"/>
  <c r="AB177" i="1"/>
  <c r="AB161" i="1"/>
  <c r="AB145" i="1"/>
  <c r="AB129" i="1"/>
  <c r="AB113" i="1"/>
  <c r="AB97" i="1"/>
  <c r="AB81" i="1"/>
  <c r="AB73" i="1"/>
  <c r="AB62" i="1"/>
  <c r="AB60" i="1"/>
  <c r="AB53" i="1"/>
  <c r="AB46" i="1"/>
  <c r="AB44" i="1"/>
  <c r="AB40" i="1"/>
  <c r="AB36" i="1"/>
  <c r="AB32" i="1"/>
  <c r="AB28" i="1"/>
  <c r="AB24" i="1"/>
  <c r="AB20" i="1"/>
  <c r="AB16" i="1"/>
  <c r="AB12" i="1"/>
  <c r="AB8" i="1"/>
  <c r="AB4" i="1"/>
  <c r="AB835" i="1"/>
  <c r="AB809" i="1"/>
  <c r="AB765" i="1"/>
  <c r="AB701" i="1"/>
  <c r="AB573" i="1"/>
  <c r="AB509" i="1"/>
  <c r="AB445" i="1"/>
  <c r="AB384" i="1"/>
  <c r="AB373" i="1"/>
  <c r="AB357" i="1"/>
  <c r="AB325" i="1"/>
  <c r="AB309" i="1"/>
  <c r="AB293" i="1"/>
  <c r="AB277" i="1"/>
  <c r="AB261" i="1"/>
  <c r="AB245" i="1"/>
  <c r="AB229" i="1"/>
  <c r="AB213" i="1"/>
  <c r="AB197" i="1"/>
  <c r="AB181" i="1"/>
  <c r="AB165" i="1"/>
  <c r="AB149" i="1"/>
  <c r="AB133" i="1"/>
  <c r="AB101" i="1"/>
  <c r="AB85" i="1"/>
  <c r="AB72" i="1"/>
  <c r="AB65" i="1"/>
  <c r="AB58" i="1"/>
  <c r="AB56" i="1"/>
  <c r="AB49" i="1"/>
  <c r="AB37" i="1"/>
  <c r="AB29" i="1"/>
  <c r="AB21" i="1"/>
  <c r="AB17" i="1"/>
  <c r="AB9" i="1"/>
  <c r="AB52" i="1"/>
  <c r="AB45" i="1"/>
  <c r="AB42" i="1"/>
  <c r="AB38" i="1"/>
  <c r="AB18" i="1"/>
  <c r="AB14" i="1"/>
  <c r="AB669" i="1"/>
  <c r="AB541" i="1"/>
  <c r="AB413" i="1"/>
  <c r="AB381" i="1"/>
  <c r="AB349" i="1"/>
  <c r="AB317" i="1"/>
  <c r="AB301" i="1"/>
  <c r="AB269" i="1"/>
  <c r="AB237" i="1"/>
  <c r="AB221" i="1"/>
  <c r="AB189" i="1"/>
  <c r="AB173" i="1"/>
  <c r="AB125" i="1"/>
  <c r="AB109" i="1"/>
  <c r="AB66" i="1"/>
  <c r="AB50" i="1"/>
  <c r="AB341" i="1"/>
  <c r="AB117" i="1"/>
  <c r="AB41" i="1"/>
  <c r="AB33" i="1"/>
  <c r="AB25" i="1"/>
  <c r="AB13" i="1"/>
  <c r="AB5" i="1"/>
  <c r="AB22" i="1"/>
  <c r="AB797" i="1"/>
  <c r="AB141" i="1"/>
  <c r="AB64" i="1"/>
  <c r="AB48" i="1"/>
  <c r="AB43" i="1"/>
  <c r="AB39" i="1"/>
  <c r="AB35" i="1"/>
  <c r="AB31" i="1"/>
  <c r="AB27" i="1"/>
  <c r="AB23" i="1"/>
  <c r="AB19" i="1"/>
  <c r="AB15" i="1"/>
  <c r="AB11" i="1"/>
  <c r="AB7" i="1"/>
  <c r="AB3" i="1"/>
  <c r="AB781" i="1"/>
  <c r="AB717" i="1"/>
  <c r="AB653" i="1"/>
  <c r="AB589" i="1"/>
  <c r="AB461" i="1"/>
  <c r="AB397" i="1"/>
  <c r="AB377" i="1"/>
  <c r="AB361" i="1"/>
  <c r="AB345" i="1"/>
  <c r="AB329" i="1"/>
  <c r="AB313" i="1"/>
  <c r="AB297" i="1"/>
  <c r="AB281" i="1"/>
  <c r="AB265" i="1"/>
  <c r="AB249" i="1"/>
  <c r="AB233" i="1"/>
  <c r="AB217" i="1"/>
  <c r="AB201" i="1"/>
  <c r="AB185" i="1"/>
  <c r="AB169" i="1"/>
  <c r="AB153" i="1"/>
  <c r="AB137" i="1"/>
  <c r="AB121" i="1"/>
  <c r="AB105" i="1"/>
  <c r="AB89" i="1"/>
  <c r="AB69" i="1"/>
  <c r="AB61" i="1"/>
  <c r="AB54" i="1"/>
  <c r="AB34" i="1"/>
  <c r="AB30" i="1"/>
  <c r="AB26" i="1"/>
  <c r="AB10" i="1"/>
  <c r="AB6" i="1"/>
  <c r="AB733" i="1"/>
  <c r="AB605" i="1"/>
  <c r="AB477" i="1"/>
  <c r="AB365" i="1"/>
  <c r="AB333" i="1"/>
  <c r="AB285" i="1"/>
  <c r="AB253" i="1"/>
  <c r="AB205" i="1"/>
  <c r="AB157" i="1"/>
  <c r="AB93" i="1"/>
  <c r="AB77" i="1"/>
  <c r="AB68" i="1"/>
  <c r="AB57" i="1"/>
  <c r="M6" i="6"/>
  <c r="N68" i="6"/>
  <c r="L68" i="6"/>
  <c r="Q68" i="6"/>
  <c r="R68" i="6"/>
  <c r="P68" i="6"/>
  <c r="T144" i="5"/>
  <c r="T136" i="5"/>
  <c r="T132" i="5"/>
  <c r="T141" i="5"/>
  <c r="T151" i="5"/>
  <c r="T145" i="5"/>
  <c r="T128" i="5"/>
  <c r="T123" i="5"/>
  <c r="T116" i="5"/>
  <c r="T118" i="5"/>
  <c r="T142" i="5"/>
  <c r="T120" i="5"/>
  <c r="T135" i="5"/>
  <c r="T131" i="5"/>
  <c r="T114" i="5"/>
  <c r="T148" i="5"/>
  <c r="T143" i="5"/>
  <c r="T127" i="5"/>
  <c r="T122" i="5"/>
  <c r="T115" i="5"/>
  <c r="T152" i="5"/>
  <c r="T129" i="5"/>
  <c r="T112" i="5"/>
  <c r="T134" i="5"/>
  <c r="T130" i="5"/>
  <c r="T140" i="5"/>
  <c r="T147" i="5"/>
  <c r="T138" i="5"/>
  <c r="T125" i="5"/>
  <c r="T119" i="5"/>
  <c r="T113" i="5"/>
  <c r="T150" i="5"/>
  <c r="T126" i="5"/>
  <c r="T106" i="5"/>
  <c r="T139" i="5"/>
  <c r="T133" i="5"/>
  <c r="T2" i="5"/>
  <c r="T153" i="5"/>
  <c r="T146" i="5"/>
  <c r="T137" i="5"/>
  <c r="T124" i="5"/>
  <c r="T117" i="5"/>
  <c r="T157" i="5"/>
  <c r="T149" i="5"/>
  <c r="T121" i="5"/>
  <c r="T165" i="5"/>
  <c r="T111" i="5"/>
  <c r="T167" i="5"/>
  <c r="T108" i="5"/>
  <c r="T162" i="5"/>
  <c r="T107" i="5"/>
  <c r="T166" i="5"/>
  <c r="T110" i="5"/>
  <c r="T163" i="5"/>
  <c r="T154" i="5"/>
  <c r="T164" i="5"/>
  <c r="T109" i="5"/>
  <c r="T6" i="5"/>
  <c r="T11" i="5"/>
  <c r="T16" i="5"/>
  <c r="T20" i="5"/>
  <c r="T24" i="5"/>
  <c r="T28" i="5"/>
  <c r="T32" i="5"/>
  <c r="T36" i="5"/>
  <c r="T40" i="5"/>
  <c r="T44" i="5"/>
  <c r="T48" i="5"/>
  <c r="T52" i="5"/>
  <c r="T56" i="5"/>
  <c r="T60" i="5"/>
  <c r="T64" i="5"/>
  <c r="T68" i="5"/>
  <c r="T72" i="5"/>
  <c r="T76" i="5"/>
  <c r="T80" i="5"/>
  <c r="T84" i="5"/>
  <c r="T88" i="5"/>
  <c r="T92" i="5"/>
  <c r="T96" i="5"/>
  <c r="T100" i="5"/>
  <c r="T104" i="5"/>
  <c r="T4" i="5"/>
  <c r="T8" i="5"/>
  <c r="T13" i="5"/>
  <c r="T22" i="5"/>
  <c r="T26" i="5"/>
  <c r="T30" i="5"/>
  <c r="T38" i="5"/>
  <c r="T42" i="5"/>
  <c r="T50" i="5"/>
  <c r="T58" i="5"/>
  <c r="T70" i="5"/>
  <c r="T78" i="5"/>
  <c r="T86" i="5"/>
  <c r="T94" i="5"/>
  <c r="T102" i="5"/>
  <c r="T9" i="5"/>
  <c r="T14" i="5"/>
  <c r="T15" i="5" s="1"/>
  <c r="T23" i="5"/>
  <c r="T35" i="5"/>
  <c r="T43" i="5"/>
  <c r="T47" i="5"/>
  <c r="T55" i="5"/>
  <c r="T63" i="5"/>
  <c r="T71" i="5"/>
  <c r="T79" i="5"/>
  <c r="T87" i="5"/>
  <c r="T99" i="5"/>
  <c r="T3" i="5"/>
  <c r="T7" i="5"/>
  <c r="T12" i="5"/>
  <c r="T17" i="5"/>
  <c r="T21" i="5"/>
  <c r="T25" i="5"/>
  <c r="T29" i="5"/>
  <c r="T33" i="5"/>
  <c r="T37" i="5"/>
  <c r="T41" i="5"/>
  <c r="T45" i="5"/>
  <c r="T49" i="5"/>
  <c r="T53" i="5"/>
  <c r="T57" i="5"/>
  <c r="T61" i="5"/>
  <c r="T65" i="5"/>
  <c r="T69" i="5"/>
  <c r="T73" i="5"/>
  <c r="T77" i="5"/>
  <c r="T81" i="5"/>
  <c r="T85" i="5"/>
  <c r="T89" i="5"/>
  <c r="T93" i="5"/>
  <c r="T97" i="5"/>
  <c r="T101" i="5"/>
  <c r="T105" i="5"/>
  <c r="T18" i="5"/>
  <c r="T34" i="5"/>
  <c r="T46" i="5"/>
  <c r="T54" i="5"/>
  <c r="T62" i="5"/>
  <c r="T66" i="5"/>
  <c r="T74" i="5"/>
  <c r="T82" i="5"/>
  <c r="T90" i="5"/>
  <c r="T98" i="5"/>
  <c r="T5" i="5"/>
  <c r="T19" i="5"/>
  <c r="T27" i="5"/>
  <c r="T31" i="5"/>
  <c r="T39" i="5"/>
  <c r="T51" i="5"/>
  <c r="T59" i="5"/>
  <c r="T67" i="5"/>
  <c r="T75" i="5"/>
  <c r="T83" i="5"/>
  <c r="T91" i="5"/>
  <c r="T95" i="5"/>
  <c r="T103" i="5"/>
  <c r="G17" i="6"/>
  <c r="H17" i="6" s="1"/>
  <c r="I18" i="6"/>
  <c r="K18" i="6" s="1"/>
  <c r="K5" i="6"/>
  <c r="L5" i="6"/>
  <c r="P71" i="6"/>
  <c r="L71" i="6"/>
  <c r="AB544" i="1" s="1"/>
  <c r="O71" i="6"/>
  <c r="K71" i="6"/>
  <c r="R71" i="6"/>
  <c r="N71" i="6"/>
  <c r="AB1619" i="1" s="1"/>
  <c r="J71" i="6"/>
  <c r="Q71" i="6"/>
  <c r="M71" i="6"/>
  <c r="I71" i="6"/>
  <c r="P70" i="6"/>
  <c r="L70" i="6"/>
  <c r="O70" i="6"/>
  <c r="K70" i="6"/>
  <c r="R70" i="6"/>
  <c r="N70" i="6"/>
  <c r="J70" i="6"/>
  <c r="I70" i="6"/>
  <c r="Q70" i="6"/>
  <c r="M70" i="6"/>
  <c r="P69" i="6"/>
  <c r="L69" i="6"/>
  <c r="O69" i="6"/>
  <c r="K69" i="6"/>
  <c r="R69" i="6"/>
  <c r="N69" i="6"/>
  <c r="J69" i="6"/>
  <c r="Q69" i="6"/>
  <c r="M69" i="6"/>
  <c r="I69" i="6"/>
  <c r="E46" i="6"/>
  <c r="J38" i="6"/>
  <c r="I7" i="6"/>
  <c r="C21" i="6"/>
  <c r="G20" i="6"/>
  <c r="H20" i="6" s="1"/>
  <c r="I20" i="6"/>
  <c r="P67" i="6"/>
  <c r="L67" i="6"/>
  <c r="O67" i="6"/>
  <c r="K67" i="6"/>
  <c r="R67" i="6"/>
  <c r="N67" i="6"/>
  <c r="J67" i="6"/>
  <c r="Q67" i="6"/>
  <c r="M67" i="6"/>
  <c r="I67" i="6"/>
  <c r="G47" i="6"/>
  <c r="H47" i="6" s="1"/>
  <c r="C48" i="6"/>
  <c r="I47" i="6"/>
  <c r="C57" i="6"/>
  <c r="I57" i="6" s="1"/>
  <c r="I56" i="6"/>
  <c r="G56" i="6"/>
  <c r="H56" i="6" s="1"/>
  <c r="M19" i="6"/>
  <c r="K19" i="6"/>
  <c r="C62" i="6"/>
  <c r="K6" i="6"/>
  <c r="L4" i="6"/>
  <c r="K4" i="6"/>
  <c r="C9" i="6"/>
  <c r="I8" i="6"/>
  <c r="G8" i="6"/>
  <c r="H8" i="6" s="1"/>
  <c r="P66" i="6"/>
  <c r="L66" i="6"/>
  <c r="O66" i="6"/>
  <c r="K66" i="6"/>
  <c r="R66" i="6"/>
  <c r="N66" i="6"/>
  <c r="J66" i="6"/>
  <c r="I66" i="6"/>
  <c r="Q66" i="6"/>
  <c r="M66" i="6"/>
  <c r="I33" i="6"/>
  <c r="C34" i="6"/>
  <c r="G33" i="6"/>
  <c r="H33" i="6" s="1"/>
  <c r="J26" i="6"/>
  <c r="E37" i="6"/>
  <c r="K17" i="6"/>
  <c r="G19" i="6"/>
  <c r="H19" i="6" s="1"/>
  <c r="G7" i="6"/>
  <c r="H7" i="6" s="1"/>
  <c r="AB2049" i="1" l="1"/>
  <c r="AB1869" i="1"/>
  <c r="AB2052" i="1"/>
  <c r="AB1872" i="1"/>
  <c r="Z1901" i="1" s="1"/>
  <c r="AB1712" i="1"/>
  <c r="AB1713" i="1" s="1"/>
  <c r="AB1815" i="1" s="1"/>
  <c r="AB1816" i="1" s="1"/>
  <c r="AB2050" i="1"/>
  <c r="AB2051" i="1"/>
  <c r="AB1871" i="1"/>
  <c r="AB1870" i="1"/>
  <c r="T10" i="5"/>
  <c r="AB1812" i="1"/>
  <c r="AB1810" i="1"/>
  <c r="AB1808" i="1"/>
  <c r="AB1782" i="1"/>
  <c r="AB1803" i="1"/>
  <c r="AB1793" i="1"/>
  <c r="AB1954" i="1"/>
  <c r="AB1814" i="1"/>
  <c r="AB1802" i="1"/>
  <c r="AB1798" i="1"/>
  <c r="AB1796" i="1"/>
  <c r="AB1792" i="1"/>
  <c r="AB1790" i="1"/>
  <c r="AB2008" i="1"/>
  <c r="AB1955" i="1"/>
  <c r="AB1813" i="1"/>
  <c r="AB1801" i="1"/>
  <c r="AB1783" i="1"/>
  <c r="AB1785" i="1"/>
  <c r="AB1505" i="1"/>
  <c r="AB1489" i="1"/>
  <c r="AB1456" i="1"/>
  <c r="AB1452" i="1"/>
  <c r="AB1448" i="1"/>
  <c r="AB1428" i="1"/>
  <c r="AB1425" i="1"/>
  <c r="AB1417" i="1"/>
  <c r="AB1506" i="1"/>
  <c r="AB1457" i="1"/>
  <c r="AB1453" i="1"/>
  <c r="AB1449" i="1"/>
  <c r="AB1445" i="1"/>
  <c r="AB1426" i="1"/>
  <c r="AB1418" i="1"/>
  <c r="AB1398" i="1"/>
  <c r="AB1487" i="1"/>
  <c r="AB1454" i="1"/>
  <c r="AB1450" i="1"/>
  <c r="AB1446" i="1"/>
  <c r="AB1430" i="1"/>
  <c r="AB1427" i="1"/>
  <c r="AB1419" i="1"/>
  <c r="AB1488" i="1"/>
  <c r="AB1455" i="1"/>
  <c r="AB1451" i="1"/>
  <c r="AB1447" i="1"/>
  <c r="AB1424" i="1"/>
  <c r="AB1420" i="1"/>
  <c r="AB421" i="1"/>
  <c r="AB2270" i="1"/>
  <c r="AB2153" i="1"/>
  <c r="AB2149" i="1"/>
  <c r="AB2145" i="1"/>
  <c r="AB2141" i="1"/>
  <c r="AB2137" i="1"/>
  <c r="AB2133" i="1"/>
  <c r="AB2129" i="1"/>
  <c r="AB2125" i="1"/>
  <c r="AB2121" i="1"/>
  <c r="AB2117" i="1"/>
  <c r="AB2113" i="1"/>
  <c r="AB2109" i="1"/>
  <c r="AB2105" i="1"/>
  <c r="AB2101" i="1"/>
  <c r="AB2154" i="1"/>
  <c r="AB2150" i="1"/>
  <c r="AB2146" i="1"/>
  <c r="AB2142" i="1"/>
  <c r="AB2138" i="1"/>
  <c r="AB2134" i="1"/>
  <c r="AB2130" i="1"/>
  <c r="AB2126" i="1"/>
  <c r="AB2122" i="1"/>
  <c r="AB2118" i="1"/>
  <c r="AB2114" i="1"/>
  <c r="AB2110" i="1"/>
  <c r="AB2106" i="1"/>
  <c r="AB2102" i="1"/>
  <c r="AB2151" i="1"/>
  <c r="AB2147" i="1"/>
  <c r="AB2143" i="1"/>
  <c r="AB2139" i="1"/>
  <c r="AB2135" i="1"/>
  <c r="AB2131" i="1"/>
  <c r="AB2127" i="1"/>
  <c r="AB2123" i="1"/>
  <c r="AB2119" i="1"/>
  <c r="AB2115" i="1"/>
  <c r="AB2111" i="1"/>
  <c r="AB2140" i="1"/>
  <c r="AB2124" i="1"/>
  <c r="AB2108" i="1"/>
  <c r="AB2100" i="1"/>
  <c r="AB2048" i="1"/>
  <c r="AB2044" i="1"/>
  <c r="AB2040" i="1"/>
  <c r="AB2036" i="1"/>
  <c r="AB2032" i="1"/>
  <c r="AB2028" i="1"/>
  <c r="AB2144" i="1"/>
  <c r="AB2128" i="1"/>
  <c r="AB2112" i="1"/>
  <c r="AB2107" i="1"/>
  <c r="AB2099" i="1"/>
  <c r="AB2045" i="1"/>
  <c r="AB2041" i="1"/>
  <c r="AB2037" i="1"/>
  <c r="AB2033" i="1"/>
  <c r="AB2029" i="1"/>
  <c r="AB2025" i="1"/>
  <c r="AB2148" i="1"/>
  <c r="AB2132" i="1"/>
  <c r="AB2116" i="1"/>
  <c r="AB2104" i="1"/>
  <c r="AB2046" i="1"/>
  <c r="AB2042" i="1"/>
  <c r="AB2038" i="1"/>
  <c r="AB2034" i="1"/>
  <c r="AB2030" i="1"/>
  <c r="AB2026" i="1"/>
  <c r="AB2152" i="1"/>
  <c r="AB2136" i="1"/>
  <c r="AB2120" i="1"/>
  <c r="AB2103" i="1"/>
  <c r="AB2098" i="1"/>
  <c r="AB2047" i="1"/>
  <c r="AB2043" i="1"/>
  <c r="AB2039" i="1"/>
  <c r="AB2035" i="1"/>
  <c r="AB2031" i="1"/>
  <c r="AB2027" i="1"/>
  <c r="AB1865" i="1"/>
  <c r="AB1861" i="1"/>
  <c r="AB1857" i="1"/>
  <c r="AB1853" i="1"/>
  <c r="AB1849" i="1"/>
  <c r="AB1845" i="1"/>
  <c r="AB1841" i="1"/>
  <c r="AB1837" i="1"/>
  <c r="AB1833" i="1"/>
  <c r="AB1829" i="1"/>
  <c r="AB1825" i="1"/>
  <c r="AB1821" i="1"/>
  <c r="AB1866" i="1"/>
  <c r="AB1862" i="1"/>
  <c r="AB1858" i="1"/>
  <c r="AB1854" i="1"/>
  <c r="AB1850" i="1"/>
  <c r="AB1846" i="1"/>
  <c r="AB1842" i="1"/>
  <c r="AB1838" i="1"/>
  <c r="AB1834" i="1"/>
  <c r="AB1830" i="1"/>
  <c r="AB1826" i="1"/>
  <c r="AB1822" i="1"/>
  <c r="AB1867" i="1"/>
  <c r="AB1863" i="1"/>
  <c r="AB1859" i="1"/>
  <c r="AB1855" i="1"/>
  <c r="AB1851" i="1"/>
  <c r="AB1847" i="1"/>
  <c r="AB1843" i="1"/>
  <c r="AB1839" i="1"/>
  <c r="AB1835" i="1"/>
  <c r="AB1831" i="1"/>
  <c r="AB1827" i="1"/>
  <c r="AB1823" i="1"/>
  <c r="AB1868" i="1"/>
  <c r="AB1864" i="1"/>
  <c r="AB1860" i="1"/>
  <c r="AB1856" i="1"/>
  <c r="AB1852" i="1"/>
  <c r="AB1848" i="1"/>
  <c r="AB1844" i="1"/>
  <c r="AB1840" i="1"/>
  <c r="AB1836" i="1"/>
  <c r="AB1832" i="1"/>
  <c r="AB1828" i="1"/>
  <c r="AB1824" i="1"/>
  <c r="AB1820" i="1"/>
  <c r="AB1727" i="1"/>
  <c r="AB1721" i="1"/>
  <c r="AB1717" i="1"/>
  <c r="AB1708" i="1"/>
  <c r="AB1704" i="1"/>
  <c r="AB1700" i="1"/>
  <c r="AB1696" i="1"/>
  <c r="AB1692" i="1"/>
  <c r="AB1688" i="1"/>
  <c r="AB1684" i="1"/>
  <c r="AB1680" i="1"/>
  <c r="AB1676" i="1"/>
  <c r="AB1672" i="1"/>
  <c r="AB1668" i="1"/>
  <c r="AB1664" i="1"/>
  <c r="AB1660" i="1"/>
  <c r="AB1656" i="1"/>
  <c r="AB1640" i="1"/>
  <c r="AB1636" i="1"/>
  <c r="AB1632" i="1"/>
  <c r="AB1628" i="1"/>
  <c r="AB1624" i="1"/>
  <c r="AB1620" i="1"/>
  <c r="AB1616" i="1"/>
  <c r="AB1612" i="1"/>
  <c r="AB1609" i="1"/>
  <c r="AB1591" i="1"/>
  <c r="AB1587" i="1"/>
  <c r="AB1718" i="1"/>
  <c r="AB1709" i="1"/>
  <c r="AB1705" i="1"/>
  <c r="AB1701" i="1"/>
  <c r="AB1697" i="1"/>
  <c r="AB1693" i="1"/>
  <c r="AB1689" i="1"/>
  <c r="AB1685" i="1"/>
  <c r="AB1681" i="1"/>
  <c r="AB1677" i="1"/>
  <c r="AB1673" i="1"/>
  <c r="AB1669" i="1"/>
  <c r="AB1665" i="1"/>
  <c r="AB1661" i="1"/>
  <c r="AB1657" i="1"/>
  <c r="AB1641" i="1"/>
  <c r="AB1637" i="1"/>
  <c r="AB1633" i="1"/>
  <c r="AB1629" i="1"/>
  <c r="AB1625" i="1"/>
  <c r="AB1621" i="1"/>
  <c r="AB1617" i="1"/>
  <c r="AB1613" i="1"/>
  <c r="AB1606" i="1"/>
  <c r="AB1592" i="1"/>
  <c r="AB1588" i="1"/>
  <c r="AB1584" i="1"/>
  <c r="AB1578" i="1"/>
  <c r="AB1743" i="1"/>
  <c r="AB1710" i="1"/>
  <c r="AB1706" i="1"/>
  <c r="AB1702" i="1"/>
  <c r="AB1698" i="1"/>
  <c r="AB1694" i="1"/>
  <c r="AB1690" i="1"/>
  <c r="AB1686" i="1"/>
  <c r="AB1682" i="1"/>
  <c r="AB1678" i="1"/>
  <c r="AB1674" i="1"/>
  <c r="AB1670" i="1"/>
  <c r="AB1666" i="1"/>
  <c r="AB1662" i="1"/>
  <c r="AB1658" i="1"/>
  <c r="AB1642" i="1"/>
  <c r="AB1638" i="1"/>
  <c r="AB1634" i="1"/>
  <c r="AB1630" i="1"/>
  <c r="AB1626" i="1"/>
  <c r="AB1622" i="1"/>
  <c r="AB1618" i="1"/>
  <c r="AB1614" i="1"/>
  <c r="AB1607" i="1"/>
  <c r="AB1600" i="1"/>
  <c r="AB1593" i="1"/>
  <c r="AB1589" i="1"/>
  <c r="AB1585" i="1"/>
  <c r="AB1732" i="1"/>
  <c r="AB1730" i="1"/>
  <c r="AB1711" i="1"/>
  <c r="AB1707" i="1"/>
  <c r="AB1703" i="1"/>
  <c r="AB1699" i="1"/>
  <c r="AB1695" i="1"/>
  <c r="AB1691" i="1"/>
  <c r="AB1687" i="1"/>
  <c r="AB1683" i="1"/>
  <c r="AB1679" i="1"/>
  <c r="AB1675" i="1"/>
  <c r="AB1671" i="1"/>
  <c r="AB1667" i="1"/>
  <c r="AB1663" i="1"/>
  <c r="AB1659" i="1"/>
  <c r="AB1643" i="1"/>
  <c r="AB1639" i="1"/>
  <c r="AB1635" i="1"/>
  <c r="AB1631" i="1"/>
  <c r="AB1627" i="1"/>
  <c r="AB1623" i="1"/>
  <c r="AB1615" i="1"/>
  <c r="AB1611" i="1"/>
  <c r="AB1608" i="1"/>
  <c r="AB1594" i="1"/>
  <c r="AB1590" i="1"/>
  <c r="AB1586" i="1"/>
  <c r="AB1436" i="1"/>
  <c r="AB1437" i="1"/>
  <c r="AB1507" i="1" s="1"/>
  <c r="AB1433" i="1"/>
  <c r="AB1434" i="1"/>
  <c r="AB1435" i="1"/>
  <c r="AB2097" i="1"/>
  <c r="AB2093" i="1"/>
  <c r="AB2089" i="1"/>
  <c r="AB2096" i="1"/>
  <c r="AB2094" i="1"/>
  <c r="AB2087" i="1"/>
  <c r="AB2084" i="1"/>
  <c r="AB2080" i="1"/>
  <c r="AB2076" i="1"/>
  <c r="AB2072" i="1"/>
  <c r="AB2068" i="1"/>
  <c r="AB2064" i="1"/>
  <c r="AB2060" i="1"/>
  <c r="AB2056" i="1"/>
  <c r="AB2024" i="1"/>
  <c r="AB2020" i="1"/>
  <c r="AB2016" i="1"/>
  <c r="AB2012" i="1"/>
  <c r="AB2006" i="1"/>
  <c r="AB2002" i="1"/>
  <c r="AB1998" i="1"/>
  <c r="AB2092" i="1"/>
  <c r="AB2090" i="1"/>
  <c r="AB2085" i="1"/>
  <c r="AB2081" i="1"/>
  <c r="AB2077" i="1"/>
  <c r="AB2073" i="1"/>
  <c r="AB2069" i="1"/>
  <c r="AB2065" i="1"/>
  <c r="AB2061" i="1"/>
  <c r="AB2057" i="1"/>
  <c r="AB2053" i="1"/>
  <c r="AB2021" i="1"/>
  <c r="AB2017" i="1"/>
  <c r="AB2013" i="1"/>
  <c r="AB2009" i="1"/>
  <c r="AB2007" i="1"/>
  <c r="AB2003" i="1"/>
  <c r="AB1999" i="1"/>
  <c r="AB2095" i="1"/>
  <c r="AB2088" i="1"/>
  <c r="AB2086" i="1"/>
  <c r="AB2082" i="1"/>
  <c r="AB2078" i="1"/>
  <c r="AB2074" i="1"/>
  <c r="AB2070" i="1"/>
  <c r="AB2066" i="1"/>
  <c r="AB2062" i="1"/>
  <c r="AB2058" i="1"/>
  <c r="AB2054" i="1"/>
  <c r="AB2022" i="1"/>
  <c r="AB2018" i="1"/>
  <c r="AB2014" i="1"/>
  <c r="AB2010" i="1"/>
  <c r="AB2004" i="1"/>
  <c r="AB2000" i="1"/>
  <c r="AB1996" i="1"/>
  <c r="AB2091" i="1"/>
  <c r="AB2083" i="1"/>
  <c r="AB2079" i="1"/>
  <c r="AB2075" i="1"/>
  <c r="AB2071" i="1"/>
  <c r="AB2067" i="1"/>
  <c r="AB2063" i="1"/>
  <c r="AB2059" i="1"/>
  <c r="AB2055" i="1"/>
  <c r="AB2023" i="1"/>
  <c r="AB2019" i="1"/>
  <c r="AB2015" i="1"/>
  <c r="AB2001" i="1"/>
  <c r="AB1992" i="1"/>
  <c r="AB1988" i="1"/>
  <c r="AB1984" i="1"/>
  <c r="AB1980" i="1"/>
  <c r="AB1976" i="1"/>
  <c r="AB1972" i="1"/>
  <c r="AB1968" i="1"/>
  <c r="AB1964" i="1"/>
  <c r="AB1960" i="1"/>
  <c r="AB1956" i="1"/>
  <c r="AB1952" i="1"/>
  <c r="AB1948" i="1"/>
  <c r="AB1944" i="1"/>
  <c r="AB1940" i="1"/>
  <c r="AB1936" i="1"/>
  <c r="AB1932" i="1"/>
  <c r="AB1928" i="1"/>
  <c r="AB1924" i="1"/>
  <c r="AB1920" i="1"/>
  <c r="AB1916" i="1"/>
  <c r="AB1912" i="1"/>
  <c r="AB1908" i="1"/>
  <c r="AB1904" i="1"/>
  <c r="AB1897" i="1"/>
  <c r="AB1893" i="1"/>
  <c r="AB1889" i="1"/>
  <c r="AB1885" i="1"/>
  <c r="AB1881" i="1"/>
  <c r="AB1877" i="1"/>
  <c r="AB1873" i="1"/>
  <c r="AB1817" i="1"/>
  <c r="AB1805" i="1"/>
  <c r="AB1799" i="1"/>
  <c r="AB1797" i="1"/>
  <c r="AB1795" i="1"/>
  <c r="AB1791" i="1"/>
  <c r="AB1789" i="1"/>
  <c r="AB1779" i="1"/>
  <c r="AB1775" i="1"/>
  <c r="AB1771" i="1"/>
  <c r="AB1767" i="1"/>
  <c r="AB1763" i="1"/>
  <c r="AB1759" i="1"/>
  <c r="AB2011" i="1"/>
  <c r="AB2005" i="1"/>
  <c r="AB1995" i="1"/>
  <c r="AB1993" i="1"/>
  <c r="AB1989" i="1"/>
  <c r="AB1985" i="1"/>
  <c r="AB1981" i="1"/>
  <c r="AB1977" i="1"/>
  <c r="AB1973" i="1"/>
  <c r="AB1969" i="1"/>
  <c r="AB1965" i="1"/>
  <c r="AB1961" i="1"/>
  <c r="AB1957" i="1"/>
  <c r="AB1953" i="1"/>
  <c r="AB1949" i="1"/>
  <c r="AB1945" i="1"/>
  <c r="AB1941" i="1"/>
  <c r="AB1937" i="1"/>
  <c r="AB1933" i="1"/>
  <c r="AB1929" i="1"/>
  <c r="AB1925" i="1"/>
  <c r="AB1921" i="1"/>
  <c r="AB1917" i="1"/>
  <c r="AB1913" i="1"/>
  <c r="AB1909" i="1"/>
  <c r="AB1905" i="1"/>
  <c r="AB1898" i="1"/>
  <c r="AB1894" i="1"/>
  <c r="AB1890" i="1"/>
  <c r="AB1886" i="1"/>
  <c r="AB1882" i="1"/>
  <c r="AB1878" i="1"/>
  <c r="AB1874" i="1"/>
  <c r="AB1818" i="1"/>
  <c r="AB1806" i="1"/>
  <c r="AB1800" i="1"/>
  <c r="AB1786" i="1"/>
  <c r="AB1784" i="1"/>
  <c r="AB1780" i="1"/>
  <c r="AB1776" i="1"/>
  <c r="AB1772" i="1"/>
  <c r="AB1768" i="1"/>
  <c r="AB1764" i="1"/>
  <c r="AB1760" i="1"/>
  <c r="AB1990" i="1"/>
  <c r="AB1986" i="1"/>
  <c r="AB1982" i="1"/>
  <c r="AB1978" i="1"/>
  <c r="AB1974" i="1"/>
  <c r="AB1970" i="1"/>
  <c r="AB1966" i="1"/>
  <c r="AB1962" i="1"/>
  <c r="AB1958" i="1"/>
  <c r="AB1950" i="1"/>
  <c r="AB1946" i="1"/>
  <c r="AB1942" i="1"/>
  <c r="AB1938" i="1"/>
  <c r="AB1934" i="1"/>
  <c r="AB1930" i="1"/>
  <c r="AB1926" i="1"/>
  <c r="AB1922" i="1"/>
  <c r="AB1918" i="1"/>
  <c r="AB1914" i="1"/>
  <c r="AB1910" i="1"/>
  <c r="AB1906" i="1"/>
  <c r="AB1902" i="1"/>
  <c r="AB1899" i="1"/>
  <c r="AB1895" i="1"/>
  <c r="AB1891" i="1"/>
  <c r="AB1887" i="1"/>
  <c r="AB1883" i="1"/>
  <c r="AB1879" i="1"/>
  <c r="AB1875" i="1"/>
  <c r="AB1819" i="1"/>
  <c r="AB1811" i="1"/>
  <c r="AB1809" i="1"/>
  <c r="AB1807" i="1"/>
  <c r="AB1787" i="1"/>
  <c r="AB1781" i="1"/>
  <c r="AB1777" i="1"/>
  <c r="AB1773" i="1"/>
  <c r="AB1769" i="1"/>
  <c r="AB1765" i="1"/>
  <c r="AB1761" i="1"/>
  <c r="AB1997" i="1"/>
  <c r="AB1994" i="1"/>
  <c r="AB1991" i="1"/>
  <c r="AB1987" i="1"/>
  <c r="AB1983" i="1"/>
  <c r="AB1979" i="1"/>
  <c r="AB1975" i="1"/>
  <c r="AB1971" i="1"/>
  <c r="AB1967" i="1"/>
  <c r="AB1963" i="1"/>
  <c r="AB1959" i="1"/>
  <c r="AB1951" i="1"/>
  <c r="AB1947" i="1"/>
  <c r="AB1943" i="1"/>
  <c r="AB1939" i="1"/>
  <c r="AB1935" i="1"/>
  <c r="AB1931" i="1"/>
  <c r="AB1927" i="1"/>
  <c r="AB1923" i="1"/>
  <c r="AB1919" i="1"/>
  <c r="AB1915" i="1"/>
  <c r="AB1911" i="1"/>
  <c r="AB1907" i="1"/>
  <c r="AB1903" i="1"/>
  <c r="AB1900" i="1"/>
  <c r="AB1896" i="1"/>
  <c r="AB1892" i="1"/>
  <c r="AB1888" i="1"/>
  <c r="AB1884" i="1"/>
  <c r="AB1880" i="1"/>
  <c r="AB1876" i="1"/>
  <c r="AB1804" i="1"/>
  <c r="AB1794" i="1"/>
  <c r="AB1766" i="1"/>
  <c r="AB1757" i="1"/>
  <c r="AB1753" i="1"/>
  <c r="AB1749" i="1"/>
  <c r="AB1744" i="1"/>
  <c r="AB1742" i="1"/>
  <c r="AB1738" i="1"/>
  <c r="AB1734" i="1"/>
  <c r="AB1724" i="1"/>
  <c r="AB1714" i="1"/>
  <c r="AB1788" i="1"/>
  <c r="AB1770" i="1"/>
  <c r="AB1758" i="1"/>
  <c r="AB1754" i="1"/>
  <c r="AB1750" i="1"/>
  <c r="AB1746" i="1"/>
  <c r="AB1741" i="1"/>
  <c r="AB1737" i="1"/>
  <c r="AB1733" i="1"/>
  <c r="AB1731" i="1"/>
  <c r="AB1729" i="1"/>
  <c r="AB1723" i="1"/>
  <c r="AB1774" i="1"/>
  <c r="AB1755" i="1"/>
  <c r="AB1751" i="1"/>
  <c r="AB1747" i="1"/>
  <c r="AB1740" i="1"/>
  <c r="AB1736" i="1"/>
  <c r="AB1728" i="1"/>
  <c r="AB1726" i="1"/>
  <c r="AB1722" i="1"/>
  <c r="AB1720" i="1"/>
  <c r="AB1716" i="1"/>
  <c r="AB1778" i="1"/>
  <c r="AB1762" i="1"/>
  <c r="AB1756" i="1"/>
  <c r="AB1752" i="1"/>
  <c r="AB1748" i="1"/>
  <c r="AB1745" i="1"/>
  <c r="AB1739" i="1"/>
  <c r="AB1735" i="1"/>
  <c r="AB1725" i="1"/>
  <c r="AB1719" i="1"/>
  <c r="AB1715" i="1"/>
  <c r="AB1481" i="1"/>
  <c r="AB1473" i="1"/>
  <c r="AB1444" i="1"/>
  <c r="AB1440" i="1"/>
  <c r="AB1421" i="1"/>
  <c r="AB1413" i="1"/>
  <c r="AB1409" i="1"/>
  <c r="AB1405" i="1"/>
  <c r="AB1401" i="1"/>
  <c r="AB1482" i="1"/>
  <c r="AB1474" i="1"/>
  <c r="AB1441" i="1"/>
  <c r="AB1429" i="1"/>
  <c r="AB1422" i="1"/>
  <c r="AB1414" i="1"/>
  <c r="AB1410" i="1"/>
  <c r="AB1406" i="1"/>
  <c r="AB1402" i="1"/>
  <c r="AB1479" i="1"/>
  <c r="AB1475" i="1"/>
  <c r="AB1442" i="1"/>
  <c r="AB1438" i="1"/>
  <c r="AB1423" i="1"/>
  <c r="AB1415" i="1"/>
  <c r="AB1411" i="1"/>
  <c r="AB1407" i="1"/>
  <c r="AB1403" i="1"/>
  <c r="AB1399" i="1"/>
  <c r="AB1480" i="1"/>
  <c r="AB1472" i="1"/>
  <c r="AB1443" i="1"/>
  <c r="AB1439" i="1"/>
  <c r="AB1416" i="1"/>
  <c r="AB1412" i="1"/>
  <c r="AB1408" i="1"/>
  <c r="AB1404" i="1"/>
  <c r="AB1400" i="1"/>
  <c r="AB422" i="1"/>
  <c r="AB2277" i="1"/>
  <c r="AB2273" i="1"/>
  <c r="AB2278" i="1"/>
  <c r="AB2274" i="1"/>
  <c r="AB2279" i="1"/>
  <c r="AB2275" i="1"/>
  <c r="AB2271" i="1"/>
  <c r="AB2272" i="1"/>
  <c r="AB2276" i="1"/>
  <c r="AB2280" i="1"/>
  <c r="AB1648" i="1"/>
  <c r="AB1605" i="1"/>
  <c r="AB1603" i="1"/>
  <c r="AB1601" i="1"/>
  <c r="AB1599" i="1"/>
  <c r="AB1575" i="1"/>
  <c r="AB1569" i="1"/>
  <c r="AB1565" i="1"/>
  <c r="AB1561" i="1"/>
  <c r="AB1557" i="1"/>
  <c r="AB1553" i="1"/>
  <c r="AB1549" i="1"/>
  <c r="AB1545" i="1"/>
  <c r="AB1541" i="1"/>
  <c r="AB1537" i="1"/>
  <c r="AB1531" i="1"/>
  <c r="AB1527" i="1"/>
  <c r="AB1523" i="1"/>
  <c r="AB1519" i="1"/>
  <c r="AB1653" i="1"/>
  <c r="AB1649" i="1"/>
  <c r="AB1576" i="1"/>
  <c r="AB1572" i="1"/>
  <c r="AB1570" i="1"/>
  <c r="AB1566" i="1"/>
  <c r="AB1562" i="1"/>
  <c r="AB1558" i="1"/>
  <c r="AB1554" i="1"/>
  <c r="AB1550" i="1"/>
  <c r="AB1546" i="1"/>
  <c r="AB1542" i="1"/>
  <c r="AB1538" i="1"/>
  <c r="AB1534" i="1"/>
  <c r="AB1532" i="1"/>
  <c r="AB1528" i="1"/>
  <c r="AB1524" i="1"/>
  <c r="AB1520" i="1"/>
  <c r="AB1654" i="1"/>
  <c r="AB1650" i="1"/>
  <c r="AB1604" i="1"/>
  <c r="AB1602" i="1"/>
  <c r="AB1598" i="1"/>
  <c r="AB1573" i="1"/>
  <c r="AB1567" i="1"/>
  <c r="AB1563" i="1"/>
  <c r="AB1559" i="1"/>
  <c r="AB1555" i="1"/>
  <c r="AB1551" i="1"/>
  <c r="AB1547" i="1"/>
  <c r="AB1543" i="1"/>
  <c r="AB1539" i="1"/>
  <c r="AB1535" i="1"/>
  <c r="AB1529" i="1"/>
  <c r="AB1525" i="1"/>
  <c r="AB1521" i="1"/>
  <c r="AB1651" i="1"/>
  <c r="AB1647" i="1"/>
  <c r="AB1574" i="1"/>
  <c r="AB1568" i="1"/>
  <c r="AB1564" i="1"/>
  <c r="AB1560" i="1"/>
  <c r="AB1556" i="1"/>
  <c r="AB1552" i="1"/>
  <c r="AB1548" i="1"/>
  <c r="AB1544" i="1"/>
  <c r="AB1540" i="1"/>
  <c r="AB1536" i="1"/>
  <c r="AB1530" i="1"/>
  <c r="AB1526" i="1"/>
  <c r="AB1518" i="1"/>
  <c r="AB1501" i="1"/>
  <c r="AB1497" i="1"/>
  <c r="AB1493" i="1"/>
  <c r="AB1485" i="1"/>
  <c r="AB1461" i="1"/>
  <c r="AB1369" i="1"/>
  <c r="AB1313" i="1"/>
  <c r="AB1309" i="1"/>
  <c r="AB1293" i="1"/>
  <c r="AB1502" i="1"/>
  <c r="AB1498" i="1"/>
  <c r="AB1494" i="1"/>
  <c r="AB1490" i="1"/>
  <c r="AB1486" i="1"/>
  <c r="AB1462" i="1"/>
  <c r="AB1350" i="1"/>
  <c r="AB1310" i="1"/>
  <c r="AB1503" i="1"/>
  <c r="AB1499" i="1"/>
  <c r="AB1495" i="1"/>
  <c r="AB1491" i="1"/>
  <c r="AB1483" i="1"/>
  <c r="AB1463" i="1"/>
  <c r="AB1351" i="1"/>
  <c r="AB1311" i="1"/>
  <c r="AB1303" i="1"/>
  <c r="AB1299" i="1"/>
  <c r="AB1504" i="1"/>
  <c r="AB1500" i="1"/>
  <c r="AB1496" i="1"/>
  <c r="AB1492" i="1"/>
  <c r="AB1484" i="1"/>
  <c r="AB1464" i="1"/>
  <c r="AB1368" i="1"/>
  <c r="AB1312" i="1"/>
  <c r="AB1300" i="1"/>
  <c r="AB1262" i="1"/>
  <c r="AB1258" i="1"/>
  <c r="AB1206" i="1"/>
  <c r="AB1202" i="1"/>
  <c r="AB1198" i="1"/>
  <c r="AB1190" i="1"/>
  <c r="AB1138" i="1"/>
  <c r="AB1118" i="1"/>
  <c r="AB1094" i="1"/>
  <c r="AB1086" i="1"/>
  <c r="AB1083" i="1"/>
  <c r="AB1075" i="1"/>
  <c r="AB1071" i="1"/>
  <c r="AB1059" i="1"/>
  <c r="AB1019" i="1"/>
  <c r="AB955" i="1"/>
  <c r="AB947" i="1"/>
  <c r="AB943" i="1"/>
  <c r="AB899" i="1"/>
  <c r="AB867" i="1"/>
  <c r="AB860" i="1"/>
  <c r="AB856" i="1"/>
  <c r="AB1263" i="1"/>
  <c r="AB1259" i="1"/>
  <c r="AB1203" i="1"/>
  <c r="AB1199" i="1"/>
  <c r="AB1147" i="1"/>
  <c r="AB1135" i="1"/>
  <c r="AB1127" i="1"/>
  <c r="AB1095" i="1"/>
  <c r="AB1084" i="1"/>
  <c r="AB1076" i="1"/>
  <c r="AB1072" i="1"/>
  <c r="AB1016" i="1"/>
  <c r="AB956" i="1"/>
  <c r="AB948" i="1"/>
  <c r="AB932" i="1"/>
  <c r="AB896" i="1"/>
  <c r="AB868" i="1"/>
  <c r="AB857" i="1"/>
  <c r="AB829" i="1"/>
  <c r="AB1264" i="1"/>
  <c r="AB1260" i="1"/>
  <c r="AB1212" i="1"/>
  <c r="AB1204" i="1"/>
  <c r="AB1200" i="1"/>
  <c r="AB1188" i="1"/>
  <c r="AB1148" i="1"/>
  <c r="AB1136" i="1"/>
  <c r="AB1128" i="1"/>
  <c r="AB1108" i="1"/>
  <c r="AB1096" i="1"/>
  <c r="AB1057" i="1"/>
  <c r="AB1033" i="1"/>
  <c r="AB1017" i="1"/>
  <c r="AB957" i="1"/>
  <c r="AB933" i="1"/>
  <c r="AB897" i="1"/>
  <c r="AB869" i="1"/>
  <c r="AB858" i="1"/>
  <c r="AB1265" i="1"/>
  <c r="AB1261" i="1"/>
  <c r="AB1205" i="1"/>
  <c r="AB1201" i="1"/>
  <c r="AB1197" i="1"/>
  <c r="AB1189" i="1"/>
  <c r="AB1137" i="1"/>
  <c r="AB1129" i="1"/>
  <c r="AB1117" i="1"/>
  <c r="AB1082" i="1"/>
  <c r="AB1058" i="1"/>
  <c r="AB1018" i="1"/>
  <c r="AB942" i="1"/>
  <c r="AB934" i="1"/>
  <c r="AB902" i="1"/>
  <c r="AB898" i="1"/>
  <c r="AB866" i="1"/>
  <c r="AB855" i="1"/>
  <c r="AB826" i="1"/>
  <c r="AB822" i="1"/>
  <c r="AB818" i="1"/>
  <c r="AB754" i="1"/>
  <c r="AB730" i="1"/>
  <c r="AB642" i="1"/>
  <c r="AB638" i="1"/>
  <c r="AB614" i="1"/>
  <c r="AB610" i="1"/>
  <c r="AB594" i="1"/>
  <c r="AB546" i="1"/>
  <c r="AB526" i="1"/>
  <c r="AB514" i="1"/>
  <c r="AB494" i="1"/>
  <c r="AB482" i="1"/>
  <c r="AB390" i="1"/>
  <c r="AB859" i="1"/>
  <c r="AB827" i="1"/>
  <c r="AB823" i="1"/>
  <c r="AB819" i="1"/>
  <c r="AB801" i="1"/>
  <c r="AB799" i="1"/>
  <c r="AB791" i="1"/>
  <c r="AB739" i="1"/>
  <c r="AB731" i="1"/>
  <c r="AB639" i="1"/>
  <c r="AB615" i="1"/>
  <c r="AB611" i="1"/>
  <c r="AB595" i="1"/>
  <c r="AB591" i="1"/>
  <c r="AB567" i="1"/>
  <c r="AB547" i="1"/>
  <c r="AB527" i="1"/>
  <c r="AB515" i="1"/>
  <c r="AB423" i="1"/>
  <c r="AB828" i="1"/>
  <c r="AB824" i="1"/>
  <c r="AB820" i="1"/>
  <c r="AB792" i="1"/>
  <c r="AB740" i="1"/>
  <c r="AB728" i="1"/>
  <c r="AB672" i="1"/>
  <c r="AB640" i="1"/>
  <c r="AB636" i="1"/>
  <c r="AB612" i="1"/>
  <c r="AB608" i="1"/>
  <c r="AB596" i="1"/>
  <c r="AB548" i="1"/>
  <c r="AB516" i="1"/>
  <c r="AB480" i="1"/>
  <c r="AB472" i="1"/>
  <c r="AB424" i="1"/>
  <c r="AB802" i="1"/>
  <c r="AB753" i="1"/>
  <c r="AB641" i="1"/>
  <c r="AB609" i="1"/>
  <c r="AB545" i="1"/>
  <c r="AB513" i="1"/>
  <c r="AB481" i="1"/>
  <c r="AB370" i="1"/>
  <c r="AB817" i="1"/>
  <c r="AB800" i="1"/>
  <c r="AB741" i="1"/>
  <c r="AB613" i="1"/>
  <c r="AB517" i="1"/>
  <c r="AB389" i="1"/>
  <c r="AB367" i="1"/>
  <c r="AB821" i="1"/>
  <c r="AB793" i="1"/>
  <c r="AB729" i="1"/>
  <c r="AB617" i="1"/>
  <c r="AB368" i="1"/>
  <c r="AB369" i="1"/>
  <c r="AB637" i="1"/>
  <c r="AB825" i="1"/>
  <c r="AB525" i="1"/>
  <c r="AC1645" i="1"/>
  <c r="AC1644" i="1"/>
  <c r="AC1458" i="1"/>
  <c r="AC1431" i="1"/>
  <c r="AC1459" i="1"/>
  <c r="AC1432" i="1"/>
  <c r="L18" i="6"/>
  <c r="AB1644" i="1"/>
  <c r="AB1596" i="1"/>
  <c r="AB1582" i="1"/>
  <c r="AB1645" i="1"/>
  <c r="AB1595" i="1"/>
  <c r="AB1581" i="1"/>
  <c r="AB1580" i="1"/>
  <c r="AB1597" i="1"/>
  <c r="AB1583" i="1"/>
  <c r="AB1579" i="1"/>
  <c r="AB1577" i="1"/>
  <c r="AB1459" i="1"/>
  <c r="AB1432" i="1"/>
  <c r="AB1458" i="1"/>
  <c r="AB1431" i="1"/>
  <c r="T156" i="5"/>
  <c r="T155" i="5"/>
  <c r="K20" i="6"/>
  <c r="N20" i="6"/>
  <c r="M20" i="6"/>
  <c r="L20" i="6"/>
  <c r="L56" i="6"/>
  <c r="K56" i="6"/>
  <c r="I48" i="6"/>
  <c r="C49" i="6"/>
  <c r="G48" i="6"/>
  <c r="H48" i="6" s="1"/>
  <c r="L17" i="6"/>
  <c r="I34" i="6"/>
  <c r="C35" i="6"/>
  <c r="G34" i="6"/>
  <c r="H34" i="6" s="1"/>
  <c r="L19" i="6"/>
  <c r="G57" i="6"/>
  <c r="H57" i="6" s="1"/>
  <c r="C58" i="6"/>
  <c r="G21" i="6"/>
  <c r="H21" i="6" s="1"/>
  <c r="I21" i="6"/>
  <c r="C22" i="6"/>
  <c r="G9" i="6"/>
  <c r="H9" i="6" s="1"/>
  <c r="C10" i="6"/>
  <c r="I9" i="6"/>
  <c r="E45" i="6"/>
  <c r="J37" i="6"/>
  <c r="M33" i="6"/>
  <c r="L33" i="6"/>
  <c r="K33" i="6"/>
  <c r="N8" i="6"/>
  <c r="K8" i="6"/>
  <c r="O8" i="6"/>
  <c r="M8" i="6"/>
  <c r="L8" i="6"/>
  <c r="K47" i="6"/>
  <c r="M7" i="6"/>
  <c r="O7" i="6"/>
  <c r="N7" i="6"/>
  <c r="L7" i="6"/>
  <c r="K7" i="6"/>
  <c r="J46" i="6"/>
  <c r="G46" i="6"/>
  <c r="H46" i="6" s="1"/>
  <c r="AC1901" i="1" l="1"/>
  <c r="AC1816" i="1"/>
  <c r="AC1815" i="1"/>
  <c r="AC1814" i="1"/>
  <c r="AC1808" i="1"/>
  <c r="AC1798" i="1"/>
  <c r="AC1790" i="1"/>
  <c r="AC1813" i="1"/>
  <c r="AC1803" i="1"/>
  <c r="AC1796" i="1"/>
  <c r="AC1785" i="1"/>
  <c r="AC1812" i="1"/>
  <c r="AC1802" i="1"/>
  <c r="AC1793" i="1"/>
  <c r="AC1783" i="1"/>
  <c r="AC2008" i="1"/>
  <c r="AC1810" i="1"/>
  <c r="AC1801" i="1"/>
  <c r="AC1792" i="1"/>
  <c r="AC1782" i="1"/>
  <c r="AC2094" i="1"/>
  <c r="AC2090" i="1"/>
  <c r="AC2086" i="1"/>
  <c r="AC2092" i="1"/>
  <c r="AC2085" i="1"/>
  <c r="AC2081" i="1"/>
  <c r="AC2077" i="1"/>
  <c r="AC2073" i="1"/>
  <c r="AC2069" i="1"/>
  <c r="AC2065" i="1"/>
  <c r="AC2061" i="1"/>
  <c r="AC2057" i="1"/>
  <c r="AC2053" i="1"/>
  <c r="AC2021" i="1"/>
  <c r="AC2017" i="1"/>
  <c r="AC2013" i="1"/>
  <c r="AC2009" i="1"/>
  <c r="AC2007" i="1"/>
  <c r="AC2003" i="1"/>
  <c r="AC1999" i="1"/>
  <c r="AC1995" i="1"/>
  <c r="AC2097" i="1"/>
  <c r="AC2095" i="1"/>
  <c r="AC2088" i="1"/>
  <c r="AC2082" i="1"/>
  <c r="AC2078" i="1"/>
  <c r="AC2074" i="1"/>
  <c r="AC2070" i="1"/>
  <c r="AC2066" i="1"/>
  <c r="AC2062" i="1"/>
  <c r="AC2058" i="1"/>
  <c r="AC2054" i="1"/>
  <c r="AC2022" i="1"/>
  <c r="AC2018" i="1"/>
  <c r="AC2014" i="1"/>
  <c r="AC2010" i="1"/>
  <c r="AC2004" i="1"/>
  <c r="AC2000" i="1"/>
  <c r="AC1996" i="1"/>
  <c r="AC2093" i="1"/>
  <c r="AC2091" i="1"/>
  <c r="AC2083" i="1"/>
  <c r="AC2079" i="1"/>
  <c r="AC2075" i="1"/>
  <c r="AC2071" i="1"/>
  <c r="AC2067" i="1"/>
  <c r="AC2063" i="1"/>
  <c r="AC2059" i="1"/>
  <c r="AC2055" i="1"/>
  <c r="AC2023" i="1"/>
  <c r="AC2019" i="1"/>
  <c r="AC2015" i="1"/>
  <c r="AC2011" i="1"/>
  <c r="AC2005" i="1"/>
  <c r="AC2001" i="1"/>
  <c r="AC1997" i="1"/>
  <c r="AC1993" i="1"/>
  <c r="AC2096" i="1"/>
  <c r="AC2089" i="1"/>
  <c r="AC2087" i="1"/>
  <c r="AC2084" i="1"/>
  <c r="AC2080" i="1"/>
  <c r="AC2076" i="1"/>
  <c r="AC2072" i="1"/>
  <c r="AC2068" i="1"/>
  <c r="AC2064" i="1"/>
  <c r="AC2060" i="1"/>
  <c r="AC2056" i="1"/>
  <c r="AC2024" i="1"/>
  <c r="AC2020" i="1"/>
  <c r="AC2016" i="1"/>
  <c r="AC2012" i="1"/>
  <c r="AC2006" i="1"/>
  <c r="AC1989" i="1"/>
  <c r="AC1985" i="1"/>
  <c r="AC1981" i="1"/>
  <c r="AC1977" i="1"/>
  <c r="AC1973" i="1"/>
  <c r="AC1969" i="1"/>
  <c r="AC1965" i="1"/>
  <c r="AC1933" i="1"/>
  <c r="AC1929" i="1"/>
  <c r="AC1925" i="1"/>
  <c r="AC1921" i="1"/>
  <c r="AC1917" i="1"/>
  <c r="AC1913" i="1"/>
  <c r="AC1909" i="1"/>
  <c r="AC1905" i="1"/>
  <c r="AC1898" i="1"/>
  <c r="AC1894" i="1"/>
  <c r="AC1890" i="1"/>
  <c r="AC1886" i="1"/>
  <c r="AC1882" i="1"/>
  <c r="AC1878" i="1"/>
  <c r="AC1874" i="1"/>
  <c r="AC1818" i="1"/>
  <c r="AC1806" i="1"/>
  <c r="AC1800" i="1"/>
  <c r="AC1786" i="1"/>
  <c r="AC1784" i="1"/>
  <c r="AC1780" i="1"/>
  <c r="AC1776" i="1"/>
  <c r="AC1772" i="1"/>
  <c r="AC1768" i="1"/>
  <c r="AC1764" i="1"/>
  <c r="AC1760" i="1"/>
  <c r="AC1990" i="1"/>
  <c r="AC1986" i="1"/>
  <c r="AC1982" i="1"/>
  <c r="AC1978" i="1"/>
  <c r="AC1974" i="1"/>
  <c r="AC1970" i="1"/>
  <c r="AC1966" i="1"/>
  <c r="AC1930" i="1"/>
  <c r="AC1926" i="1"/>
  <c r="AC1922" i="1"/>
  <c r="AC1918" i="1"/>
  <c r="AC1914" i="1"/>
  <c r="AC1910" i="1"/>
  <c r="AC1906" i="1"/>
  <c r="AC1902" i="1"/>
  <c r="AC1899" i="1"/>
  <c r="AC1895" i="1"/>
  <c r="AC1891" i="1"/>
  <c r="AC1887" i="1"/>
  <c r="AC1883" i="1"/>
  <c r="AC1879" i="1"/>
  <c r="AC1875" i="1"/>
  <c r="AC1819" i="1"/>
  <c r="AC1811" i="1"/>
  <c r="AC1809" i="1"/>
  <c r="AC1807" i="1"/>
  <c r="AC1787" i="1"/>
  <c r="AC1781" i="1"/>
  <c r="AC1777" i="1"/>
  <c r="AC1773" i="1"/>
  <c r="AC1769" i="1"/>
  <c r="AC1765" i="1"/>
  <c r="AC1761" i="1"/>
  <c r="AC1998" i="1"/>
  <c r="AC1994" i="1"/>
  <c r="AC1991" i="1"/>
  <c r="AC1987" i="1"/>
  <c r="AC1983" i="1"/>
  <c r="AC1979" i="1"/>
  <c r="AC1975" i="1"/>
  <c r="AC1971" i="1"/>
  <c r="AC1967" i="1"/>
  <c r="AC1963" i="1"/>
  <c r="AC1931" i="1"/>
  <c r="AC1927" i="1"/>
  <c r="AC1923" i="1"/>
  <c r="AC1919" i="1"/>
  <c r="AC1915" i="1"/>
  <c r="AC1911" i="1"/>
  <c r="AC1907" i="1"/>
  <c r="AC1903" i="1"/>
  <c r="AC1900" i="1"/>
  <c r="AC1896" i="1"/>
  <c r="AC1892" i="1"/>
  <c r="AC1888" i="1"/>
  <c r="AC1884" i="1"/>
  <c r="AC1880" i="1"/>
  <c r="AC1876" i="1"/>
  <c r="AC1804" i="1"/>
  <c r="AC1794" i="1"/>
  <c r="AC1788" i="1"/>
  <c r="AC1778" i="1"/>
  <c r="AC1774" i="1"/>
  <c r="AC1770" i="1"/>
  <c r="AC1766" i="1"/>
  <c r="AC1762" i="1"/>
  <c r="AC2002" i="1"/>
  <c r="AC1992" i="1"/>
  <c r="AC1988" i="1"/>
  <c r="AC1984" i="1"/>
  <c r="AC1980" i="1"/>
  <c r="AC1976" i="1"/>
  <c r="AC1972" i="1"/>
  <c r="AC1968" i="1"/>
  <c r="AC1964" i="1"/>
  <c r="AC1932" i="1"/>
  <c r="AC1928" i="1"/>
  <c r="AC1924" i="1"/>
  <c r="AC1920" i="1"/>
  <c r="AC1916" i="1"/>
  <c r="AC1912" i="1"/>
  <c r="AC1908" i="1"/>
  <c r="AC1904" i="1"/>
  <c r="AC1897" i="1"/>
  <c r="AC1893" i="1"/>
  <c r="AC1889" i="1"/>
  <c r="AC1885" i="1"/>
  <c r="AC1881" i="1"/>
  <c r="AC1877" i="1"/>
  <c r="AC1873" i="1"/>
  <c r="AC1817" i="1"/>
  <c r="AC1805" i="1"/>
  <c r="AC1799" i="1"/>
  <c r="AC1797" i="1"/>
  <c r="AC1795" i="1"/>
  <c r="AC1791" i="1"/>
  <c r="AC1789" i="1"/>
  <c r="AC1771" i="1"/>
  <c r="AC1758" i="1"/>
  <c r="AC1754" i="1"/>
  <c r="AC1750" i="1"/>
  <c r="AC1746" i="1"/>
  <c r="AC1775" i="1"/>
  <c r="AC1755" i="1"/>
  <c r="AC1751" i="1"/>
  <c r="AC1747" i="1"/>
  <c r="AC1779" i="1"/>
  <c r="AC1763" i="1"/>
  <c r="AC1759" i="1"/>
  <c r="AC1756" i="1"/>
  <c r="AC1752" i="1"/>
  <c r="AC1748" i="1"/>
  <c r="AC1767" i="1"/>
  <c r="AC1757" i="1"/>
  <c r="AC1753" i="1"/>
  <c r="AC1749" i="1"/>
  <c r="AC1482" i="1"/>
  <c r="AC1474" i="1"/>
  <c r="AC1441" i="1"/>
  <c r="AC1429" i="1"/>
  <c r="AC1422" i="1"/>
  <c r="AC1414" i="1"/>
  <c r="AC1410" i="1"/>
  <c r="AC1406" i="1"/>
  <c r="AC1402" i="1"/>
  <c r="AC1479" i="1"/>
  <c r="AC1475" i="1"/>
  <c r="AC1442" i="1"/>
  <c r="AC1438" i="1"/>
  <c r="AC1423" i="1"/>
  <c r="AC1415" i="1"/>
  <c r="AC1411" i="1"/>
  <c r="AC1407" i="1"/>
  <c r="AC1403" i="1"/>
  <c r="AC1399" i="1"/>
  <c r="AC1480" i="1"/>
  <c r="AC1472" i="1"/>
  <c r="AC1443" i="1"/>
  <c r="AC1439" i="1"/>
  <c r="AC1416" i="1"/>
  <c r="AC1412" i="1"/>
  <c r="AC1408" i="1"/>
  <c r="AC1404" i="1"/>
  <c r="AC1400" i="1"/>
  <c r="AC1481" i="1"/>
  <c r="AC1473" i="1"/>
  <c r="AC1444" i="1"/>
  <c r="AC1440" i="1"/>
  <c r="AC1421" i="1"/>
  <c r="AC1413" i="1"/>
  <c r="AC1409" i="1"/>
  <c r="AC1405" i="1"/>
  <c r="AC1401" i="1"/>
  <c r="AC422" i="1"/>
  <c r="C23" i="6"/>
  <c r="I22" i="6"/>
  <c r="G22" i="6"/>
  <c r="H22" i="6" s="1"/>
  <c r="C59" i="6"/>
  <c r="G58" i="6"/>
  <c r="H58" i="6" s="1"/>
  <c r="AC1427" i="1" s="1"/>
  <c r="I58" i="6"/>
  <c r="I49" i="6"/>
  <c r="C50" i="6"/>
  <c r="G49" i="6"/>
  <c r="H49" i="6" s="1"/>
  <c r="O9" i="6"/>
  <c r="K9" i="6"/>
  <c r="L9" i="6"/>
  <c r="P9" i="6"/>
  <c r="N9" i="6"/>
  <c r="M9" i="6"/>
  <c r="O21" i="6"/>
  <c r="K21" i="6"/>
  <c r="N21" i="6"/>
  <c r="M21" i="6"/>
  <c r="L21" i="6"/>
  <c r="M34" i="6"/>
  <c r="L34" i="6"/>
  <c r="K34" i="6"/>
  <c r="N34" i="6"/>
  <c r="K48" i="6"/>
  <c r="N48" i="6"/>
  <c r="J45" i="6"/>
  <c r="G45" i="6"/>
  <c r="H45" i="6" s="1"/>
  <c r="I35" i="6"/>
  <c r="C36" i="6"/>
  <c r="G35" i="6"/>
  <c r="H35" i="6" s="1"/>
  <c r="M62" i="6"/>
  <c r="M47" i="6" s="1"/>
  <c r="K46" i="6"/>
  <c r="I10" i="6"/>
  <c r="G10" i="6"/>
  <c r="H10" i="6" s="1"/>
  <c r="C11" i="6"/>
  <c r="K57" i="6"/>
  <c r="M57" i="6"/>
  <c r="L57" i="6"/>
  <c r="W10" i="5" l="1"/>
  <c r="X10" i="5" s="1"/>
  <c r="AC1506" i="1"/>
  <c r="AC1457" i="1"/>
  <c r="AC1453" i="1"/>
  <c r="AC1449" i="1"/>
  <c r="AC1445" i="1"/>
  <c r="AC1426" i="1"/>
  <c r="AC1418" i="1"/>
  <c r="AC1398" i="1"/>
  <c r="AC1487" i="1"/>
  <c r="AC1454" i="1"/>
  <c r="AC1450" i="1"/>
  <c r="AC1446" i="1"/>
  <c r="AC1430" i="1"/>
  <c r="AC1419" i="1"/>
  <c r="AC1488" i="1"/>
  <c r="AC1455" i="1"/>
  <c r="AC1451" i="1"/>
  <c r="AC1447" i="1"/>
  <c r="AC1424" i="1"/>
  <c r="AC1420" i="1"/>
  <c r="AC1505" i="1"/>
  <c r="AC1489" i="1"/>
  <c r="AC1456" i="1"/>
  <c r="AC1452" i="1"/>
  <c r="AC1448" i="1"/>
  <c r="AC1428" i="1"/>
  <c r="AC1425" i="1"/>
  <c r="AC1417" i="1"/>
  <c r="AC421" i="1"/>
  <c r="Q10" i="6"/>
  <c r="M10" i="6"/>
  <c r="R10" i="6"/>
  <c r="L10" i="6"/>
  <c r="P10" i="6"/>
  <c r="K10" i="6"/>
  <c r="O10" i="6"/>
  <c r="N10" i="6"/>
  <c r="G50" i="6"/>
  <c r="H50" i="6" s="1"/>
  <c r="I50" i="6"/>
  <c r="C51" i="6"/>
  <c r="M35" i="6"/>
  <c r="L35" i="6"/>
  <c r="K35" i="6"/>
  <c r="N35" i="6"/>
  <c r="M49" i="6"/>
  <c r="O49" i="6"/>
  <c r="K49" i="6"/>
  <c r="N49" i="6"/>
  <c r="I36" i="6"/>
  <c r="C37" i="6"/>
  <c r="G36" i="6"/>
  <c r="H36" i="6" s="1"/>
  <c r="L58" i="6"/>
  <c r="K58" i="6"/>
  <c r="N58" i="6"/>
  <c r="M58" i="6"/>
  <c r="N22" i="6"/>
  <c r="M22" i="6"/>
  <c r="P22" i="6"/>
  <c r="L22" i="6"/>
  <c r="O22" i="6"/>
  <c r="K22" i="6"/>
  <c r="C60" i="6"/>
  <c r="G60" i="6" s="1"/>
  <c r="H60" i="6" s="1"/>
  <c r="G59" i="6"/>
  <c r="H59" i="6" s="1"/>
  <c r="I59" i="6"/>
  <c r="I11" i="6"/>
  <c r="C12" i="6"/>
  <c r="G11" i="6"/>
  <c r="H11" i="6" s="1"/>
  <c r="L62" i="6"/>
  <c r="K45" i="6"/>
  <c r="M48" i="6"/>
  <c r="G23" i="6"/>
  <c r="H23" i="6" s="1"/>
  <c r="C24" i="6"/>
  <c r="I23" i="6"/>
  <c r="AC1460" i="1" l="1"/>
  <c r="AC799" i="1"/>
  <c r="AC800" i="1"/>
  <c r="AC802" i="1"/>
  <c r="AC801" i="1"/>
  <c r="AC1513" i="1"/>
  <c r="AC1509" i="1"/>
  <c r="AC1514" i="1"/>
  <c r="AC1512" i="1"/>
  <c r="AC1511" i="1"/>
  <c r="AC1510" i="1"/>
  <c r="AC861" i="1"/>
  <c r="AC1085" i="1"/>
  <c r="AC2316" i="1"/>
  <c r="AC2304" i="1"/>
  <c r="AC2168" i="1"/>
  <c r="AC2317" i="1"/>
  <c r="AC2312" i="1"/>
  <c r="AC2308" i="1"/>
  <c r="AC2303" i="1"/>
  <c r="AC2299" i="1"/>
  <c r="AC2295" i="1"/>
  <c r="AC2291" i="1"/>
  <c r="AC2287" i="1"/>
  <c r="AC2283" i="1"/>
  <c r="AC2282" i="1"/>
  <c r="AC2306" i="1"/>
  <c r="AC2297" i="1"/>
  <c r="AC2289" i="1"/>
  <c r="AC2309" i="1"/>
  <c r="AC2300" i="1"/>
  <c r="AC2315" i="1"/>
  <c r="AC2311" i="1"/>
  <c r="AC2307" i="1"/>
  <c r="AC2302" i="1"/>
  <c r="AC2298" i="1"/>
  <c r="AC2294" i="1"/>
  <c r="AC2290" i="1"/>
  <c r="AC2286" i="1"/>
  <c r="AC2314" i="1"/>
  <c r="AC2301" i="1"/>
  <c r="AC2293" i="1"/>
  <c r="AC2313" i="1"/>
  <c r="AC2296" i="1"/>
  <c r="AC2288" i="1"/>
  <c r="AC2310" i="1"/>
  <c r="AC2285" i="1"/>
  <c r="AC2305" i="1"/>
  <c r="AC2292" i="1"/>
  <c r="AC2284" i="1"/>
  <c r="AC1571" i="1"/>
  <c r="AC1533" i="1"/>
  <c r="AC2278" i="1"/>
  <c r="AC2274" i="1"/>
  <c r="AC2279" i="1"/>
  <c r="AC2275" i="1"/>
  <c r="AC2271" i="1"/>
  <c r="AC2280" i="1"/>
  <c r="AC2276" i="1"/>
  <c r="AC2272" i="1"/>
  <c r="AC2277" i="1"/>
  <c r="AC2273" i="1"/>
  <c r="AC1653" i="1"/>
  <c r="AC1649" i="1"/>
  <c r="AC1576" i="1"/>
  <c r="AC1572" i="1"/>
  <c r="AC1570" i="1"/>
  <c r="AC1566" i="1"/>
  <c r="AC1562" i="1"/>
  <c r="AC1558" i="1"/>
  <c r="AC1554" i="1"/>
  <c r="AC1550" i="1"/>
  <c r="AC1546" i="1"/>
  <c r="AC1542" i="1"/>
  <c r="AC1538" i="1"/>
  <c r="AC1534" i="1"/>
  <c r="AC1532" i="1"/>
  <c r="AC1528" i="1"/>
  <c r="AC1524" i="1"/>
  <c r="AC1520" i="1"/>
  <c r="AC1654" i="1"/>
  <c r="AC1650" i="1"/>
  <c r="AC1573" i="1"/>
  <c r="AC1567" i="1"/>
  <c r="AC1563" i="1"/>
  <c r="AC1559" i="1"/>
  <c r="AC1555" i="1"/>
  <c r="AC1551" i="1"/>
  <c r="AC1547" i="1"/>
  <c r="AC1543" i="1"/>
  <c r="AC1539" i="1"/>
  <c r="AC1535" i="1"/>
  <c r="AC1529" i="1"/>
  <c r="AC1525" i="1"/>
  <c r="AC1521" i="1"/>
  <c r="AC1651" i="1"/>
  <c r="AC1647" i="1"/>
  <c r="AC1574" i="1"/>
  <c r="AC1568" i="1"/>
  <c r="AC1564" i="1"/>
  <c r="AC1560" i="1"/>
  <c r="AC1556" i="1"/>
  <c r="AC1552" i="1"/>
  <c r="AC1548" i="1"/>
  <c r="AC1544" i="1"/>
  <c r="AC1540" i="1"/>
  <c r="AC1536" i="1"/>
  <c r="AC1530" i="1"/>
  <c r="AC1526" i="1"/>
  <c r="AC1518" i="1"/>
  <c r="AC1648" i="1"/>
  <c r="AC1575" i="1"/>
  <c r="AC1569" i="1"/>
  <c r="AC1565" i="1"/>
  <c r="AC1561" i="1"/>
  <c r="AC1557" i="1"/>
  <c r="AC1553" i="1"/>
  <c r="AC1549" i="1"/>
  <c r="AC1545" i="1"/>
  <c r="AC1541" i="1"/>
  <c r="AC1537" i="1"/>
  <c r="AC1531" i="1"/>
  <c r="AC1527" i="1"/>
  <c r="AC1523" i="1"/>
  <c r="AC1519" i="1"/>
  <c r="AC1502" i="1"/>
  <c r="AC1498" i="1"/>
  <c r="AC1494" i="1"/>
  <c r="AC1490" i="1"/>
  <c r="AC1486" i="1"/>
  <c r="AC1462" i="1"/>
  <c r="AC1350" i="1"/>
  <c r="AC1310" i="1"/>
  <c r="AC1503" i="1"/>
  <c r="AC1499" i="1"/>
  <c r="AC1495" i="1"/>
  <c r="AC1491" i="1"/>
  <c r="AC1483" i="1"/>
  <c r="AC1463" i="1"/>
  <c r="AC1351" i="1"/>
  <c r="AC1311" i="1"/>
  <c r="AC1303" i="1"/>
  <c r="AC1299" i="1"/>
  <c r="AC1504" i="1"/>
  <c r="AC1500" i="1"/>
  <c r="AC1496" i="1"/>
  <c r="AC1492" i="1"/>
  <c r="AC1484" i="1"/>
  <c r="AC1464" i="1"/>
  <c r="AC1368" i="1"/>
  <c r="AC1312" i="1"/>
  <c r="AC1300" i="1"/>
  <c r="AC1501" i="1"/>
  <c r="AC1497" i="1"/>
  <c r="AC1493" i="1"/>
  <c r="AC1485" i="1"/>
  <c r="AC1461" i="1"/>
  <c r="AC1369" i="1"/>
  <c r="AC1313" i="1"/>
  <c r="AC1309" i="1"/>
  <c r="AC1293" i="1"/>
  <c r="AC1263" i="1"/>
  <c r="AC1259" i="1"/>
  <c r="AC1203" i="1"/>
  <c r="AC1199" i="1"/>
  <c r="AC1147" i="1"/>
  <c r="AC1135" i="1"/>
  <c r="AC1127" i="1"/>
  <c r="AC1095" i="1"/>
  <c r="AC1084" i="1"/>
  <c r="AC1076" i="1"/>
  <c r="AC1072" i="1"/>
  <c r="AC1016" i="1"/>
  <c r="AC956" i="1"/>
  <c r="AC948" i="1"/>
  <c r="AC932" i="1"/>
  <c r="AC896" i="1"/>
  <c r="AC868" i="1"/>
  <c r="AC857" i="1"/>
  <c r="AC829" i="1"/>
  <c r="AC1264" i="1"/>
  <c r="AC1260" i="1"/>
  <c r="AC1212" i="1"/>
  <c r="AC1204" i="1"/>
  <c r="AC1200" i="1"/>
  <c r="AC1188" i="1"/>
  <c r="AC1148" i="1"/>
  <c r="AC1136" i="1"/>
  <c r="AC1128" i="1"/>
  <c r="AC1108" i="1"/>
  <c r="AC1096" i="1"/>
  <c r="AC1057" i="1"/>
  <c r="AC1033" i="1"/>
  <c r="AC1017" i="1"/>
  <c r="AC957" i="1"/>
  <c r="AC933" i="1"/>
  <c r="AC897" i="1"/>
  <c r="AC869" i="1"/>
  <c r="AC858" i="1"/>
  <c r="AC1265" i="1"/>
  <c r="AC1261" i="1"/>
  <c r="AC1205" i="1"/>
  <c r="AC1201" i="1"/>
  <c r="AC1197" i="1"/>
  <c r="AC1189" i="1"/>
  <c r="AC1137" i="1"/>
  <c r="AC1129" i="1"/>
  <c r="AC1117" i="1"/>
  <c r="AC1082" i="1"/>
  <c r="AC1058" i="1"/>
  <c r="AC1018" i="1"/>
  <c r="AC942" i="1"/>
  <c r="AC934" i="1"/>
  <c r="AC902" i="1"/>
  <c r="AC898" i="1"/>
  <c r="AC866" i="1"/>
  <c r="AC859" i="1"/>
  <c r="AC855" i="1"/>
  <c r="AC1262" i="1"/>
  <c r="AC1258" i="1"/>
  <c r="AC1206" i="1"/>
  <c r="AC1202" i="1"/>
  <c r="AC1198" i="1"/>
  <c r="AC1190" i="1"/>
  <c r="AC1138" i="1"/>
  <c r="AC1118" i="1"/>
  <c r="AC1094" i="1"/>
  <c r="AC1086" i="1"/>
  <c r="AC1083" i="1"/>
  <c r="AC1075" i="1"/>
  <c r="AC1071" i="1"/>
  <c r="AC1059" i="1"/>
  <c r="AC1019" i="1"/>
  <c r="AC955" i="1"/>
  <c r="AC947" i="1"/>
  <c r="AC943" i="1"/>
  <c r="AC899" i="1"/>
  <c r="AC860" i="1"/>
  <c r="AC827" i="1"/>
  <c r="AC823" i="1"/>
  <c r="AC819" i="1"/>
  <c r="AC791" i="1"/>
  <c r="AC739" i="1"/>
  <c r="AC731" i="1"/>
  <c r="AC639" i="1"/>
  <c r="AC615" i="1"/>
  <c r="AC611" i="1"/>
  <c r="AC595" i="1"/>
  <c r="AC591" i="1"/>
  <c r="AC567" i="1"/>
  <c r="AC547" i="1"/>
  <c r="AC527" i="1"/>
  <c r="AC515" i="1"/>
  <c r="AC423" i="1"/>
  <c r="AC828" i="1"/>
  <c r="AC824" i="1"/>
  <c r="AC820" i="1"/>
  <c r="AC792" i="1"/>
  <c r="AC740" i="1"/>
  <c r="AC728" i="1"/>
  <c r="AC672" i="1"/>
  <c r="AC640" i="1"/>
  <c r="AC636" i="1"/>
  <c r="AC612" i="1"/>
  <c r="AC608" i="1"/>
  <c r="AC596" i="1"/>
  <c r="AC548" i="1"/>
  <c r="AC544" i="1"/>
  <c r="AC516" i="1"/>
  <c r="AC480" i="1"/>
  <c r="AC472" i="1"/>
  <c r="AC424" i="1"/>
  <c r="AC825" i="1"/>
  <c r="AC821" i="1"/>
  <c r="AC817" i="1"/>
  <c r="AC793" i="1"/>
  <c r="AC753" i="1"/>
  <c r="AC741" i="1"/>
  <c r="AC729" i="1"/>
  <c r="AC641" i="1"/>
  <c r="AC637" i="1"/>
  <c r="AC617" i="1"/>
  <c r="AC613" i="1"/>
  <c r="AC609" i="1"/>
  <c r="AC545" i="1"/>
  <c r="AC525" i="1"/>
  <c r="AC517" i="1"/>
  <c r="AC513" i="1"/>
  <c r="AC481" i="1"/>
  <c r="AC389" i="1"/>
  <c r="AC818" i="1"/>
  <c r="AC614" i="1"/>
  <c r="AC390" i="1"/>
  <c r="AC367" i="1"/>
  <c r="AC867" i="1"/>
  <c r="AC822" i="1"/>
  <c r="AC730" i="1"/>
  <c r="AC368" i="1"/>
  <c r="AC826" i="1"/>
  <c r="AC638" i="1"/>
  <c r="AC526" i="1"/>
  <c r="AC494" i="1"/>
  <c r="AC369" i="1"/>
  <c r="AC856" i="1"/>
  <c r="AC642" i="1"/>
  <c r="AC514" i="1"/>
  <c r="AC594" i="1"/>
  <c r="AC754" i="1"/>
  <c r="AC370" i="1"/>
  <c r="AC610" i="1"/>
  <c r="AC546" i="1"/>
  <c r="AC482" i="1"/>
  <c r="AC2266" i="1"/>
  <c r="AC2262" i="1"/>
  <c r="AC2258" i="1"/>
  <c r="AC2254" i="1"/>
  <c r="AC2250" i="1"/>
  <c r="AC2246" i="1"/>
  <c r="AC2242" i="1"/>
  <c r="AC2238" i="1"/>
  <c r="AC2234" i="1"/>
  <c r="AC2230" i="1"/>
  <c r="AC2226" i="1"/>
  <c r="AC2222" i="1"/>
  <c r="AC2218" i="1"/>
  <c r="AC2214" i="1"/>
  <c r="AC2210" i="1"/>
  <c r="AC2206" i="1"/>
  <c r="AC2202" i="1"/>
  <c r="AC2198" i="1"/>
  <c r="AC2194" i="1"/>
  <c r="AC2267" i="1"/>
  <c r="AC2263" i="1"/>
  <c r="AC2259" i="1"/>
  <c r="AC2255" i="1"/>
  <c r="AC2251" i="1"/>
  <c r="AC2247" i="1"/>
  <c r="AC2243" i="1"/>
  <c r="AC2239" i="1"/>
  <c r="AC2235" i="1"/>
  <c r="AC2231" i="1"/>
  <c r="AC2227" i="1"/>
  <c r="AC2223" i="1"/>
  <c r="AC2219" i="1"/>
  <c r="AC2215" i="1"/>
  <c r="AC2211" i="1"/>
  <c r="AC2207" i="1"/>
  <c r="AC2203" i="1"/>
  <c r="AC2199" i="1"/>
  <c r="AC2195" i="1"/>
  <c r="AC2268" i="1"/>
  <c r="AC2264" i="1"/>
  <c r="AC2260" i="1"/>
  <c r="AC2256" i="1"/>
  <c r="AC2252" i="1"/>
  <c r="AC2248" i="1"/>
  <c r="AC2244" i="1"/>
  <c r="AC2240" i="1"/>
  <c r="AC2236" i="1"/>
  <c r="AC2232" i="1"/>
  <c r="AC2228" i="1"/>
  <c r="AC2224" i="1"/>
  <c r="AC2220" i="1"/>
  <c r="AC2216" i="1"/>
  <c r="AC2212" i="1"/>
  <c r="AC2208" i="1"/>
  <c r="AC2204" i="1"/>
  <c r="AC2200" i="1"/>
  <c r="AC2261" i="1"/>
  <c r="AC2245" i="1"/>
  <c r="AC2229" i="1"/>
  <c r="AC2213" i="1"/>
  <c r="AC2192" i="1"/>
  <c r="AC2189" i="1"/>
  <c r="AC2185" i="1"/>
  <c r="AC2181" i="1"/>
  <c r="AC2177" i="1"/>
  <c r="AC2173" i="1"/>
  <c r="AC2169" i="1"/>
  <c r="AC2166" i="1"/>
  <c r="AC2162" i="1"/>
  <c r="AC2158" i="1"/>
  <c r="AC2281" i="1"/>
  <c r="AC2265" i="1"/>
  <c r="AC2249" i="1"/>
  <c r="AC2233" i="1"/>
  <c r="AC2217" i="1"/>
  <c r="AC2201" i="1"/>
  <c r="AC2197" i="1"/>
  <c r="AC2190" i="1"/>
  <c r="AC2186" i="1"/>
  <c r="AC2182" i="1"/>
  <c r="AC2178" i="1"/>
  <c r="AC2174" i="1"/>
  <c r="AC2170" i="1"/>
  <c r="AC2167" i="1"/>
  <c r="AC2163" i="1"/>
  <c r="AC2159" i="1"/>
  <c r="AC2155" i="1"/>
  <c r="AC2269" i="1"/>
  <c r="AC2253" i="1"/>
  <c r="AC2237" i="1"/>
  <c r="AC2221" i="1"/>
  <c r="AC2205" i="1"/>
  <c r="AC2196" i="1"/>
  <c r="AC2191" i="1"/>
  <c r="AC2187" i="1"/>
  <c r="AC2183" i="1"/>
  <c r="AC2179" i="1"/>
  <c r="AC2175" i="1"/>
  <c r="AC2171" i="1"/>
  <c r="AC2164" i="1"/>
  <c r="AC2160" i="1"/>
  <c r="AC2156" i="1"/>
  <c r="AC2257" i="1"/>
  <c r="AC2188" i="1"/>
  <c r="AC2172" i="1"/>
  <c r="AC2161" i="1"/>
  <c r="AC2209" i="1"/>
  <c r="AC2193" i="1"/>
  <c r="AC2176" i="1"/>
  <c r="AC2165" i="1"/>
  <c r="AC2225" i="1"/>
  <c r="AC2180" i="1"/>
  <c r="AC2241" i="1"/>
  <c r="AC2184" i="1"/>
  <c r="AC2157" i="1"/>
  <c r="AC1516" i="1"/>
  <c r="AC1646" i="1"/>
  <c r="AC1517" i="1"/>
  <c r="AC1655" i="1"/>
  <c r="AC1522" i="1"/>
  <c r="AC1652" i="1"/>
  <c r="AC1515" i="1"/>
  <c r="AC1478" i="1"/>
  <c r="AC1470" i="1"/>
  <c r="AC1466" i="1"/>
  <c r="AC1394" i="1"/>
  <c r="AC1390" i="1"/>
  <c r="AC1386" i="1"/>
  <c r="AC1382" i="1"/>
  <c r="AC1378" i="1"/>
  <c r="AC1374" i="1"/>
  <c r="AC1370" i="1"/>
  <c r="AC1366" i="1"/>
  <c r="AC1362" i="1"/>
  <c r="AC1358" i="1"/>
  <c r="AC1354" i="1"/>
  <c r="AC1346" i="1"/>
  <c r="AC1342" i="1"/>
  <c r="AC1338" i="1"/>
  <c r="AC1334" i="1"/>
  <c r="AC1330" i="1"/>
  <c r="AC1326" i="1"/>
  <c r="AC1322" i="1"/>
  <c r="AC1318" i="1"/>
  <c r="AC1314" i="1"/>
  <c r="AC1306" i="1"/>
  <c r="AC1302" i="1"/>
  <c r="AC1298" i="1"/>
  <c r="AC1294" i="1"/>
  <c r="AC1290" i="1"/>
  <c r="AC1286" i="1"/>
  <c r="AC1471" i="1"/>
  <c r="AC1467" i="1"/>
  <c r="AC1395" i="1"/>
  <c r="AC1391" i="1"/>
  <c r="AC1387" i="1"/>
  <c r="AC1383" i="1"/>
  <c r="AC1379" i="1"/>
  <c r="AC1375" i="1"/>
  <c r="AC1371" i="1"/>
  <c r="AC1367" i="1"/>
  <c r="AC1363" i="1"/>
  <c r="AC1359" i="1"/>
  <c r="AC1355" i="1"/>
  <c r="AC1347" i="1"/>
  <c r="AC1343" i="1"/>
  <c r="AC1339" i="1"/>
  <c r="AC1335" i="1"/>
  <c r="AC1331" i="1"/>
  <c r="AC1327" i="1"/>
  <c r="AC1323" i="1"/>
  <c r="AC1319" i="1"/>
  <c r="AC1315" i="1"/>
  <c r="AC1307" i="1"/>
  <c r="AC1295" i="1"/>
  <c r="AC1291" i="1"/>
  <c r="AC1287" i="1"/>
  <c r="AC1508" i="1"/>
  <c r="AC1476" i="1"/>
  <c r="AC1468" i="1"/>
  <c r="AC1396" i="1"/>
  <c r="AC1392" i="1"/>
  <c r="AC1388" i="1"/>
  <c r="AC1384" i="1"/>
  <c r="AC1380" i="1"/>
  <c r="AC1376" i="1"/>
  <c r="AC1372" i="1"/>
  <c r="AC1364" i="1"/>
  <c r="AC1360" i="1"/>
  <c r="AC1356" i="1"/>
  <c r="AC1352" i="1"/>
  <c r="AC1348" i="1"/>
  <c r="AC1344" i="1"/>
  <c r="AC1340" i="1"/>
  <c r="AC1336" i="1"/>
  <c r="AC1332" i="1"/>
  <c r="AC1328" i="1"/>
  <c r="AC1324" i="1"/>
  <c r="AC1320" i="1"/>
  <c r="AC1316" i="1"/>
  <c r="AC1308" i="1"/>
  <c r="AC1304" i="1"/>
  <c r="AC1296" i="1"/>
  <c r="AC1292" i="1"/>
  <c r="AC1288" i="1"/>
  <c r="AC1284" i="1"/>
  <c r="AC1477" i="1"/>
  <c r="AC1469" i="1"/>
  <c r="AC1465" i="1"/>
  <c r="AC1397" i="1"/>
  <c r="AC1393" i="1"/>
  <c r="AC1389" i="1"/>
  <c r="AC1385" i="1"/>
  <c r="AC1381" i="1"/>
  <c r="AC1377" i="1"/>
  <c r="AC1373" i="1"/>
  <c r="AC1365" i="1"/>
  <c r="AC1361" i="1"/>
  <c r="AC1357" i="1"/>
  <c r="AC1353" i="1"/>
  <c r="AC1349" i="1"/>
  <c r="AC1345" i="1"/>
  <c r="AC1341" i="1"/>
  <c r="AC1337" i="1"/>
  <c r="AC1333" i="1"/>
  <c r="AC1329" i="1"/>
  <c r="AC1325" i="1"/>
  <c r="AC1321" i="1"/>
  <c r="AC1317" i="1"/>
  <c r="AC1305" i="1"/>
  <c r="AC1301" i="1"/>
  <c r="AC1297" i="1"/>
  <c r="AC1289" i="1"/>
  <c r="AC1285" i="1"/>
  <c r="AC1283" i="1"/>
  <c r="AC1279" i="1"/>
  <c r="AC1275" i="1"/>
  <c r="AC1271" i="1"/>
  <c r="AC1267" i="1"/>
  <c r="AC1255" i="1"/>
  <c r="AC1251" i="1"/>
  <c r="AC1247" i="1"/>
  <c r="AC1243" i="1"/>
  <c r="AC1239" i="1"/>
  <c r="AC1235" i="1"/>
  <c r="AC1231" i="1"/>
  <c r="AC1227" i="1"/>
  <c r="AC1223" i="1"/>
  <c r="AC1219" i="1"/>
  <c r="AC1215" i="1"/>
  <c r="AC1211" i="1"/>
  <c r="AC1207" i="1"/>
  <c r="AC1195" i="1"/>
  <c r="AC1191" i="1"/>
  <c r="AC1187" i="1"/>
  <c r="AC1183" i="1"/>
  <c r="AC1179" i="1"/>
  <c r="AC1175" i="1"/>
  <c r="AC1171" i="1"/>
  <c r="AC1167" i="1"/>
  <c r="AC1163" i="1"/>
  <c r="AC1159" i="1"/>
  <c r="AC1155" i="1"/>
  <c r="AC1151" i="1"/>
  <c r="AC1143" i="1"/>
  <c r="AC1139" i="1"/>
  <c r="AC1131" i="1"/>
  <c r="AC1123" i="1"/>
  <c r="AC1119" i="1"/>
  <c r="AC1115" i="1"/>
  <c r="AC1111" i="1"/>
  <c r="AC1107" i="1"/>
  <c r="AC1103" i="1"/>
  <c r="AC1099" i="1"/>
  <c r="AC1091" i="1"/>
  <c r="AC1087" i="1"/>
  <c r="AC1080" i="1"/>
  <c r="AC1068" i="1"/>
  <c r="AC1064" i="1"/>
  <c r="AC1060" i="1"/>
  <c r="AC1056" i="1"/>
  <c r="AC1052" i="1"/>
  <c r="AC1048" i="1"/>
  <c r="AC1044" i="1"/>
  <c r="AC1040" i="1"/>
  <c r="AC1036" i="1"/>
  <c r="AC1032" i="1"/>
  <c r="AC1028" i="1"/>
  <c r="AC1024" i="1"/>
  <c r="AC1020" i="1"/>
  <c r="AC1012" i="1"/>
  <c r="AC1008" i="1"/>
  <c r="AC1004" i="1"/>
  <c r="AC1000" i="1"/>
  <c r="AC996" i="1"/>
  <c r="AC992" i="1"/>
  <c r="AC988" i="1"/>
  <c r="AC984" i="1"/>
  <c r="AC980" i="1"/>
  <c r="AC976" i="1"/>
  <c r="AC972" i="1"/>
  <c r="AC968" i="1"/>
  <c r="AC964" i="1"/>
  <c r="AC960" i="1"/>
  <c r="AC952" i="1"/>
  <c r="AC944" i="1"/>
  <c r="AC940" i="1"/>
  <c r="AC936" i="1"/>
  <c r="AC928" i="1"/>
  <c r="AC924" i="1"/>
  <c r="AC920" i="1"/>
  <c r="AC916" i="1"/>
  <c r="AC912" i="1"/>
  <c r="AC908" i="1"/>
  <c r="AC904" i="1"/>
  <c r="AC900" i="1"/>
  <c r="AC892" i="1"/>
  <c r="AC888" i="1"/>
  <c r="AC884" i="1"/>
  <c r="AC880" i="1"/>
  <c r="AC876" i="1"/>
  <c r="AC872" i="1"/>
  <c r="AC864" i="1"/>
  <c r="AC853" i="1"/>
  <c r="AC849" i="1"/>
  <c r="AC845" i="1"/>
  <c r="AC841" i="1"/>
  <c r="AC837" i="1"/>
  <c r="AC833" i="1"/>
  <c r="AC1280" i="1"/>
  <c r="AC1276" i="1"/>
  <c r="AC1272" i="1"/>
  <c r="AC1268" i="1"/>
  <c r="AC1256" i="1"/>
  <c r="AC1252" i="1"/>
  <c r="AC1248" i="1"/>
  <c r="AC1244" i="1"/>
  <c r="AC1240" i="1"/>
  <c r="AC1236" i="1"/>
  <c r="AC1232" i="1"/>
  <c r="AC1228" i="1"/>
  <c r="AC1224" i="1"/>
  <c r="AC1220" i="1"/>
  <c r="AC1216" i="1"/>
  <c r="AC1208" i="1"/>
  <c r="AC1196" i="1"/>
  <c r="AC1192" i="1"/>
  <c r="AC1184" i="1"/>
  <c r="AC1180" i="1"/>
  <c r="AC1176" i="1"/>
  <c r="AC1172" i="1"/>
  <c r="AC1168" i="1"/>
  <c r="AC1164" i="1"/>
  <c r="AC1160" i="1"/>
  <c r="AC1156" i="1"/>
  <c r="AC1152" i="1"/>
  <c r="AC1144" i="1"/>
  <c r="AC1140" i="1"/>
  <c r="AC1132" i="1"/>
  <c r="AC1124" i="1"/>
  <c r="AC1120" i="1"/>
  <c r="AC1116" i="1"/>
  <c r="AC1112" i="1"/>
  <c r="AC1104" i="1"/>
  <c r="AC1100" i="1"/>
  <c r="AC1092" i="1"/>
  <c r="AC1088" i="1"/>
  <c r="AC1081" i="1"/>
  <c r="AC1077" i="1"/>
  <c r="AC1073" i="1"/>
  <c r="AC1069" i="1"/>
  <c r="AC1065" i="1"/>
  <c r="AC1061" i="1"/>
  <c r="AC1053" i="1"/>
  <c r="AC1049" i="1"/>
  <c r="AC1045" i="1"/>
  <c r="AC1041" i="1"/>
  <c r="AC1037" i="1"/>
  <c r="AC1029" i="1"/>
  <c r="AC1025" i="1"/>
  <c r="AC1021" i="1"/>
  <c r="AC1013" i="1"/>
  <c r="AC1009" i="1"/>
  <c r="AC1005" i="1"/>
  <c r="AC1001" i="1"/>
  <c r="AC997" i="1"/>
  <c r="AC993" i="1"/>
  <c r="AC989" i="1"/>
  <c r="AC985" i="1"/>
  <c r="AC981" i="1"/>
  <c r="AC977" i="1"/>
  <c r="AC973" i="1"/>
  <c r="AC969" i="1"/>
  <c r="AC965" i="1"/>
  <c r="AC961" i="1"/>
  <c r="AC953" i="1"/>
  <c r="AC949" i="1"/>
  <c r="AC945" i="1"/>
  <c r="AC941" i="1"/>
  <c r="AC937" i="1"/>
  <c r="AC929" i="1"/>
  <c r="AC925" i="1"/>
  <c r="AC921" i="1"/>
  <c r="AC917" i="1"/>
  <c r="AC913" i="1"/>
  <c r="AC909" i="1"/>
  <c r="AC905" i="1"/>
  <c r="AC901" i="1"/>
  <c r="AC893" i="1"/>
  <c r="AC889" i="1"/>
  <c r="AC885" i="1"/>
  <c r="AC881" i="1"/>
  <c r="AC877" i="1"/>
  <c r="AC873" i="1"/>
  <c r="AC865" i="1"/>
  <c r="AC854" i="1"/>
  <c r="AC850" i="1"/>
  <c r="AC846" i="1"/>
  <c r="AC842" i="1"/>
  <c r="AC838" i="1"/>
  <c r="AC834" i="1"/>
  <c r="AC830" i="1"/>
  <c r="AC1281" i="1"/>
  <c r="AC1277" i="1"/>
  <c r="AC1273" i="1"/>
  <c r="AC1269" i="1"/>
  <c r="AC1257" i="1"/>
  <c r="AC1253" i="1"/>
  <c r="AC1249" i="1"/>
  <c r="AC1245" i="1"/>
  <c r="AC1241" i="1"/>
  <c r="AC1237" i="1"/>
  <c r="AC1233" i="1"/>
  <c r="AC1229" i="1"/>
  <c r="AC1225" i="1"/>
  <c r="AC1221" i="1"/>
  <c r="AC1217" i="1"/>
  <c r="AC1213" i="1"/>
  <c r="AC1209" i="1"/>
  <c r="AC1193" i="1"/>
  <c r="AC1185" i="1"/>
  <c r="AC1181" i="1"/>
  <c r="AC1177" i="1"/>
  <c r="AC1173" i="1"/>
  <c r="AC1169" i="1"/>
  <c r="AC1165" i="1"/>
  <c r="AC1161" i="1"/>
  <c r="AC1157" i="1"/>
  <c r="AC1153" i="1"/>
  <c r="AC1149" i="1"/>
  <c r="AC1145" i="1"/>
  <c r="AC1141" i="1"/>
  <c r="AC1133" i="1"/>
  <c r="AC1125" i="1"/>
  <c r="AC1121" i="1"/>
  <c r="AC1113" i="1"/>
  <c r="AC1109" i="1"/>
  <c r="AC1105" i="1"/>
  <c r="AC1101" i="1"/>
  <c r="AC1097" i="1"/>
  <c r="AC1093" i="1"/>
  <c r="AC1089" i="1"/>
  <c r="AC1078" i="1"/>
  <c r="AC1074" i="1"/>
  <c r="AC1070" i="1"/>
  <c r="AC1066" i="1"/>
  <c r="AC1062" i="1"/>
  <c r="AC1054" i="1"/>
  <c r="AC1050" i="1"/>
  <c r="AC1046" i="1"/>
  <c r="AC1042" i="1"/>
  <c r="AC1038" i="1"/>
  <c r="AC1034" i="1"/>
  <c r="AC1030" i="1"/>
  <c r="AC1026" i="1"/>
  <c r="AC1022" i="1"/>
  <c r="AC1014" i="1"/>
  <c r="AC1010" i="1"/>
  <c r="AC1006" i="1"/>
  <c r="AC1002" i="1"/>
  <c r="AC998" i="1"/>
  <c r="AC994" i="1"/>
  <c r="AC990" i="1"/>
  <c r="AC986" i="1"/>
  <c r="AC982" i="1"/>
  <c r="AC978" i="1"/>
  <c r="AC974" i="1"/>
  <c r="AC970" i="1"/>
  <c r="AC966" i="1"/>
  <c r="AC962" i="1"/>
  <c r="AC958" i="1"/>
  <c r="AC954" i="1"/>
  <c r="AC950" i="1"/>
  <c r="AC946" i="1"/>
  <c r="AC938" i="1"/>
  <c r="AC930" i="1"/>
  <c r="AC926" i="1"/>
  <c r="AC922" i="1"/>
  <c r="AC918" i="1"/>
  <c r="AC914" i="1"/>
  <c r="AC910" i="1"/>
  <c r="AC906" i="1"/>
  <c r="AC894" i="1"/>
  <c r="AC890" i="1"/>
  <c r="AC886" i="1"/>
  <c r="AC882" i="1"/>
  <c r="AC878" i="1"/>
  <c r="AC874" i="1"/>
  <c r="AC870" i="1"/>
  <c r="AC862" i="1"/>
  <c r="AC851" i="1"/>
  <c r="AC847" i="1"/>
  <c r="AC843" i="1"/>
  <c r="AC839" i="1"/>
  <c r="AC835" i="1"/>
  <c r="AC831" i="1"/>
  <c r="AC1282" i="1"/>
  <c r="AC1278" i="1"/>
  <c r="AC1274" i="1"/>
  <c r="AC1270" i="1"/>
  <c r="AC1266" i="1"/>
  <c r="AC1254" i="1"/>
  <c r="AC1250" i="1"/>
  <c r="AC1246" i="1"/>
  <c r="AC1242" i="1"/>
  <c r="AC1238" i="1"/>
  <c r="AC1234" i="1"/>
  <c r="AC1230" i="1"/>
  <c r="AC1226" i="1"/>
  <c r="AC1222" i="1"/>
  <c r="AC1218" i="1"/>
  <c r="AC1214" i="1"/>
  <c r="AC1210" i="1"/>
  <c r="AC1194" i="1"/>
  <c r="AC1186" i="1"/>
  <c r="AC1182" i="1"/>
  <c r="AC1178" i="1"/>
  <c r="AC1174" i="1"/>
  <c r="AC1170" i="1"/>
  <c r="AC1166" i="1"/>
  <c r="AC1162" i="1"/>
  <c r="AC1158" i="1"/>
  <c r="AC1154" i="1"/>
  <c r="AC1150" i="1"/>
  <c r="AC1146" i="1"/>
  <c r="AC1142" i="1"/>
  <c r="AC1134" i="1"/>
  <c r="AC1130" i="1"/>
  <c r="AC1126" i="1"/>
  <c r="AC1122" i="1"/>
  <c r="AC1114" i="1"/>
  <c r="AC1110" i="1"/>
  <c r="AC1106" i="1"/>
  <c r="AC1102" i="1"/>
  <c r="AC1098" i="1"/>
  <c r="AC1090" i="1"/>
  <c r="AC1079" i="1"/>
  <c r="AC1067" i="1"/>
  <c r="AC1063" i="1"/>
  <c r="AC1055" i="1"/>
  <c r="AC1051" i="1"/>
  <c r="AC1047" i="1"/>
  <c r="AC1043" i="1"/>
  <c r="AC1039" i="1"/>
  <c r="AC1035" i="1"/>
  <c r="AC1031" i="1"/>
  <c r="AC1027" i="1"/>
  <c r="AC1023" i="1"/>
  <c r="AC1015" i="1"/>
  <c r="AC1011" i="1"/>
  <c r="AC1007" i="1"/>
  <c r="AC1003" i="1"/>
  <c r="AC999" i="1"/>
  <c r="AC995" i="1"/>
  <c r="AC991" i="1"/>
  <c r="AC987" i="1"/>
  <c r="AC983" i="1"/>
  <c r="AC979" i="1"/>
  <c r="AC975" i="1"/>
  <c r="AC971" i="1"/>
  <c r="AC967" i="1"/>
  <c r="AC963" i="1"/>
  <c r="AC959" i="1"/>
  <c r="AC951" i="1"/>
  <c r="AC939" i="1"/>
  <c r="AC935" i="1"/>
  <c r="AC931" i="1"/>
  <c r="AC927" i="1"/>
  <c r="AC923" i="1"/>
  <c r="AC919" i="1"/>
  <c r="AC915" i="1"/>
  <c r="AC911" i="1"/>
  <c r="AC907" i="1"/>
  <c r="AC903" i="1"/>
  <c r="AC895" i="1"/>
  <c r="AC891" i="1"/>
  <c r="AC887" i="1"/>
  <c r="AC883" i="1"/>
  <c r="AC879" i="1"/>
  <c r="AC871" i="1"/>
  <c r="AC844" i="1"/>
  <c r="AC815" i="1"/>
  <c r="AC811" i="1"/>
  <c r="AC807" i="1"/>
  <c r="AC803" i="1"/>
  <c r="AC795" i="1"/>
  <c r="AC787" i="1"/>
  <c r="AC783" i="1"/>
  <c r="AC779" i="1"/>
  <c r="AC775" i="1"/>
  <c r="AC771" i="1"/>
  <c r="AC767" i="1"/>
  <c r="AC763" i="1"/>
  <c r="AC759" i="1"/>
  <c r="AC755" i="1"/>
  <c r="AC751" i="1"/>
  <c r="AC747" i="1"/>
  <c r="AC743" i="1"/>
  <c r="AC735" i="1"/>
  <c r="AC727" i="1"/>
  <c r="AC723" i="1"/>
  <c r="AC719" i="1"/>
  <c r="AC715" i="1"/>
  <c r="AC711" i="1"/>
  <c r="AC707" i="1"/>
  <c r="AC703" i="1"/>
  <c r="AC699" i="1"/>
  <c r="AC695" i="1"/>
  <c r="AC691" i="1"/>
  <c r="AC687" i="1"/>
  <c r="AC683" i="1"/>
  <c r="AC679" i="1"/>
  <c r="AC675" i="1"/>
  <c r="AC671" i="1"/>
  <c r="AC667" i="1"/>
  <c r="AC663" i="1"/>
  <c r="AC659" i="1"/>
  <c r="AC655" i="1"/>
  <c r="AC651" i="1"/>
  <c r="AC647" i="1"/>
  <c r="AC643" i="1"/>
  <c r="AC635" i="1"/>
  <c r="AC631" i="1"/>
  <c r="AC627" i="1"/>
  <c r="AC623" i="1"/>
  <c r="AC619" i="1"/>
  <c r="AC607" i="1"/>
  <c r="AC603" i="1"/>
  <c r="AC599" i="1"/>
  <c r="AC587" i="1"/>
  <c r="AC583" i="1"/>
  <c r="AC579" i="1"/>
  <c r="AC575" i="1"/>
  <c r="AC571" i="1"/>
  <c r="AC563" i="1"/>
  <c r="AC559" i="1"/>
  <c r="AC555" i="1"/>
  <c r="AC551" i="1"/>
  <c r="AC543" i="1"/>
  <c r="AC539" i="1"/>
  <c r="AC535" i="1"/>
  <c r="AC531" i="1"/>
  <c r="AC523" i="1"/>
  <c r="AC519" i="1"/>
  <c r="AC511" i="1"/>
  <c r="AC507" i="1"/>
  <c r="AC503" i="1"/>
  <c r="AC499" i="1"/>
  <c r="AC495" i="1"/>
  <c r="AC491" i="1"/>
  <c r="AC487" i="1"/>
  <c r="AC483" i="1"/>
  <c r="AC479" i="1"/>
  <c r="AC475" i="1"/>
  <c r="AC471" i="1"/>
  <c r="AC467" i="1"/>
  <c r="AC463" i="1"/>
  <c r="AC459" i="1"/>
  <c r="AC455" i="1"/>
  <c r="AC451" i="1"/>
  <c r="AC447" i="1"/>
  <c r="AC443" i="1"/>
  <c r="AC439" i="1"/>
  <c r="AC435" i="1"/>
  <c r="AC431" i="1"/>
  <c r="AC427" i="1"/>
  <c r="AC419" i="1"/>
  <c r="AC415" i="1"/>
  <c r="AC411" i="1"/>
  <c r="AC407" i="1"/>
  <c r="AC403" i="1"/>
  <c r="AC399" i="1"/>
  <c r="AC395" i="1"/>
  <c r="AC391" i="1"/>
  <c r="AC387" i="1"/>
  <c r="AC383" i="1"/>
  <c r="AC875" i="1"/>
  <c r="AC848" i="1"/>
  <c r="AC832" i="1"/>
  <c r="AC816" i="1"/>
  <c r="AC812" i="1"/>
  <c r="AC808" i="1"/>
  <c r="AC804" i="1"/>
  <c r="AC796" i="1"/>
  <c r="AC788" i="1"/>
  <c r="AC784" i="1"/>
  <c r="AC780" i="1"/>
  <c r="AC776" i="1"/>
  <c r="AC772" i="1"/>
  <c r="AC768" i="1"/>
  <c r="AC764" i="1"/>
  <c r="AC760" i="1"/>
  <c r="AC756" i="1"/>
  <c r="AC752" i="1"/>
  <c r="AC748" i="1"/>
  <c r="AC744" i="1"/>
  <c r="AC736" i="1"/>
  <c r="AC732" i="1"/>
  <c r="AC724" i="1"/>
  <c r="AC720" i="1"/>
  <c r="AC716" i="1"/>
  <c r="AC712" i="1"/>
  <c r="AC708" i="1"/>
  <c r="AC704" i="1"/>
  <c r="AC700" i="1"/>
  <c r="AC696" i="1"/>
  <c r="AC692" i="1"/>
  <c r="AC688" i="1"/>
  <c r="AC684" i="1"/>
  <c r="AC680" i="1"/>
  <c r="AC676" i="1"/>
  <c r="AC668" i="1"/>
  <c r="AC664" i="1"/>
  <c r="AC660" i="1"/>
  <c r="AC656" i="1"/>
  <c r="AC652" i="1"/>
  <c r="AC648" i="1"/>
  <c r="AC644" i="1"/>
  <c r="AC632" i="1"/>
  <c r="AC628" i="1"/>
  <c r="AC624" i="1"/>
  <c r="AC620" i="1"/>
  <c r="AC616" i="1"/>
  <c r="AC604" i="1"/>
  <c r="AC600" i="1"/>
  <c r="AC592" i="1"/>
  <c r="AC588" i="1"/>
  <c r="AC584" i="1"/>
  <c r="AC580" i="1"/>
  <c r="AC576" i="1"/>
  <c r="AC572" i="1"/>
  <c r="AC568" i="1"/>
  <c r="AC564" i="1"/>
  <c r="AC560" i="1"/>
  <c r="AC556" i="1"/>
  <c r="AC552" i="1"/>
  <c r="AC540" i="1"/>
  <c r="AC536" i="1"/>
  <c r="AC532" i="1"/>
  <c r="AC528" i="1"/>
  <c r="AC524" i="1"/>
  <c r="AC520" i="1"/>
  <c r="AC512" i="1"/>
  <c r="AC508" i="1"/>
  <c r="AC504" i="1"/>
  <c r="AC500" i="1"/>
  <c r="AC496" i="1"/>
  <c r="AC492" i="1"/>
  <c r="AC488" i="1"/>
  <c r="AC484" i="1"/>
  <c r="AC476" i="1"/>
  <c r="AC468" i="1"/>
  <c r="AC464" i="1"/>
  <c r="AC460" i="1"/>
  <c r="AC456" i="1"/>
  <c r="AC452" i="1"/>
  <c r="AC448" i="1"/>
  <c r="AC444" i="1"/>
  <c r="AC440" i="1"/>
  <c r="AC436" i="1"/>
  <c r="AC432" i="1"/>
  <c r="AC428" i="1"/>
  <c r="AC420" i="1"/>
  <c r="AC416" i="1"/>
  <c r="AC412" i="1"/>
  <c r="AC408" i="1"/>
  <c r="AC404" i="1"/>
  <c r="AC400" i="1"/>
  <c r="AC396" i="1"/>
  <c r="AC392" i="1"/>
  <c r="AC388" i="1"/>
  <c r="AC863" i="1"/>
  <c r="AC852" i="1"/>
  <c r="AC836" i="1"/>
  <c r="AC813" i="1"/>
  <c r="AC809" i="1"/>
  <c r="AC805" i="1"/>
  <c r="AC797" i="1"/>
  <c r="AC789" i="1"/>
  <c r="AC785" i="1"/>
  <c r="AC781" i="1"/>
  <c r="AC777" i="1"/>
  <c r="AC773" i="1"/>
  <c r="AC769" i="1"/>
  <c r="AC765" i="1"/>
  <c r="AC761" i="1"/>
  <c r="AC757" i="1"/>
  <c r="AC749" i="1"/>
  <c r="AC745" i="1"/>
  <c r="AC737" i="1"/>
  <c r="AC733" i="1"/>
  <c r="AC725" i="1"/>
  <c r="AC721" i="1"/>
  <c r="AC717" i="1"/>
  <c r="AC713" i="1"/>
  <c r="AC709" i="1"/>
  <c r="AC705" i="1"/>
  <c r="AC701" i="1"/>
  <c r="AC697" i="1"/>
  <c r="AC693" i="1"/>
  <c r="AC689" i="1"/>
  <c r="AC685" i="1"/>
  <c r="AC681" i="1"/>
  <c r="AC677" i="1"/>
  <c r="AC673" i="1"/>
  <c r="AC669" i="1"/>
  <c r="AC665" i="1"/>
  <c r="AC661" i="1"/>
  <c r="AC657" i="1"/>
  <c r="AC653" i="1"/>
  <c r="AC649" i="1"/>
  <c r="AC645" i="1"/>
  <c r="AC633" i="1"/>
  <c r="AC629" i="1"/>
  <c r="AC625" i="1"/>
  <c r="AC621" i="1"/>
  <c r="AC605" i="1"/>
  <c r="AC601" i="1"/>
  <c r="AC597" i="1"/>
  <c r="AC593" i="1"/>
  <c r="AC589" i="1"/>
  <c r="AC585" i="1"/>
  <c r="AC581" i="1"/>
  <c r="AC577" i="1"/>
  <c r="AC573" i="1"/>
  <c r="AC569" i="1"/>
  <c r="AC565" i="1"/>
  <c r="AC561" i="1"/>
  <c r="AC557" i="1"/>
  <c r="AC553" i="1"/>
  <c r="AC549" i="1"/>
  <c r="AC541" i="1"/>
  <c r="AC537" i="1"/>
  <c r="AC533" i="1"/>
  <c r="AC529" i="1"/>
  <c r="AC521" i="1"/>
  <c r="AC509" i="1"/>
  <c r="AC505" i="1"/>
  <c r="AC501" i="1"/>
  <c r="AC497" i="1"/>
  <c r="AC493" i="1"/>
  <c r="AC489" i="1"/>
  <c r="AC485" i="1"/>
  <c r="AC477" i="1"/>
  <c r="AC473" i="1"/>
  <c r="AC469" i="1"/>
  <c r="AC465" i="1"/>
  <c r="AC461" i="1"/>
  <c r="AC457" i="1"/>
  <c r="AC453" i="1"/>
  <c r="AC449" i="1"/>
  <c r="AC445" i="1"/>
  <c r="AC441" i="1"/>
  <c r="AC437" i="1"/>
  <c r="AC433" i="1"/>
  <c r="AC429" i="1"/>
  <c r="AC425" i="1"/>
  <c r="AC417" i="1"/>
  <c r="AC413" i="1"/>
  <c r="AC409" i="1"/>
  <c r="AC405" i="1"/>
  <c r="AC401" i="1"/>
  <c r="AC397" i="1"/>
  <c r="AC393" i="1"/>
  <c r="AC385" i="1"/>
  <c r="AC790" i="1"/>
  <c r="AC774" i="1"/>
  <c r="AC758" i="1"/>
  <c r="AC742" i="1"/>
  <c r="AC726" i="1"/>
  <c r="AC710" i="1"/>
  <c r="AC694" i="1"/>
  <c r="AC678" i="1"/>
  <c r="AC662" i="1"/>
  <c r="AC646" i="1"/>
  <c r="AC630" i="1"/>
  <c r="AC598" i="1"/>
  <c r="AC582" i="1"/>
  <c r="AC566" i="1"/>
  <c r="AC550" i="1"/>
  <c r="AC534" i="1"/>
  <c r="AC518" i="1"/>
  <c r="AC502" i="1"/>
  <c r="AC486" i="1"/>
  <c r="AC470" i="1"/>
  <c r="AC454" i="1"/>
  <c r="AC438" i="1"/>
  <c r="AC406" i="1"/>
  <c r="AC379" i="1"/>
  <c r="AC375" i="1"/>
  <c r="AC371" i="1"/>
  <c r="AC363" i="1"/>
  <c r="AC359" i="1"/>
  <c r="AC355" i="1"/>
  <c r="AC351" i="1"/>
  <c r="AC347" i="1"/>
  <c r="AC343" i="1"/>
  <c r="AC339" i="1"/>
  <c r="AC335" i="1"/>
  <c r="AC331" i="1"/>
  <c r="AC327" i="1"/>
  <c r="AC323" i="1"/>
  <c r="AC319" i="1"/>
  <c r="AC315" i="1"/>
  <c r="AC311" i="1"/>
  <c r="AC307" i="1"/>
  <c r="AC303" i="1"/>
  <c r="AC299" i="1"/>
  <c r="AC295" i="1"/>
  <c r="AC291" i="1"/>
  <c r="AC287" i="1"/>
  <c r="AC283" i="1"/>
  <c r="AC279" i="1"/>
  <c r="AC275" i="1"/>
  <c r="AC271" i="1"/>
  <c r="AC267" i="1"/>
  <c r="AC263" i="1"/>
  <c r="AC259" i="1"/>
  <c r="AC255" i="1"/>
  <c r="AC251" i="1"/>
  <c r="AC247" i="1"/>
  <c r="AC243" i="1"/>
  <c r="AC239" i="1"/>
  <c r="AC235" i="1"/>
  <c r="AC231" i="1"/>
  <c r="AC227" i="1"/>
  <c r="AC223" i="1"/>
  <c r="AC219" i="1"/>
  <c r="AC215" i="1"/>
  <c r="AC211" i="1"/>
  <c r="AC207" i="1"/>
  <c r="AC203" i="1"/>
  <c r="AC199" i="1"/>
  <c r="AC195" i="1"/>
  <c r="AC191" i="1"/>
  <c r="AC187" i="1"/>
  <c r="AC183" i="1"/>
  <c r="AC179" i="1"/>
  <c r="AC175" i="1"/>
  <c r="AC171" i="1"/>
  <c r="AC167" i="1"/>
  <c r="AC163" i="1"/>
  <c r="AC159" i="1"/>
  <c r="AC155" i="1"/>
  <c r="AC151" i="1"/>
  <c r="AC147" i="1"/>
  <c r="AC143" i="1"/>
  <c r="AC139" i="1"/>
  <c r="AC135" i="1"/>
  <c r="AC131" i="1"/>
  <c r="AC127" i="1"/>
  <c r="AC123" i="1"/>
  <c r="AC119" i="1"/>
  <c r="AC115" i="1"/>
  <c r="AC111" i="1"/>
  <c r="AC107" i="1"/>
  <c r="AC103" i="1"/>
  <c r="AC99" i="1"/>
  <c r="AC95" i="1"/>
  <c r="AC91" i="1"/>
  <c r="AC87" i="1"/>
  <c r="AC83" i="1"/>
  <c r="AC79" i="1"/>
  <c r="AC75" i="1"/>
  <c r="AC71" i="1"/>
  <c r="AC67" i="1"/>
  <c r="AC806" i="1"/>
  <c r="AC794" i="1"/>
  <c r="AC778" i="1"/>
  <c r="AC762" i="1"/>
  <c r="AC746" i="1"/>
  <c r="AC714" i="1"/>
  <c r="AC698" i="1"/>
  <c r="AC682" i="1"/>
  <c r="AC666" i="1"/>
  <c r="AC650" i="1"/>
  <c r="AC634" i="1"/>
  <c r="AC618" i="1"/>
  <c r="AC602" i="1"/>
  <c r="AC586" i="1"/>
  <c r="AC570" i="1"/>
  <c r="AC554" i="1"/>
  <c r="AC538" i="1"/>
  <c r="AC522" i="1"/>
  <c r="AC506" i="1"/>
  <c r="AC490" i="1"/>
  <c r="AC474" i="1"/>
  <c r="AC458" i="1"/>
  <c r="AC442" i="1"/>
  <c r="AC426" i="1"/>
  <c r="AC410" i="1"/>
  <c r="AC394" i="1"/>
  <c r="AC380" i="1"/>
  <c r="AC376" i="1"/>
  <c r="AC372" i="1"/>
  <c r="AC364" i="1"/>
  <c r="AC360" i="1"/>
  <c r="AC356" i="1"/>
  <c r="AC352" i="1"/>
  <c r="AC348" i="1"/>
  <c r="AC344" i="1"/>
  <c r="AC340" i="1"/>
  <c r="AC336" i="1"/>
  <c r="AC332" i="1"/>
  <c r="AC328" i="1"/>
  <c r="AC324" i="1"/>
  <c r="AC320" i="1"/>
  <c r="AC316" i="1"/>
  <c r="AC312" i="1"/>
  <c r="AC308" i="1"/>
  <c r="AC304" i="1"/>
  <c r="AC300" i="1"/>
  <c r="AC296" i="1"/>
  <c r="AC292" i="1"/>
  <c r="AC288" i="1"/>
  <c r="AC284" i="1"/>
  <c r="AC280" i="1"/>
  <c r="AC276" i="1"/>
  <c r="AC272" i="1"/>
  <c r="AC268" i="1"/>
  <c r="AC264" i="1"/>
  <c r="AC260" i="1"/>
  <c r="AC256" i="1"/>
  <c r="AC252" i="1"/>
  <c r="AC248" i="1"/>
  <c r="AC244" i="1"/>
  <c r="AC240" i="1"/>
  <c r="AC236" i="1"/>
  <c r="AC232" i="1"/>
  <c r="AC228" i="1"/>
  <c r="AC224" i="1"/>
  <c r="AC220" i="1"/>
  <c r="AC216" i="1"/>
  <c r="AC212" i="1"/>
  <c r="AC208" i="1"/>
  <c r="AC204" i="1"/>
  <c r="AC200" i="1"/>
  <c r="AC196" i="1"/>
  <c r="AC192" i="1"/>
  <c r="AC188" i="1"/>
  <c r="AC184" i="1"/>
  <c r="AC180" i="1"/>
  <c r="AC176" i="1"/>
  <c r="AC172" i="1"/>
  <c r="AC168" i="1"/>
  <c r="AC164" i="1"/>
  <c r="AC160" i="1"/>
  <c r="AC156" i="1"/>
  <c r="AC152" i="1"/>
  <c r="AC148" i="1"/>
  <c r="AC144" i="1"/>
  <c r="AC140" i="1"/>
  <c r="AC136" i="1"/>
  <c r="AC132" i="1"/>
  <c r="AC128" i="1"/>
  <c r="AC124" i="1"/>
  <c r="AC120" i="1"/>
  <c r="AC116" i="1"/>
  <c r="AC112" i="1"/>
  <c r="AC108" i="1"/>
  <c r="AC104" i="1"/>
  <c r="AC100" i="1"/>
  <c r="AC96" i="1"/>
  <c r="AC92" i="1"/>
  <c r="AC88" i="1"/>
  <c r="AC84" i="1"/>
  <c r="AC80" i="1"/>
  <c r="AC76" i="1"/>
  <c r="AC72" i="1"/>
  <c r="AC68" i="1"/>
  <c r="AC64" i="1"/>
  <c r="AC60" i="1"/>
  <c r="AC56" i="1"/>
  <c r="AC52" i="1"/>
  <c r="AC48" i="1"/>
  <c r="AC44" i="1"/>
  <c r="AC840" i="1"/>
  <c r="AC810" i="1"/>
  <c r="AC798" i="1"/>
  <c r="AC782" i="1"/>
  <c r="AC766" i="1"/>
  <c r="AC750" i="1"/>
  <c r="AC734" i="1"/>
  <c r="AC718" i="1"/>
  <c r="AC702" i="1"/>
  <c r="AC686" i="1"/>
  <c r="AC670" i="1"/>
  <c r="AC654" i="1"/>
  <c r="AC622" i="1"/>
  <c r="AC606" i="1"/>
  <c r="AC590" i="1"/>
  <c r="AC574" i="1"/>
  <c r="AC558" i="1"/>
  <c r="AC542" i="1"/>
  <c r="AC510" i="1"/>
  <c r="AC478" i="1"/>
  <c r="AC462" i="1"/>
  <c r="AC446" i="1"/>
  <c r="AC430" i="1"/>
  <c r="AC414" i="1"/>
  <c r="AC398" i="1"/>
  <c r="AC384" i="1"/>
  <c r="AC381" i="1"/>
  <c r="AC377" i="1"/>
  <c r="AC373" i="1"/>
  <c r="AC365" i="1"/>
  <c r="AC361" i="1"/>
  <c r="AC357" i="1"/>
  <c r="AC353" i="1"/>
  <c r="AC349" i="1"/>
  <c r="AC345" i="1"/>
  <c r="AC341" i="1"/>
  <c r="AC337" i="1"/>
  <c r="AC333" i="1"/>
  <c r="AC329" i="1"/>
  <c r="AC325" i="1"/>
  <c r="AC321" i="1"/>
  <c r="AC317" i="1"/>
  <c r="AC313" i="1"/>
  <c r="AC309" i="1"/>
  <c r="AC305" i="1"/>
  <c r="AC301" i="1"/>
  <c r="AC297" i="1"/>
  <c r="AC293" i="1"/>
  <c r="AC289" i="1"/>
  <c r="AC285" i="1"/>
  <c r="AC281" i="1"/>
  <c r="AC277" i="1"/>
  <c r="AC273" i="1"/>
  <c r="AC269" i="1"/>
  <c r="AC265" i="1"/>
  <c r="AC261" i="1"/>
  <c r="AC257" i="1"/>
  <c r="AC253" i="1"/>
  <c r="AC249" i="1"/>
  <c r="AC245" i="1"/>
  <c r="AC241" i="1"/>
  <c r="AC237" i="1"/>
  <c r="AC233" i="1"/>
  <c r="AC229" i="1"/>
  <c r="AC225" i="1"/>
  <c r="AC221" i="1"/>
  <c r="AC217" i="1"/>
  <c r="AC213" i="1"/>
  <c r="AC209" i="1"/>
  <c r="AC205" i="1"/>
  <c r="AC201" i="1"/>
  <c r="AC197" i="1"/>
  <c r="AC193" i="1"/>
  <c r="AC189" i="1"/>
  <c r="AC185" i="1"/>
  <c r="AC181" i="1"/>
  <c r="AC177" i="1"/>
  <c r="AC173" i="1"/>
  <c r="AC169" i="1"/>
  <c r="AC165" i="1"/>
  <c r="AC161" i="1"/>
  <c r="AC157" i="1"/>
  <c r="AC153" i="1"/>
  <c r="AC149" i="1"/>
  <c r="AC145" i="1"/>
  <c r="AC141" i="1"/>
  <c r="AC137" i="1"/>
  <c r="AC133" i="1"/>
  <c r="AC129" i="1"/>
  <c r="AC125" i="1"/>
  <c r="AC121" i="1"/>
  <c r="AC117" i="1"/>
  <c r="AC113" i="1"/>
  <c r="AC109" i="1"/>
  <c r="AC105" i="1"/>
  <c r="AC101" i="1"/>
  <c r="AC97" i="1"/>
  <c r="AC93" i="1"/>
  <c r="AC89" i="1"/>
  <c r="AC85" i="1"/>
  <c r="AC81" i="1"/>
  <c r="AC77" i="1"/>
  <c r="AC814" i="1"/>
  <c r="AC770" i="1"/>
  <c r="AC706" i="1"/>
  <c r="AC578" i="1"/>
  <c r="AC450" i="1"/>
  <c r="AC386" i="1"/>
  <c r="AC374" i="1"/>
  <c r="AC358" i="1"/>
  <c r="AC342" i="1"/>
  <c r="AC326" i="1"/>
  <c r="AC310" i="1"/>
  <c r="AC294" i="1"/>
  <c r="AC278" i="1"/>
  <c r="AC262" i="1"/>
  <c r="AC246" i="1"/>
  <c r="AC230" i="1"/>
  <c r="AC214" i="1"/>
  <c r="AC198" i="1"/>
  <c r="AC182" i="1"/>
  <c r="AC166" i="1"/>
  <c r="AC150" i="1"/>
  <c r="AC134" i="1"/>
  <c r="AC118" i="1"/>
  <c r="AC102" i="1"/>
  <c r="AC86" i="1"/>
  <c r="AC70" i="1"/>
  <c r="AC65" i="1"/>
  <c r="AC58" i="1"/>
  <c r="AC51" i="1"/>
  <c r="AC49" i="1"/>
  <c r="AC41" i="1"/>
  <c r="AC37" i="1"/>
  <c r="AC33" i="1"/>
  <c r="AC29" i="1"/>
  <c r="AC25" i="1"/>
  <c r="AC21" i="1"/>
  <c r="AC17" i="1"/>
  <c r="AC13" i="1"/>
  <c r="AC9" i="1"/>
  <c r="AC5" i="1"/>
  <c r="AC786" i="1"/>
  <c r="AC722" i="1"/>
  <c r="AC658" i="1"/>
  <c r="AC530" i="1"/>
  <c r="AC466" i="1"/>
  <c r="AC402" i="1"/>
  <c r="AC378" i="1"/>
  <c r="AC362" i="1"/>
  <c r="AC346" i="1"/>
  <c r="AC330" i="1"/>
  <c r="AC314" i="1"/>
  <c r="AC298" i="1"/>
  <c r="AC282" i="1"/>
  <c r="AC266" i="1"/>
  <c r="AC250" i="1"/>
  <c r="AC234" i="1"/>
  <c r="AC218" i="1"/>
  <c r="AC186" i="1"/>
  <c r="AC170" i="1"/>
  <c r="AC154" i="1"/>
  <c r="AC138" i="1"/>
  <c r="AC122" i="1"/>
  <c r="AC106" i="1"/>
  <c r="AC90" i="1"/>
  <c r="AC63" i="1"/>
  <c r="AC45" i="1"/>
  <c r="AC42" i="1"/>
  <c r="AC34" i="1"/>
  <c r="AC26" i="1"/>
  <c r="AC18" i="1"/>
  <c r="AC14" i="1"/>
  <c r="AC10" i="1"/>
  <c r="AC6" i="1"/>
  <c r="AC66" i="1"/>
  <c r="AC59" i="1"/>
  <c r="AC35" i="1"/>
  <c r="AC31" i="1"/>
  <c r="AC11" i="1"/>
  <c r="AC7" i="1"/>
  <c r="AC3" i="1"/>
  <c r="AC626" i="1"/>
  <c r="AC498" i="1"/>
  <c r="AC338" i="1"/>
  <c r="AC290" i="1"/>
  <c r="AC258" i="1"/>
  <c r="AC210" i="1"/>
  <c r="AC162" i="1"/>
  <c r="AC98" i="1"/>
  <c r="AC82" i="1"/>
  <c r="AC73" i="1"/>
  <c r="AC55" i="1"/>
  <c r="AC40" i="1"/>
  <c r="AC36" i="1"/>
  <c r="AC20" i="1"/>
  <c r="AC202" i="1"/>
  <c r="AC69" i="1"/>
  <c r="AC61" i="1"/>
  <c r="AC54" i="1"/>
  <c r="AC47" i="1"/>
  <c r="AC38" i="1"/>
  <c r="AC30" i="1"/>
  <c r="AC22" i="1"/>
  <c r="AC78" i="1"/>
  <c r="AC50" i="1"/>
  <c r="AC39" i="1"/>
  <c r="AC27" i="1"/>
  <c r="AC178" i="1"/>
  <c r="AC114" i="1"/>
  <c r="AC53" i="1"/>
  <c r="AC738" i="1"/>
  <c r="AC674" i="1"/>
  <c r="AC418" i="1"/>
  <c r="AC382" i="1"/>
  <c r="AC366" i="1"/>
  <c r="AC350" i="1"/>
  <c r="AC334" i="1"/>
  <c r="AC318" i="1"/>
  <c r="AC302" i="1"/>
  <c r="AC286" i="1"/>
  <c r="AC270" i="1"/>
  <c r="AC254" i="1"/>
  <c r="AC238" i="1"/>
  <c r="AC222" i="1"/>
  <c r="AC206" i="1"/>
  <c r="AC190" i="1"/>
  <c r="AC174" i="1"/>
  <c r="AC158" i="1"/>
  <c r="AC142" i="1"/>
  <c r="AC126" i="1"/>
  <c r="AC110" i="1"/>
  <c r="AC94" i="1"/>
  <c r="AC74" i="1"/>
  <c r="AC57" i="1"/>
  <c r="AC43" i="1"/>
  <c r="AC23" i="1"/>
  <c r="AC19" i="1"/>
  <c r="AC15" i="1"/>
  <c r="AC690" i="1"/>
  <c r="AC562" i="1"/>
  <c r="AC434" i="1"/>
  <c r="AC354" i="1"/>
  <c r="AC322" i="1"/>
  <c r="AC306" i="1"/>
  <c r="AC274" i="1"/>
  <c r="AC242" i="1"/>
  <c r="AC226" i="1"/>
  <c r="AC194" i="1"/>
  <c r="AC146" i="1"/>
  <c r="AC130" i="1"/>
  <c r="AC62" i="1"/>
  <c r="AC46" i="1"/>
  <c r="AC32" i="1"/>
  <c r="AC28" i="1"/>
  <c r="AC24" i="1"/>
  <c r="AC16" i="1"/>
  <c r="AC12" i="1"/>
  <c r="AC8" i="1"/>
  <c r="AC4" i="1"/>
  <c r="W156" i="5"/>
  <c r="X156" i="5" s="1"/>
  <c r="W155" i="5"/>
  <c r="X155" i="5" s="1"/>
  <c r="W136" i="5"/>
  <c r="X136" i="5" s="1"/>
  <c r="W132" i="5"/>
  <c r="X132" i="5" s="1"/>
  <c r="W140" i="5"/>
  <c r="X140" i="5" s="1"/>
  <c r="W147" i="5"/>
  <c r="X147" i="5" s="1"/>
  <c r="W138" i="5"/>
  <c r="X138" i="5" s="1"/>
  <c r="W125" i="5"/>
  <c r="X125" i="5" s="1"/>
  <c r="W119" i="5"/>
  <c r="X119" i="5" s="1"/>
  <c r="W113" i="5"/>
  <c r="X113" i="5" s="1"/>
  <c r="W149" i="5"/>
  <c r="X149" i="5" s="1"/>
  <c r="W112" i="5"/>
  <c r="X112" i="5" s="1"/>
  <c r="W141" i="5"/>
  <c r="X141" i="5" s="1"/>
  <c r="W127" i="5"/>
  <c r="X127" i="5" s="1"/>
  <c r="W150" i="5"/>
  <c r="X150" i="5" s="1"/>
  <c r="W106" i="5"/>
  <c r="X106" i="5" s="1"/>
  <c r="W135" i="5"/>
  <c r="X135" i="5" s="1"/>
  <c r="W131" i="5"/>
  <c r="X131" i="5" s="1"/>
  <c r="W114" i="5"/>
  <c r="X114" i="5" s="1"/>
  <c r="W153" i="5"/>
  <c r="X153" i="5" s="1"/>
  <c r="W146" i="5"/>
  <c r="X146" i="5" s="1"/>
  <c r="W137" i="5"/>
  <c r="X137" i="5" s="1"/>
  <c r="W124" i="5"/>
  <c r="X124" i="5" s="1"/>
  <c r="W117" i="5"/>
  <c r="X117" i="5" s="1"/>
  <c r="W157" i="5"/>
  <c r="X157" i="5" s="1"/>
  <c r="W152" i="5"/>
  <c r="X152" i="5" s="1"/>
  <c r="W129" i="5"/>
  <c r="X129" i="5" s="1"/>
  <c r="W121" i="5"/>
  <c r="X121" i="5" s="1"/>
  <c r="W143" i="5"/>
  <c r="X143" i="5" s="1"/>
  <c r="W115" i="5"/>
  <c r="X115" i="5" s="1"/>
  <c r="W142" i="5"/>
  <c r="X142" i="5" s="1"/>
  <c r="W134" i="5"/>
  <c r="X134" i="5" s="1"/>
  <c r="W130" i="5"/>
  <c r="X130" i="5" s="1"/>
  <c r="W151" i="5"/>
  <c r="X151" i="5" s="1"/>
  <c r="W145" i="5"/>
  <c r="X145" i="5" s="1"/>
  <c r="W128" i="5"/>
  <c r="X128" i="5" s="1"/>
  <c r="W123" i="5"/>
  <c r="X123" i="5" s="1"/>
  <c r="W116" i="5"/>
  <c r="X116" i="5" s="1"/>
  <c r="W118" i="5"/>
  <c r="X118" i="5" s="1"/>
  <c r="W144" i="5"/>
  <c r="X144" i="5" s="1"/>
  <c r="W139" i="5"/>
  <c r="X139" i="5" s="1"/>
  <c r="W133" i="5"/>
  <c r="X133" i="5" s="1"/>
  <c r="W2" i="5"/>
  <c r="X2" i="5" s="1"/>
  <c r="W148" i="5"/>
  <c r="X148" i="5" s="1"/>
  <c r="W122" i="5"/>
  <c r="X122" i="5" s="1"/>
  <c r="W126" i="5"/>
  <c r="X126" i="5" s="1"/>
  <c r="W120" i="5"/>
  <c r="X120" i="5" s="1"/>
  <c r="W165" i="5"/>
  <c r="X165" i="5" s="1"/>
  <c r="W110" i="5"/>
  <c r="X110" i="5" s="1"/>
  <c r="W107" i="5"/>
  <c r="X107" i="5" s="1"/>
  <c r="W104" i="5"/>
  <c r="X104" i="5" s="1"/>
  <c r="W100" i="5"/>
  <c r="X100" i="5" s="1"/>
  <c r="W96" i="5"/>
  <c r="X96" i="5" s="1"/>
  <c r="W92" i="5"/>
  <c r="X92" i="5" s="1"/>
  <c r="W88" i="5"/>
  <c r="X88" i="5" s="1"/>
  <c r="W84" i="5"/>
  <c r="X84" i="5" s="1"/>
  <c r="W80" i="5"/>
  <c r="X80" i="5" s="1"/>
  <c r="W76" i="5"/>
  <c r="X76" i="5" s="1"/>
  <c r="W72" i="5"/>
  <c r="X72" i="5" s="1"/>
  <c r="W68" i="5"/>
  <c r="X68" i="5" s="1"/>
  <c r="W64" i="5"/>
  <c r="X64" i="5" s="1"/>
  <c r="W60" i="5"/>
  <c r="X60" i="5" s="1"/>
  <c r="W56" i="5"/>
  <c r="X56" i="5" s="1"/>
  <c r="W52" i="5"/>
  <c r="X52" i="5" s="1"/>
  <c r="W48" i="5"/>
  <c r="X48" i="5" s="1"/>
  <c r="W44" i="5"/>
  <c r="X44" i="5" s="1"/>
  <c r="W40" i="5"/>
  <c r="X40" i="5" s="1"/>
  <c r="W36" i="5"/>
  <c r="X36" i="5" s="1"/>
  <c r="W32" i="5"/>
  <c r="X32" i="5" s="1"/>
  <c r="W28" i="5"/>
  <c r="X28" i="5" s="1"/>
  <c r="W24" i="5"/>
  <c r="X24" i="5" s="1"/>
  <c r="W20" i="5"/>
  <c r="X20" i="5" s="1"/>
  <c r="W16" i="5"/>
  <c r="X16" i="5" s="1"/>
  <c r="W11" i="5"/>
  <c r="X11" i="5" s="1"/>
  <c r="W6" i="5"/>
  <c r="X6" i="5" s="1"/>
  <c r="W166" i="5"/>
  <c r="X166" i="5" s="1"/>
  <c r="W154" i="5"/>
  <c r="X154" i="5" s="1"/>
  <c r="W103" i="5"/>
  <c r="X103" i="5" s="1"/>
  <c r="W99" i="5"/>
  <c r="X99" i="5" s="1"/>
  <c r="W95" i="5"/>
  <c r="X95" i="5" s="1"/>
  <c r="W91" i="5"/>
  <c r="X91" i="5" s="1"/>
  <c r="W87" i="5"/>
  <c r="X87" i="5" s="1"/>
  <c r="W83" i="5"/>
  <c r="X83" i="5" s="1"/>
  <c r="W79" i="5"/>
  <c r="X79" i="5" s="1"/>
  <c r="W75" i="5"/>
  <c r="X75" i="5" s="1"/>
  <c r="W71" i="5"/>
  <c r="X71" i="5" s="1"/>
  <c r="W67" i="5"/>
  <c r="X67" i="5" s="1"/>
  <c r="W63" i="5"/>
  <c r="X63" i="5" s="1"/>
  <c r="W59" i="5"/>
  <c r="X59" i="5" s="1"/>
  <c r="W55" i="5"/>
  <c r="X55" i="5" s="1"/>
  <c r="W51" i="5"/>
  <c r="X51" i="5" s="1"/>
  <c r="W47" i="5"/>
  <c r="X47" i="5" s="1"/>
  <c r="W43" i="5"/>
  <c r="X43" i="5" s="1"/>
  <c r="W39" i="5"/>
  <c r="X39" i="5" s="1"/>
  <c r="W35" i="5"/>
  <c r="X35" i="5" s="1"/>
  <c r="W31" i="5"/>
  <c r="X31" i="5" s="1"/>
  <c r="W27" i="5"/>
  <c r="X27" i="5" s="1"/>
  <c r="W23" i="5"/>
  <c r="X23" i="5" s="1"/>
  <c r="W19" i="5"/>
  <c r="X19" i="5" s="1"/>
  <c r="W14" i="5"/>
  <c r="W9" i="5"/>
  <c r="X9" i="5" s="1"/>
  <c r="W5" i="5"/>
  <c r="X5" i="5" s="1"/>
  <c r="W164" i="5"/>
  <c r="X164" i="5" s="1"/>
  <c r="W111" i="5"/>
  <c r="X111" i="5" s="1"/>
  <c r="W163" i="5"/>
  <c r="X163" i="5" s="1"/>
  <c r="W167" i="5"/>
  <c r="X167" i="5" s="1"/>
  <c r="W109" i="5"/>
  <c r="X109" i="5" s="1"/>
  <c r="W102" i="5"/>
  <c r="X102" i="5" s="1"/>
  <c r="W98" i="5"/>
  <c r="X98" i="5" s="1"/>
  <c r="W94" i="5"/>
  <c r="X94" i="5" s="1"/>
  <c r="W90" i="5"/>
  <c r="X90" i="5" s="1"/>
  <c r="W86" i="5"/>
  <c r="X86" i="5" s="1"/>
  <c r="W82" i="5"/>
  <c r="X82" i="5" s="1"/>
  <c r="W78" i="5"/>
  <c r="X78" i="5" s="1"/>
  <c r="W74" i="5"/>
  <c r="X74" i="5" s="1"/>
  <c r="W70" i="5"/>
  <c r="X70" i="5" s="1"/>
  <c r="W66" i="5"/>
  <c r="X66" i="5" s="1"/>
  <c r="W62" i="5"/>
  <c r="X62" i="5" s="1"/>
  <c r="W58" i="5"/>
  <c r="X58" i="5" s="1"/>
  <c r="W54" i="5"/>
  <c r="X54" i="5" s="1"/>
  <c r="W50" i="5"/>
  <c r="X50" i="5" s="1"/>
  <c r="W46" i="5"/>
  <c r="X46" i="5" s="1"/>
  <c r="W42" i="5"/>
  <c r="X42" i="5" s="1"/>
  <c r="W38" i="5"/>
  <c r="X38" i="5" s="1"/>
  <c r="W34" i="5"/>
  <c r="X34" i="5" s="1"/>
  <c r="W30" i="5"/>
  <c r="X30" i="5" s="1"/>
  <c r="W26" i="5"/>
  <c r="X26" i="5" s="1"/>
  <c r="W22" i="5"/>
  <c r="X22" i="5" s="1"/>
  <c r="W18" i="5"/>
  <c r="X18" i="5" s="1"/>
  <c r="W13" i="5"/>
  <c r="X13" i="5" s="1"/>
  <c r="W8" i="5"/>
  <c r="X8" i="5" s="1"/>
  <c r="W4" i="5"/>
  <c r="X4" i="5" s="1"/>
  <c r="W162" i="5"/>
  <c r="X162" i="5" s="1"/>
  <c r="W108" i="5"/>
  <c r="X108" i="5" s="1"/>
  <c r="W105" i="5"/>
  <c r="X105" i="5" s="1"/>
  <c r="W89" i="5"/>
  <c r="X89" i="5" s="1"/>
  <c r="W73" i="5"/>
  <c r="X73" i="5" s="1"/>
  <c r="W57" i="5"/>
  <c r="X57" i="5" s="1"/>
  <c r="W41" i="5"/>
  <c r="X41" i="5" s="1"/>
  <c r="W25" i="5"/>
  <c r="X25" i="5" s="1"/>
  <c r="W7" i="5"/>
  <c r="X7" i="5" s="1"/>
  <c r="W101" i="5"/>
  <c r="X101" i="5" s="1"/>
  <c r="W85" i="5"/>
  <c r="X85" i="5" s="1"/>
  <c r="W69" i="5"/>
  <c r="X69" i="5" s="1"/>
  <c r="W53" i="5"/>
  <c r="X53" i="5" s="1"/>
  <c r="W37" i="5"/>
  <c r="X37" i="5" s="1"/>
  <c r="W21" i="5"/>
  <c r="X21" i="5" s="1"/>
  <c r="W3" i="5"/>
  <c r="X3" i="5" s="1"/>
  <c r="W97" i="5"/>
  <c r="X97" i="5" s="1"/>
  <c r="W81" i="5"/>
  <c r="X81" i="5" s="1"/>
  <c r="W65" i="5"/>
  <c r="X65" i="5" s="1"/>
  <c r="W49" i="5"/>
  <c r="X49" i="5" s="1"/>
  <c r="W33" i="5"/>
  <c r="X33" i="5" s="1"/>
  <c r="W17" i="5"/>
  <c r="X17" i="5" s="1"/>
  <c r="W93" i="5"/>
  <c r="X93" i="5" s="1"/>
  <c r="W77" i="5"/>
  <c r="X77" i="5" s="1"/>
  <c r="W61" i="5"/>
  <c r="X61" i="5" s="1"/>
  <c r="W45" i="5"/>
  <c r="X45" i="5" s="1"/>
  <c r="W29" i="5"/>
  <c r="X29" i="5" s="1"/>
  <c r="W12" i="5"/>
  <c r="X12" i="5" s="1"/>
  <c r="L45" i="6"/>
  <c r="L46" i="6"/>
  <c r="L47" i="6"/>
  <c r="L48" i="6"/>
  <c r="C52" i="6"/>
  <c r="I51" i="6"/>
  <c r="G51" i="6"/>
  <c r="H51" i="6" s="1"/>
  <c r="I24" i="6"/>
  <c r="C25" i="6"/>
  <c r="G24" i="6"/>
  <c r="H24" i="6" s="1"/>
  <c r="G37" i="6"/>
  <c r="H37" i="6" s="1"/>
  <c r="I37" i="6"/>
  <c r="C38" i="6"/>
  <c r="P50" i="6"/>
  <c r="L50" i="6"/>
  <c r="O50" i="6"/>
  <c r="K50" i="6"/>
  <c r="N50" i="6"/>
  <c r="M50" i="6"/>
  <c r="L59" i="6"/>
  <c r="O59" i="6"/>
  <c r="K59" i="6"/>
  <c r="N59" i="6"/>
  <c r="M59" i="6"/>
  <c r="C13" i="6"/>
  <c r="I12" i="6"/>
  <c r="G12" i="6"/>
  <c r="H12" i="6" s="1"/>
  <c r="P23" i="6"/>
  <c r="L23" i="6"/>
  <c r="O23" i="6"/>
  <c r="K23" i="6"/>
  <c r="N23" i="6"/>
  <c r="Q23" i="6"/>
  <c r="M23" i="6"/>
  <c r="Q11" i="6"/>
  <c r="M11" i="6"/>
  <c r="P11" i="6"/>
  <c r="K11" i="6"/>
  <c r="O11" i="6"/>
  <c r="L11" i="6"/>
  <c r="N11" i="6"/>
  <c r="R11" i="6"/>
  <c r="M36" i="6"/>
  <c r="L36" i="6"/>
  <c r="O36" i="6"/>
  <c r="K36" i="6"/>
  <c r="N36" i="6"/>
  <c r="L49" i="6"/>
  <c r="W15" i="5" l="1"/>
  <c r="X15" i="5" s="1"/>
  <c r="X14" i="5"/>
  <c r="P37" i="6"/>
  <c r="L37" i="6"/>
  <c r="O37" i="6"/>
  <c r="K37" i="6"/>
  <c r="N37" i="6"/>
  <c r="M37" i="6"/>
  <c r="Q24" i="6"/>
  <c r="M24" i="6"/>
  <c r="P24" i="6"/>
  <c r="L24" i="6"/>
  <c r="O24" i="6"/>
  <c r="K24" i="6"/>
  <c r="N24" i="6"/>
  <c r="R24" i="6"/>
  <c r="Q12" i="6"/>
  <c r="M12" i="6"/>
  <c r="O12" i="6"/>
  <c r="S12" i="6"/>
  <c r="N12" i="6"/>
  <c r="P12" i="6"/>
  <c r="K12" i="6"/>
  <c r="R12" i="6"/>
  <c r="L12" i="6"/>
  <c r="N51" i="6"/>
  <c r="Q51" i="6"/>
  <c r="M51" i="6"/>
  <c r="P51" i="6"/>
  <c r="L51" i="6"/>
  <c r="O51" i="6"/>
  <c r="K51" i="6"/>
  <c r="G13" i="6"/>
  <c r="H13" i="6" s="1"/>
  <c r="I13" i="6"/>
  <c r="C14" i="6"/>
  <c r="C39" i="6"/>
  <c r="I38" i="6"/>
  <c r="G38" i="6"/>
  <c r="H38" i="6" s="1"/>
  <c r="I25" i="6"/>
  <c r="C26" i="6"/>
  <c r="G25" i="6"/>
  <c r="H25" i="6" s="1"/>
  <c r="C53" i="6"/>
  <c r="G52" i="6"/>
  <c r="H52" i="6" s="1"/>
  <c r="I52" i="6"/>
  <c r="X168" i="5" l="1"/>
  <c r="G53" i="6"/>
  <c r="H53" i="6" s="1"/>
  <c r="I53" i="6"/>
  <c r="S13" i="6"/>
  <c r="O13" i="6"/>
  <c r="K13" i="6"/>
  <c r="R13" i="6"/>
  <c r="M13" i="6"/>
  <c r="Q13" i="6"/>
  <c r="L13" i="6"/>
  <c r="T13" i="6"/>
  <c r="P13" i="6"/>
  <c r="N13" i="6"/>
  <c r="G26" i="6"/>
  <c r="H26" i="6" s="1"/>
  <c r="I26" i="6"/>
  <c r="C27" i="6"/>
  <c r="N38" i="6"/>
  <c r="Q38" i="6"/>
  <c r="M38" i="6"/>
  <c r="P38" i="6"/>
  <c r="L38" i="6"/>
  <c r="K38" i="6"/>
  <c r="O38" i="6"/>
  <c r="O52" i="6"/>
  <c r="K52" i="6"/>
  <c r="R52" i="6"/>
  <c r="N52" i="6"/>
  <c r="Q52" i="6"/>
  <c r="M52" i="6"/>
  <c r="P52" i="6"/>
  <c r="L52" i="6"/>
  <c r="C40" i="6"/>
  <c r="G39" i="6"/>
  <c r="H39" i="6" s="1"/>
  <c r="I39" i="6"/>
  <c r="Q25" i="6"/>
  <c r="M25" i="6"/>
  <c r="P25" i="6"/>
  <c r="L25" i="6"/>
  <c r="S25" i="6"/>
  <c r="O25" i="6"/>
  <c r="K25" i="6"/>
  <c r="R25" i="6"/>
  <c r="N25" i="6"/>
  <c r="I14" i="6"/>
  <c r="G14" i="6"/>
  <c r="H14" i="6" s="1"/>
  <c r="C15" i="6"/>
  <c r="U14" i="6" l="1"/>
  <c r="Q14" i="6"/>
  <c r="M14" i="6"/>
  <c r="T14" i="6"/>
  <c r="O14" i="6"/>
  <c r="S14" i="6"/>
  <c r="N14" i="6"/>
  <c r="P14" i="6"/>
  <c r="R14" i="6"/>
  <c r="L14" i="6"/>
  <c r="K14" i="6"/>
  <c r="C41" i="6"/>
  <c r="G40" i="6"/>
  <c r="H40" i="6" s="1"/>
  <c r="I40" i="6"/>
  <c r="C28" i="6"/>
  <c r="I27" i="6"/>
  <c r="G27" i="6"/>
  <c r="H27" i="6" s="1"/>
  <c r="T26" i="6"/>
  <c r="P26" i="6"/>
  <c r="L26" i="6"/>
  <c r="S26" i="6"/>
  <c r="O26" i="6"/>
  <c r="K26" i="6"/>
  <c r="R26" i="6"/>
  <c r="N26" i="6"/>
  <c r="Q26" i="6"/>
  <c r="M26" i="6"/>
  <c r="S53" i="6"/>
  <c r="O53" i="6"/>
  <c r="K53" i="6"/>
  <c r="R53" i="6"/>
  <c r="N53" i="6"/>
  <c r="Q53" i="6"/>
  <c r="M53" i="6"/>
  <c r="P53" i="6"/>
  <c r="L53" i="6"/>
  <c r="G15" i="6"/>
  <c r="H15" i="6" s="1"/>
  <c r="I15" i="6"/>
  <c r="P39" i="6"/>
  <c r="O39" i="6"/>
  <c r="K39" i="6"/>
  <c r="N39" i="6"/>
  <c r="R39" i="6"/>
  <c r="M39" i="6"/>
  <c r="Q39" i="6"/>
  <c r="L39" i="6"/>
  <c r="R27" i="6" l="1"/>
  <c r="N27" i="6"/>
  <c r="U27" i="6"/>
  <c r="Q27" i="6"/>
  <c r="M27" i="6"/>
  <c r="T27" i="6"/>
  <c r="P27" i="6"/>
  <c r="L27" i="6"/>
  <c r="O27" i="6"/>
  <c r="K27" i="6"/>
  <c r="S27" i="6"/>
  <c r="C29" i="6"/>
  <c r="G28" i="6"/>
  <c r="H28" i="6" s="1"/>
  <c r="I28" i="6"/>
  <c r="G41" i="6"/>
  <c r="H41" i="6" s="1"/>
  <c r="C42" i="6"/>
  <c r="I41" i="6"/>
  <c r="V15" i="6"/>
  <c r="R15" i="6"/>
  <c r="N15" i="6"/>
  <c r="Q15" i="6"/>
  <c r="L15" i="6"/>
  <c r="U15" i="6"/>
  <c r="P15" i="6"/>
  <c r="K15" i="6"/>
  <c r="S15" i="6"/>
  <c r="T15" i="6"/>
  <c r="O15" i="6"/>
  <c r="M15" i="6"/>
  <c r="Q40" i="6"/>
  <c r="M40" i="6"/>
  <c r="P40" i="6"/>
  <c r="L40" i="6"/>
  <c r="S40" i="6"/>
  <c r="O40" i="6"/>
  <c r="K40" i="6"/>
  <c r="R40" i="6"/>
  <c r="N40" i="6"/>
  <c r="I42" i="6" l="1"/>
  <c r="C43" i="6"/>
  <c r="G42" i="6"/>
  <c r="H42" i="6" s="1"/>
  <c r="G29" i="6"/>
  <c r="H29" i="6" s="1"/>
  <c r="I29" i="6"/>
  <c r="C30" i="6"/>
  <c r="S28" i="6"/>
  <c r="O28" i="6"/>
  <c r="K28" i="6"/>
  <c r="V28" i="6"/>
  <c r="R28" i="6"/>
  <c r="N28" i="6"/>
  <c r="U28" i="6"/>
  <c r="Q28" i="6"/>
  <c r="M28" i="6"/>
  <c r="T28" i="6"/>
  <c r="P28" i="6"/>
  <c r="L28" i="6"/>
  <c r="T41" i="6"/>
  <c r="P41" i="6"/>
  <c r="L41" i="6"/>
  <c r="S41" i="6"/>
  <c r="X41" i="6" s="1"/>
  <c r="O41" i="6"/>
  <c r="K41" i="6"/>
  <c r="R41" i="6"/>
  <c r="N41" i="6"/>
  <c r="M41" i="6"/>
  <c r="Q41" i="6"/>
  <c r="I30" i="6" l="1"/>
  <c r="G30" i="6"/>
  <c r="H30" i="6" s="1"/>
  <c r="G43" i="6"/>
  <c r="H43" i="6" s="1"/>
  <c r="I43" i="6"/>
  <c r="W29" i="6"/>
  <c r="S29" i="6"/>
  <c r="O29" i="6"/>
  <c r="K29" i="6"/>
  <c r="V29" i="6"/>
  <c r="R29" i="6"/>
  <c r="N29" i="6"/>
  <c r="U29" i="6"/>
  <c r="Q29" i="6"/>
  <c r="M29" i="6"/>
  <c r="T29" i="6"/>
  <c r="P29" i="6"/>
  <c r="L29" i="6"/>
  <c r="U42" i="6"/>
  <c r="Q42" i="6"/>
  <c r="M42" i="6"/>
  <c r="T42" i="6"/>
  <c r="P42" i="6"/>
  <c r="L42" i="6"/>
  <c r="S42" i="6"/>
  <c r="X42" i="6" s="1"/>
  <c r="O42" i="6"/>
  <c r="K42" i="6"/>
  <c r="Y42" i="6" s="1"/>
  <c r="R42" i="6"/>
  <c r="N42" i="6"/>
  <c r="T43" i="6" l="1"/>
  <c r="P43" i="6"/>
  <c r="L43" i="6"/>
  <c r="S43" i="6"/>
  <c r="O43" i="6"/>
  <c r="K43" i="6"/>
  <c r="V43" i="6"/>
  <c r="R43" i="6"/>
  <c r="N43" i="6"/>
  <c r="U43" i="6"/>
  <c r="Q43" i="6"/>
  <c r="M43" i="6"/>
  <c r="V30" i="6"/>
  <c r="R30" i="6"/>
  <c r="N30" i="6"/>
  <c r="U30" i="6"/>
  <c r="Q30" i="6"/>
  <c r="M30" i="6"/>
  <c r="X30" i="6"/>
  <c r="T30" i="6"/>
  <c r="P30" i="6"/>
  <c r="L30" i="6"/>
  <c r="K30" i="6"/>
  <c r="W30" i="6"/>
  <c r="S30" i="6"/>
  <c r="O30" i="6"/>
  <c r="AD2317" i="1" l="1"/>
  <c r="AD2316" i="1"/>
  <c r="AD2315" i="1"/>
  <c r="AD2314" i="1"/>
  <c r="AD2313" i="1"/>
  <c r="AD2312" i="1"/>
  <c r="AD2311" i="1"/>
  <c r="AD2310" i="1"/>
  <c r="AD2309" i="1"/>
  <c r="AD2308" i="1"/>
  <c r="AD2307" i="1"/>
  <c r="AD2306" i="1"/>
  <c r="AD2305" i="1"/>
  <c r="AD2303" i="1"/>
  <c r="AD2302" i="1"/>
  <c r="AD2301" i="1"/>
  <c r="AD2300" i="1"/>
  <c r="AD2299" i="1"/>
  <c r="AD2298" i="1"/>
  <c r="AD2297" i="1"/>
  <c r="AD2296" i="1"/>
  <c r="AD2295" i="1"/>
  <c r="AD2294" i="1"/>
  <c r="AD2293" i="1"/>
  <c r="AD2292" i="1"/>
  <c r="AD2291" i="1"/>
  <c r="AD2290" i="1"/>
  <c r="AD2289" i="1"/>
  <c r="AD2288" i="1"/>
  <c r="AD2287" i="1"/>
  <c r="AD2286" i="1"/>
  <c r="AD2285" i="1"/>
  <c r="AD2284" i="1"/>
  <c r="AD2283" i="1"/>
  <c r="AD2282" i="1"/>
  <c r="AD2270" i="1"/>
  <c r="AD2168" i="1"/>
  <c r="AD2030" i="1"/>
  <c r="AD2010" i="1"/>
  <c r="AD1998" i="1"/>
  <c r="AD1942" i="1"/>
  <c r="AD1460" i="1"/>
  <c r="AD1427" i="1"/>
  <c r="AD1085" i="1"/>
  <c r="AD1082" i="1"/>
  <c r="AD1078" i="1"/>
  <c r="AD1074" i="1"/>
  <c r="AD1070" i="1"/>
  <c r="AD1066" i="1"/>
  <c r="AD1062" i="1"/>
  <c r="AD1058" i="1"/>
  <c r="AD1054" i="1"/>
  <c r="AD1050" i="1"/>
  <c r="AD1046" i="1"/>
  <c r="AD1042" i="1"/>
  <c r="AD1038" i="1"/>
  <c r="AD1034" i="1"/>
  <c r="AD1030" i="1"/>
  <c r="AD1026" i="1"/>
  <c r="AD1022" i="1"/>
  <c r="AD1018" i="1"/>
  <c r="AD1014" i="1"/>
  <c r="AD1010" i="1"/>
  <c r="AD1006" i="1"/>
  <c r="AD1002" i="1"/>
  <c r="AD998" i="1"/>
  <c r="AD994" i="1"/>
  <c r="AD990" i="1"/>
  <c r="AD986" i="1"/>
  <c r="AD982" i="1"/>
  <c r="AD978" i="1"/>
  <c r="AD974" i="1"/>
  <c r="AD970" i="1"/>
  <c r="AD966" i="1"/>
  <c r="AD962" i="1"/>
  <c r="AD958" i="1"/>
  <c r="AD954" i="1"/>
  <c r="AD950" i="1"/>
  <c r="AD946" i="1"/>
  <c r="AD942" i="1"/>
  <c r="AD938" i="1"/>
  <c r="AD934" i="1"/>
  <c r="AD930" i="1"/>
  <c r="AD926" i="1"/>
  <c r="AD922" i="1"/>
  <c r="AD918" i="1"/>
  <c r="AD912" i="1"/>
  <c r="AD908" i="1"/>
  <c r="AD904" i="1"/>
  <c r="AD900" i="1"/>
  <c r="AD896" i="1"/>
  <c r="AD892" i="1"/>
  <c r="AD888" i="1"/>
  <c r="AD884" i="1"/>
  <c r="AD880" i="1"/>
  <c r="AD876" i="1"/>
  <c r="AD872" i="1"/>
  <c r="AD868" i="1"/>
  <c r="AD864" i="1"/>
  <c r="AD863" i="1"/>
  <c r="AD861" i="1"/>
  <c r="AD857" i="1"/>
  <c r="AD853" i="1"/>
  <c r="AD849" i="1"/>
  <c r="AD845" i="1"/>
  <c r="AD841" i="1"/>
  <c r="AD837" i="1"/>
  <c r="AD833" i="1"/>
  <c r="AD829" i="1"/>
  <c r="AD825" i="1"/>
  <c r="AD821" i="1"/>
  <c r="AD817" i="1"/>
  <c r="AD813" i="1"/>
  <c r="AD809" i="1"/>
  <c r="AD805" i="1"/>
  <c r="AD802" i="1"/>
  <c r="AD801" i="1"/>
  <c r="AD800" i="1"/>
  <c r="AD799" i="1"/>
  <c r="AD2304" i="1"/>
  <c r="AD157" i="1"/>
  <c r="AD153" i="1"/>
  <c r="AD149" i="1"/>
  <c r="AD145" i="1"/>
  <c r="AD141" i="1"/>
  <c r="AD137" i="1"/>
  <c r="AD133" i="1"/>
  <c r="AD129" i="1"/>
  <c r="AD125" i="1"/>
  <c r="AD867" i="1" l="1"/>
  <c r="AD871" i="1"/>
  <c r="AD875" i="1"/>
  <c r="AD879" i="1"/>
  <c r="AD883" i="1"/>
  <c r="AD887" i="1"/>
  <c r="AD891" i="1"/>
  <c r="AD895" i="1"/>
  <c r="AD899" i="1"/>
  <c r="AD903" i="1"/>
  <c r="AD907" i="1"/>
  <c r="AD911" i="1"/>
  <c r="AD2156" i="1"/>
  <c r="AD2171" i="1"/>
  <c r="AD862" i="1"/>
  <c r="AD866" i="1"/>
  <c r="AD870" i="1"/>
  <c r="AD874" i="1"/>
  <c r="AD878" i="1"/>
  <c r="AD882" i="1"/>
  <c r="AD886" i="1"/>
  <c r="AD890" i="1"/>
  <c r="AD894" i="1"/>
  <c r="AD898" i="1"/>
  <c r="AD902" i="1"/>
  <c r="AD906" i="1"/>
  <c r="AD910" i="1"/>
  <c r="AD914" i="1"/>
  <c r="AD865" i="1"/>
  <c r="AD869" i="1"/>
  <c r="AD873" i="1"/>
  <c r="AD877" i="1"/>
  <c r="AD881" i="1"/>
  <c r="AD885" i="1"/>
  <c r="AD889" i="1"/>
  <c r="AD893" i="1"/>
  <c r="AD897" i="1"/>
  <c r="AD901" i="1"/>
  <c r="AD905" i="1"/>
  <c r="AD909" i="1"/>
  <c r="AD913" i="1"/>
  <c r="AD1089" i="1"/>
  <c r="AD1093" i="1"/>
  <c r="AD1097" i="1"/>
  <c r="AD1101" i="1"/>
  <c r="AD1105" i="1"/>
  <c r="AD1109" i="1"/>
  <c r="AD1113" i="1"/>
  <c r="AD1117" i="1"/>
  <c r="AD1121" i="1"/>
  <c r="AD1125" i="1"/>
  <c r="AD1129" i="1"/>
  <c r="AD1133" i="1"/>
  <c r="AD1137" i="1"/>
  <c r="AD1141" i="1"/>
  <c r="AD1145" i="1"/>
  <c r="AD1149" i="1"/>
  <c r="AD1153" i="1"/>
  <c r="AD1157" i="1"/>
  <c r="AD1161" i="1"/>
  <c r="AD1165" i="1"/>
  <c r="AD1169" i="1"/>
  <c r="AD1173" i="1"/>
  <c r="AD1177" i="1"/>
  <c r="AD1181" i="1"/>
  <c r="AD2127" i="1"/>
  <c r="AD2149" i="1"/>
  <c r="AD2192" i="1"/>
  <c r="AD2077" i="1"/>
  <c r="AD1740" i="1"/>
  <c r="AD1792" i="1"/>
  <c r="AD1808" i="1"/>
  <c r="AD1991" i="1"/>
  <c r="AD2074" i="1"/>
  <c r="AD2110" i="1"/>
  <c r="AD2122" i="1"/>
  <c r="AD2154" i="1"/>
  <c r="AD2257" i="1"/>
  <c r="AD18" i="1"/>
  <c r="AD22" i="1"/>
  <c r="AD26" i="1"/>
  <c r="AD30" i="1"/>
  <c r="AD34" i="1"/>
  <c r="AD38" i="1"/>
  <c r="AD42" i="1"/>
  <c r="AD46" i="1"/>
  <c r="AD50" i="1"/>
  <c r="AD54" i="1"/>
  <c r="AD58" i="1"/>
  <c r="AD62" i="1"/>
  <c r="AD66" i="1"/>
  <c r="AD70" i="1"/>
  <c r="AD74" i="1"/>
  <c r="AD78" i="1"/>
  <c r="AD82" i="1"/>
  <c r="AD86" i="1"/>
  <c r="AD90" i="1"/>
  <c r="AD94" i="1"/>
  <c r="AD98" i="1"/>
  <c r="AD354" i="1"/>
  <c r="AD358" i="1"/>
  <c r="AD362" i="1"/>
  <c r="AD366" i="1"/>
  <c r="AD370" i="1"/>
  <c r="AD374" i="1"/>
  <c r="AD378" i="1"/>
  <c r="AD382" i="1"/>
  <c r="AD386" i="1"/>
  <c r="AD390" i="1"/>
  <c r="AD394" i="1"/>
  <c r="AD1605" i="1"/>
  <c r="AD1609" i="1"/>
  <c r="AD1612" i="1"/>
  <c r="AD1621" i="1"/>
  <c r="AD1628" i="1"/>
  <c r="AD1640" i="1"/>
  <c r="AD1656" i="1"/>
  <c r="AD1692" i="1"/>
  <c r="AD1757" i="1"/>
  <c r="AD1837" i="1"/>
  <c r="AD1853" i="1"/>
  <c r="AD1857" i="1"/>
  <c r="AD2196" i="1"/>
  <c r="AD2244" i="1"/>
  <c r="AD2079" i="1"/>
  <c r="AD2095" i="1"/>
  <c r="AD1635" i="1"/>
  <c r="AD1639" i="1"/>
  <c r="AD1646" i="1"/>
  <c r="AD1650" i="1"/>
  <c r="AD1651" i="1"/>
  <c r="AD1655" i="1"/>
  <c r="AD1687" i="1"/>
  <c r="AD1699" i="1"/>
  <c r="AD1746" i="1"/>
  <c r="AD1750" i="1"/>
  <c r="AD1754" i="1"/>
  <c r="AD1778" i="1"/>
  <c r="AD1914" i="1"/>
  <c r="AD1930" i="1"/>
  <c r="AD1696" i="1"/>
  <c r="AD1476" i="1"/>
  <c r="AD1504" i="1"/>
  <c r="AD1516" i="1"/>
  <c r="AD1564" i="1"/>
  <c r="AD1820" i="1"/>
  <c r="AD1828" i="1"/>
  <c r="AD1832" i="1"/>
  <c r="AD1836" i="1"/>
  <c r="AD1888" i="1"/>
  <c r="AD2256" i="1"/>
  <c r="AD1960" i="1"/>
  <c r="AD1972" i="1"/>
  <c r="AD2032" i="1"/>
  <c r="AD2036" i="1"/>
  <c r="AD2119" i="1"/>
  <c r="AD4" i="1"/>
  <c r="AD8" i="1"/>
  <c r="AD12" i="1"/>
  <c r="AD540" i="1"/>
  <c r="AD544" i="1"/>
  <c r="AD548" i="1"/>
  <c r="AD552" i="1"/>
  <c r="AD556" i="1"/>
  <c r="AD560" i="1"/>
  <c r="AD564" i="1"/>
  <c r="AD568" i="1"/>
  <c r="AD572" i="1"/>
  <c r="AD576" i="1"/>
  <c r="AD580" i="1"/>
  <c r="AD1714" i="1"/>
  <c r="AD1943" i="1"/>
  <c r="AD2031" i="1"/>
  <c r="AD1472" i="1"/>
  <c r="AD1517" i="1"/>
  <c r="AD1521" i="1"/>
  <c r="AD1532" i="1"/>
  <c r="AD1533" i="1"/>
  <c r="AD1548" i="1"/>
  <c r="AD1556" i="1"/>
  <c r="AD1586" i="1"/>
  <c r="AD1590" i="1"/>
  <c r="AD1674" i="1"/>
  <c r="AD1686" i="1"/>
  <c r="AD1775" i="1"/>
  <c r="AD1782" i="1"/>
  <c r="AD1786" i="1"/>
  <c r="AD1842" i="1"/>
  <c r="AD1846" i="1"/>
  <c r="AD1850" i="1"/>
  <c r="AD1859" i="1"/>
  <c r="AD1862" i="1"/>
  <c r="AD1866" i="1"/>
  <c r="AD1887" i="1"/>
  <c r="AD1892" i="1"/>
  <c r="AD1896" i="1"/>
  <c r="AD1900" i="1"/>
  <c r="AD1908" i="1"/>
  <c r="AD1940" i="1"/>
  <c r="AD1981" i="1"/>
  <c r="AD2013" i="1"/>
  <c r="AD2028" i="1"/>
  <c r="AD2035" i="1"/>
  <c r="AD2038" i="1"/>
  <c r="AD2042" i="1"/>
  <c r="AD2043" i="1"/>
  <c r="AD2071" i="1"/>
  <c r="AD2136" i="1"/>
  <c r="AD2144" i="1"/>
  <c r="AD2148" i="1"/>
  <c r="AD2159" i="1"/>
  <c r="AD2260" i="1"/>
  <c r="AD2263" i="1"/>
  <c r="AD2267" i="1"/>
  <c r="AD17" i="1"/>
  <c r="AD21" i="1"/>
  <c r="AD25" i="1"/>
  <c r="AD29" i="1"/>
  <c r="AD33" i="1"/>
  <c r="AD37" i="1"/>
  <c r="AD41" i="1"/>
  <c r="AD45" i="1"/>
  <c r="AD49" i="1"/>
  <c r="AD53" i="1"/>
  <c r="AD57" i="1"/>
  <c r="AD61" i="1"/>
  <c r="AD65" i="1"/>
  <c r="AD69" i="1"/>
  <c r="AD73" i="1"/>
  <c r="AD77" i="1"/>
  <c r="AD81" i="1"/>
  <c r="AD85" i="1"/>
  <c r="AD89" i="1"/>
  <c r="AD93" i="1"/>
  <c r="AD1705" i="1"/>
  <c r="AD1708" i="1"/>
  <c r="AD1712" i="1"/>
  <c r="AD1722" i="1"/>
  <c r="AD1918" i="1"/>
  <c r="AD2135" i="1"/>
  <c r="AD1185" i="1"/>
  <c r="AD1189" i="1"/>
  <c r="AD1193" i="1"/>
  <c r="AD1197" i="1"/>
  <c r="AD1201" i="1"/>
  <c r="AD1205" i="1"/>
  <c r="AD1209" i="1"/>
  <c r="AD1213" i="1"/>
  <c r="AD1217" i="1"/>
  <c r="AD1221" i="1"/>
  <c r="AD1225" i="1"/>
  <c r="AD1229" i="1"/>
  <c r="AD1233" i="1"/>
  <c r="AD1237" i="1"/>
  <c r="AD1241" i="1"/>
  <c r="AD1245" i="1"/>
  <c r="AD1249" i="1"/>
  <c r="AD1253" i="1"/>
  <c r="AD1257" i="1"/>
  <c r="AD1261" i="1"/>
  <c r="AD1265" i="1"/>
  <c r="AD1269" i="1"/>
  <c r="AD1273" i="1"/>
  <c r="AD1277" i="1"/>
  <c r="AD1281" i="1"/>
  <c r="AD1285" i="1"/>
  <c r="AD1289" i="1"/>
  <c r="AD1293" i="1"/>
  <c r="AD1297" i="1"/>
  <c r="AD1301" i="1"/>
  <c r="AD1471" i="1"/>
  <c r="AD1539" i="1"/>
  <c r="AD1551" i="1"/>
  <c r="AD1559" i="1"/>
  <c r="AD1562" i="1"/>
  <c r="AD1568" i="1"/>
  <c r="AD1591" i="1"/>
  <c r="AD1672" i="1"/>
  <c r="AD1788" i="1"/>
  <c r="AD1868" i="1"/>
  <c r="AD1885" i="1"/>
  <c r="AD1955" i="1"/>
  <c r="AD1959" i="1"/>
  <c r="AD1970" i="1"/>
  <c r="AD1974" i="1"/>
  <c r="AD1978" i="1"/>
  <c r="AD1994" i="1"/>
  <c r="AD2085" i="1"/>
  <c r="AD2092" i="1"/>
  <c r="AD2100" i="1"/>
  <c r="AD2126" i="1"/>
  <c r="AD2173" i="1"/>
  <c r="AD2220" i="1"/>
  <c r="AD2236" i="1"/>
  <c r="AD2240" i="1"/>
  <c r="AD3" i="1"/>
  <c r="AD398" i="1"/>
  <c r="AD402" i="1"/>
  <c r="AD406" i="1"/>
  <c r="AD410" i="1"/>
  <c r="AD414" i="1"/>
  <c r="AD418" i="1"/>
  <c r="AD422" i="1"/>
  <c r="AD426" i="1"/>
  <c r="AD430" i="1"/>
  <c r="AD434" i="1"/>
  <c r="AD438" i="1"/>
  <c r="AD442" i="1"/>
  <c r="AD446" i="1"/>
  <c r="AD450" i="1"/>
  <c r="AD454" i="1"/>
  <c r="AD458" i="1"/>
  <c r="AD7" i="1"/>
  <c r="AD6" i="1"/>
  <c r="AD10" i="1"/>
  <c r="AD97" i="1"/>
  <c r="AD11" i="1"/>
  <c r="AD14" i="1"/>
  <c r="AD5" i="1"/>
  <c r="AD9" i="1"/>
  <c r="AD13" i="1"/>
  <c r="AD161" i="1"/>
  <c r="AD165" i="1"/>
  <c r="AD169" i="1"/>
  <c r="AD173" i="1"/>
  <c r="AD177" i="1"/>
  <c r="AD181" i="1"/>
  <c r="AD233" i="1"/>
  <c r="AD237" i="1"/>
  <c r="AD241" i="1"/>
  <c r="AD245" i="1"/>
  <c r="AD249" i="1"/>
  <c r="AD253" i="1"/>
  <c r="AD257" i="1"/>
  <c r="AD261" i="1"/>
  <c r="AD265" i="1"/>
  <c r="AD269" i="1"/>
  <c r="AD273" i="1"/>
  <c r="AD277" i="1"/>
  <c r="AD281" i="1"/>
  <c r="AD285" i="1"/>
  <c r="AD289" i="1"/>
  <c r="AD293" i="1"/>
  <c r="AD297" i="1"/>
  <c r="AD301" i="1"/>
  <c r="AD305" i="1"/>
  <c r="AD309" i="1"/>
  <c r="AD313" i="1"/>
  <c r="AD317" i="1"/>
  <c r="AD321" i="1"/>
  <c r="AD325" i="1"/>
  <c r="AD329" i="1"/>
  <c r="AD333" i="1"/>
  <c r="AD337" i="1"/>
  <c r="AD341" i="1"/>
  <c r="AD345" i="1"/>
  <c r="AD349" i="1"/>
  <c r="AD353" i="1"/>
  <c r="AD462" i="1"/>
  <c r="AD466" i="1"/>
  <c r="AD470" i="1"/>
  <c r="AD474" i="1"/>
  <c r="AD478" i="1"/>
  <c r="AD482" i="1"/>
  <c r="AD486" i="1"/>
  <c r="AD490" i="1"/>
  <c r="AD494" i="1"/>
  <c r="AD498" i="1"/>
  <c r="AD502" i="1"/>
  <c r="AD506" i="1"/>
  <c r="AD510" i="1"/>
  <c r="AD514" i="1"/>
  <c r="AD518" i="1"/>
  <c r="AD522" i="1"/>
  <c r="AD527" i="1"/>
  <c r="AD531" i="1"/>
  <c r="AD535" i="1"/>
  <c r="AD539" i="1"/>
  <c r="AD543" i="1"/>
  <c r="AD547" i="1"/>
  <c r="AD551" i="1"/>
  <c r="AD555" i="1"/>
  <c r="AD559" i="1"/>
  <c r="AD563" i="1"/>
  <c r="AD567" i="1"/>
  <c r="AD571" i="1"/>
  <c r="AD575" i="1"/>
  <c r="AD579" i="1"/>
  <c r="AD583" i="1"/>
  <c r="AD587" i="1"/>
  <c r="AD591" i="1"/>
  <c r="AD595" i="1"/>
  <c r="AD599" i="1"/>
  <c r="AD603" i="1"/>
  <c r="AD607" i="1"/>
  <c r="AD611" i="1"/>
  <c r="AD615" i="1"/>
  <c r="AD619" i="1"/>
  <c r="AD623" i="1"/>
  <c r="AD627" i="1"/>
  <c r="AD631" i="1"/>
  <c r="AD635" i="1"/>
  <c r="AD639" i="1"/>
  <c r="AD643" i="1"/>
  <c r="AD647" i="1"/>
  <c r="AD651" i="1"/>
  <c r="AD655" i="1"/>
  <c r="AD659" i="1"/>
  <c r="AD663" i="1"/>
  <c r="AD667" i="1"/>
  <c r="AD671" i="1"/>
  <c r="AD675" i="1"/>
  <c r="AD679" i="1"/>
  <c r="AD683" i="1"/>
  <c r="AD687" i="1"/>
  <c r="AD691" i="1"/>
  <c r="AD695" i="1"/>
  <c r="AD699" i="1"/>
  <c r="AD703" i="1"/>
  <c r="AD707" i="1"/>
  <c r="AD711" i="1"/>
  <c r="AD715" i="1"/>
  <c r="AD719" i="1"/>
  <c r="AD723" i="1"/>
  <c r="AD727" i="1"/>
  <c r="AD731" i="1"/>
  <c r="AD735" i="1"/>
  <c r="AD739" i="1"/>
  <c r="AD743" i="1"/>
  <c r="AD747" i="1"/>
  <c r="AD751" i="1"/>
  <c r="AD755" i="1"/>
  <c r="AD759" i="1"/>
  <c r="AD763" i="1"/>
  <c r="AD767" i="1"/>
  <c r="AD771" i="1"/>
  <c r="AD775" i="1"/>
  <c r="AD779" i="1"/>
  <c r="AD783" i="1"/>
  <c r="AD787" i="1"/>
  <c r="AD791" i="1"/>
  <c r="AD795" i="1"/>
  <c r="AD2058" i="1"/>
  <c r="AD1086" i="1"/>
  <c r="AD1090" i="1"/>
  <c r="AD1094" i="1"/>
  <c r="AD1098" i="1"/>
  <c r="AD1102" i="1"/>
  <c r="AD1106" i="1"/>
  <c r="AD1110" i="1"/>
  <c r="AD1114" i="1"/>
  <c r="AD1118" i="1"/>
  <c r="AD1122" i="1"/>
  <c r="AD1126" i="1"/>
  <c r="AD1130" i="1"/>
  <c r="AD1134" i="1"/>
  <c r="AD1138" i="1"/>
  <c r="AD1142" i="1"/>
  <c r="AD1146" i="1"/>
  <c r="AD1150" i="1"/>
  <c r="AD1154" i="1"/>
  <c r="AD1158" i="1"/>
  <c r="AD1162" i="1"/>
  <c r="AD1166" i="1"/>
  <c r="AD1170" i="1"/>
  <c r="AD1174" i="1"/>
  <c r="AD1178" i="1"/>
  <c r="AD1182" i="1"/>
  <c r="AD1088" i="1"/>
  <c r="AD1092" i="1"/>
  <c r="AD1096" i="1"/>
  <c r="AD1100" i="1"/>
  <c r="AD1104" i="1"/>
  <c r="AD1108" i="1"/>
  <c r="AD1112" i="1"/>
  <c r="AD1116" i="1"/>
  <c r="AD1120" i="1"/>
  <c r="AD1124" i="1"/>
  <c r="AD1128" i="1"/>
  <c r="AD1132" i="1"/>
  <c r="AD1136" i="1"/>
  <c r="AD1140" i="1"/>
  <c r="AD1144" i="1"/>
  <c r="AD1148" i="1"/>
  <c r="AD1495" i="1"/>
  <c r="AD1503" i="1"/>
  <c r="AD1506" i="1"/>
  <c r="AD1510" i="1"/>
  <c r="AD1514" i="1"/>
  <c r="AD1520" i="1"/>
  <c r="AD1536" i="1"/>
  <c r="AD1560" i="1"/>
  <c r="AD1565" i="1"/>
  <c r="AD1569" i="1"/>
  <c r="AD1580" i="1"/>
  <c r="AD1581" i="1"/>
  <c r="AD1585" i="1"/>
  <c r="AD1597" i="1"/>
  <c r="AD1601" i="1"/>
  <c r="AD1610" i="1"/>
  <c r="AD1626" i="1"/>
  <c r="AD1662" i="1"/>
  <c r="AD1666" i="1"/>
  <c r="AD1798" i="1"/>
  <c r="AD1802" i="1"/>
  <c r="AD1823" i="1"/>
  <c r="AD1827" i="1"/>
  <c r="AD1830" i="1"/>
  <c r="AD1834" i="1"/>
  <c r="AD1840" i="1"/>
  <c r="AD1852" i="1"/>
  <c r="AD1872" i="1"/>
  <c r="AD1884" i="1"/>
  <c r="AD1925" i="1"/>
  <c r="AD2055" i="1"/>
  <c r="AD2068" i="1"/>
  <c r="AD2172" i="1"/>
  <c r="AD2188" i="1"/>
  <c r="AD1186" i="1"/>
  <c r="AD1190" i="1"/>
  <c r="AD1194" i="1"/>
  <c r="AD1198" i="1"/>
  <c r="AD1202" i="1"/>
  <c r="AD1206" i="1"/>
  <c r="AD1210" i="1"/>
  <c r="AD1214" i="1"/>
  <c r="AD1218" i="1"/>
  <c r="AD1222" i="1"/>
  <c r="AD1226" i="1"/>
  <c r="AD1230" i="1"/>
  <c r="AD1234" i="1"/>
  <c r="AD1238" i="1"/>
  <c r="AD1242" i="1"/>
  <c r="AD1246" i="1"/>
  <c r="AD1250" i="1"/>
  <c r="AD1254" i="1"/>
  <c r="AD1258" i="1"/>
  <c r="AD1262" i="1"/>
  <c r="AD1266" i="1"/>
  <c r="AD1270" i="1"/>
  <c r="AD1274" i="1"/>
  <c r="AD1278" i="1"/>
  <c r="AD1282" i="1"/>
  <c r="AD1286" i="1"/>
  <c r="AD1290" i="1"/>
  <c r="AD1294" i="1"/>
  <c r="AD1298" i="1"/>
  <c r="AD1302" i="1"/>
  <c r="AD1473" i="1"/>
  <c r="AD1477" i="1"/>
  <c r="AD1484" i="1"/>
  <c r="AD1485" i="1"/>
  <c r="AD1500" i="1"/>
  <c r="AD1592" i="1"/>
  <c r="AD1600" i="1"/>
  <c r="AD1608" i="1"/>
  <c r="AD1624" i="1"/>
  <c r="AD1657" i="1"/>
  <c r="AD1669" i="1"/>
  <c r="AD1673" i="1"/>
  <c r="AD1676" i="1"/>
  <c r="AD1680" i="1"/>
  <c r="AD1685" i="1"/>
  <c r="AD1690" i="1"/>
  <c r="AD1702" i="1"/>
  <c r="AD1723" i="1"/>
  <c r="AD1727" i="1"/>
  <c r="AD1731" i="1"/>
  <c r="AD1734" i="1"/>
  <c r="AD1738" i="1"/>
  <c r="AD1744" i="1"/>
  <c r="AD1756" i="1"/>
  <c r="AD1760" i="1"/>
  <c r="AD1793" i="1"/>
  <c r="AD1824" i="1"/>
  <c r="AD1903" i="1"/>
  <c r="AD1912" i="1"/>
  <c r="AD1928" i="1"/>
  <c r="AD1933" i="1"/>
  <c r="AD1941" i="1"/>
  <c r="AD2046" i="1"/>
  <c r="AD2059" i="1"/>
  <c r="AD2072" i="1"/>
  <c r="AD2080" i="1"/>
  <c r="AD2084" i="1"/>
  <c r="AD2120" i="1"/>
  <c r="AD2125" i="1"/>
  <c r="AD2147" i="1"/>
  <c r="AD2197" i="1"/>
  <c r="AD2205" i="1"/>
  <c r="AD2209" i="1"/>
  <c r="AD2221" i="1"/>
  <c r="AD2271" i="1"/>
  <c r="AD1911" i="1"/>
  <c r="AD1927" i="1"/>
  <c r="AD1948" i="1"/>
  <c r="AD1982" i="1"/>
  <c r="AD1995" i="1"/>
  <c r="AD1999" i="1"/>
  <c r="AD2002" i="1"/>
  <c r="AD2007" i="1"/>
  <c r="AD2062" i="1"/>
  <c r="AD2099" i="1"/>
  <c r="AD2103" i="1"/>
  <c r="AD2106" i="1"/>
  <c r="AD2107" i="1"/>
  <c r="AD2114" i="1"/>
  <c r="AD2118" i="1"/>
  <c r="AD2132" i="1"/>
  <c r="AD2163" i="1"/>
  <c r="AD2200" i="1"/>
  <c r="AD2203" i="1"/>
  <c r="AD2208" i="1"/>
  <c r="AD2215" i="1"/>
  <c r="AD2219" i="1"/>
  <c r="AD2274" i="1"/>
  <c r="AD102" i="1"/>
  <c r="AD106" i="1"/>
  <c r="AD110" i="1"/>
  <c r="AD114" i="1"/>
  <c r="AD118" i="1"/>
  <c r="AD122" i="1"/>
  <c r="AD126" i="1"/>
  <c r="AD130" i="1"/>
  <c r="AD134" i="1"/>
  <c r="AD138" i="1"/>
  <c r="AD142" i="1"/>
  <c r="AD146" i="1"/>
  <c r="AD150" i="1"/>
  <c r="AD154" i="1"/>
  <c r="AD158" i="1"/>
  <c r="AD162" i="1"/>
  <c r="AD166" i="1"/>
  <c r="AD170" i="1"/>
  <c r="AD174" i="1"/>
  <c r="AD178" i="1"/>
  <c r="AD182" i="1"/>
  <c r="AD186" i="1"/>
  <c r="AD190" i="1"/>
  <c r="AD194" i="1"/>
  <c r="AD198" i="1"/>
  <c r="AD202" i="1"/>
  <c r="AD206" i="1"/>
  <c r="AD210" i="1"/>
  <c r="AD214" i="1"/>
  <c r="AD218" i="1"/>
  <c r="AD222" i="1"/>
  <c r="AD226" i="1"/>
  <c r="AD230" i="1"/>
  <c r="AD234" i="1"/>
  <c r="AD238" i="1"/>
  <c r="AD242" i="1"/>
  <c r="AD246" i="1"/>
  <c r="AD250" i="1"/>
  <c r="AD254" i="1"/>
  <c r="AD258" i="1"/>
  <c r="AD262" i="1"/>
  <c r="AD266" i="1"/>
  <c r="AD270" i="1"/>
  <c r="AD274" i="1"/>
  <c r="AD278" i="1"/>
  <c r="AD282" i="1"/>
  <c r="AD286" i="1"/>
  <c r="AD357" i="1"/>
  <c r="AD361" i="1"/>
  <c r="AD365" i="1"/>
  <c r="AD369" i="1"/>
  <c r="AD373" i="1"/>
  <c r="AD377" i="1"/>
  <c r="AD381" i="1"/>
  <c r="AD385" i="1"/>
  <c r="AD389" i="1"/>
  <c r="AD393" i="1"/>
  <c r="AD397" i="1"/>
  <c r="AD401" i="1"/>
  <c r="AD405" i="1"/>
  <c r="AD409" i="1"/>
  <c r="AD413" i="1"/>
  <c r="AD417" i="1"/>
  <c r="AD421" i="1"/>
  <c r="AD425" i="1"/>
  <c r="AD429" i="1"/>
  <c r="AD433" i="1"/>
  <c r="AD437" i="1"/>
  <c r="AD441" i="1"/>
  <c r="AD445" i="1"/>
  <c r="AD449" i="1"/>
  <c r="AD453" i="1"/>
  <c r="AD457" i="1"/>
  <c r="AD461" i="1"/>
  <c r="AD465" i="1"/>
  <c r="AD469" i="1"/>
  <c r="AD473" i="1"/>
  <c r="AD477" i="1"/>
  <c r="AD481" i="1"/>
  <c r="AD485" i="1"/>
  <c r="AD489" i="1"/>
  <c r="AD493" i="1"/>
  <c r="AD497" i="1"/>
  <c r="AD501" i="1"/>
  <c r="AD505" i="1"/>
  <c r="AD509" i="1"/>
  <c r="AD513" i="1"/>
  <c r="AD517" i="1"/>
  <c r="AD521" i="1"/>
  <c r="AD16" i="1"/>
  <c r="AD20" i="1"/>
  <c r="AD24" i="1"/>
  <c r="AD28" i="1"/>
  <c r="AD32" i="1"/>
  <c r="AD36" i="1"/>
  <c r="AD40" i="1"/>
  <c r="AD44" i="1"/>
  <c r="AD48" i="1"/>
  <c r="AD52" i="1"/>
  <c r="AD56" i="1"/>
  <c r="AD60" i="1"/>
  <c r="AD64" i="1"/>
  <c r="AD68" i="1"/>
  <c r="AD72" i="1"/>
  <c r="AD76" i="1"/>
  <c r="AD80" i="1"/>
  <c r="AD84" i="1"/>
  <c r="AD88" i="1"/>
  <c r="AD92" i="1"/>
  <c r="AD96" i="1"/>
  <c r="AD101" i="1"/>
  <c r="AD105" i="1"/>
  <c r="AD109" i="1"/>
  <c r="AD113" i="1"/>
  <c r="AD117" i="1"/>
  <c r="AD121" i="1"/>
  <c r="AD185" i="1"/>
  <c r="AD189" i="1"/>
  <c r="AD193" i="1"/>
  <c r="AD197" i="1"/>
  <c r="AD201" i="1"/>
  <c r="AD205" i="1"/>
  <c r="AD209" i="1"/>
  <c r="AD213" i="1"/>
  <c r="AD217" i="1"/>
  <c r="AD221" i="1"/>
  <c r="AD225" i="1"/>
  <c r="AD229" i="1"/>
  <c r="AD15" i="1"/>
  <c r="AD19" i="1"/>
  <c r="AD23" i="1"/>
  <c r="AD27" i="1"/>
  <c r="AD31" i="1"/>
  <c r="AD35" i="1"/>
  <c r="AD39" i="1"/>
  <c r="AD43" i="1"/>
  <c r="AD47" i="1"/>
  <c r="AD51" i="1"/>
  <c r="AD55" i="1"/>
  <c r="AD59" i="1"/>
  <c r="AD63" i="1"/>
  <c r="AD67" i="1"/>
  <c r="AD71" i="1"/>
  <c r="AD75" i="1"/>
  <c r="AD79" i="1"/>
  <c r="AD83" i="1"/>
  <c r="AD87" i="1"/>
  <c r="AD91" i="1"/>
  <c r="AD95" i="1"/>
  <c r="AD355" i="1"/>
  <c r="AD359" i="1"/>
  <c r="AD363" i="1"/>
  <c r="AD367" i="1"/>
  <c r="AD371" i="1"/>
  <c r="AD375" i="1"/>
  <c r="AD379" i="1"/>
  <c r="AD383" i="1"/>
  <c r="AD387" i="1"/>
  <c r="AD391" i="1"/>
  <c r="AD395" i="1"/>
  <c r="AD399" i="1"/>
  <c r="AD403" i="1"/>
  <c r="AD407" i="1"/>
  <c r="AD411" i="1"/>
  <c r="AD415" i="1"/>
  <c r="AD419" i="1"/>
  <c r="AD423" i="1"/>
  <c r="AD427" i="1"/>
  <c r="AD431" i="1"/>
  <c r="AD1492" i="1"/>
  <c r="AD1804" i="1"/>
  <c r="AD1152" i="1"/>
  <c r="AD1156" i="1"/>
  <c r="AD1160" i="1"/>
  <c r="AD1164" i="1"/>
  <c r="AD1168" i="1"/>
  <c r="AD1172" i="1"/>
  <c r="AD1176" i="1"/>
  <c r="AD1180" i="1"/>
  <c r="AD1184" i="1"/>
  <c r="AD1188" i="1"/>
  <c r="AD1192" i="1"/>
  <c r="AD1196" i="1"/>
  <c r="AD1200" i="1"/>
  <c r="AD1204" i="1"/>
  <c r="AD1208" i="1"/>
  <c r="AD1212" i="1"/>
  <c r="AD1216" i="1"/>
  <c r="AD1220" i="1"/>
  <c r="AD1224" i="1"/>
  <c r="AD1228" i="1"/>
  <c r="AD1232" i="1"/>
  <c r="AD1236" i="1"/>
  <c r="AD1240" i="1"/>
  <c r="AD1244" i="1"/>
  <c r="AD1248" i="1"/>
  <c r="AD1252" i="1"/>
  <c r="AD1256" i="1"/>
  <c r="AD1260" i="1"/>
  <c r="AD1264" i="1"/>
  <c r="AD1268" i="1"/>
  <c r="AD1272" i="1"/>
  <c r="AD1276" i="1"/>
  <c r="AD1280" i="1"/>
  <c r="AD1284" i="1"/>
  <c r="AD1288" i="1"/>
  <c r="AD1292" i="1"/>
  <c r="AD1296" i="1"/>
  <c r="AD1300" i="1"/>
  <c r="AD1431" i="1"/>
  <c r="AD1435" i="1"/>
  <c r="AD1439" i="1"/>
  <c r="AD1443" i="1"/>
  <c r="AD1447" i="1"/>
  <c r="AD1451" i="1"/>
  <c r="AD1455" i="1"/>
  <c r="AD1459" i="1"/>
  <c r="AD1462" i="1"/>
  <c r="AD1466" i="1"/>
  <c r="AD1475" i="1"/>
  <c r="AD1480" i="1"/>
  <c r="AD1488" i="1"/>
  <c r="AD1493" i="1"/>
  <c r="AD1519" i="1"/>
  <c r="AD1524" i="1"/>
  <c r="AD1537" i="1"/>
  <c r="AD1549" i="1"/>
  <c r="AD1567" i="1"/>
  <c r="AD1572" i="1"/>
  <c r="AD1607" i="1"/>
  <c r="AD1625" i="1"/>
  <c r="AD1637" i="1"/>
  <c r="AD1642" i="1"/>
  <c r="AD1667" i="1"/>
  <c r="AD1671" i="1"/>
  <c r="AD1689" i="1"/>
  <c r="AD1701" i="1"/>
  <c r="AD1791" i="1"/>
  <c r="AD1796" i="1"/>
  <c r="AD1800" i="1"/>
  <c r="AD1805" i="1"/>
  <c r="AD1821" i="1"/>
  <c r="AD1839" i="1"/>
  <c r="AD1856" i="1"/>
  <c r="AD1906" i="1"/>
  <c r="AD1923" i="1"/>
  <c r="AD2047" i="1"/>
  <c r="AD2176" i="1"/>
  <c r="AD1087" i="1"/>
  <c r="AD1091" i="1"/>
  <c r="AD1095" i="1"/>
  <c r="AD1099" i="1"/>
  <c r="AD1103" i="1"/>
  <c r="AD1107" i="1"/>
  <c r="AD1111" i="1"/>
  <c r="AD1115" i="1"/>
  <c r="AD1119" i="1"/>
  <c r="AD1123" i="1"/>
  <c r="AD1127" i="1"/>
  <c r="AD1131" i="1"/>
  <c r="AD1135" i="1"/>
  <c r="AD1139" i="1"/>
  <c r="AD1143" i="1"/>
  <c r="AD1147" i="1"/>
  <c r="AD1151" i="1"/>
  <c r="AD1155" i="1"/>
  <c r="AD1159" i="1"/>
  <c r="AD1163" i="1"/>
  <c r="AD1167" i="1"/>
  <c r="AD1171" i="1"/>
  <c r="AD1175" i="1"/>
  <c r="AD1179" i="1"/>
  <c r="AD1183" i="1"/>
  <c r="AD1187" i="1"/>
  <c r="AD1191" i="1"/>
  <c r="AD1195" i="1"/>
  <c r="AD1199" i="1"/>
  <c r="AD1203" i="1"/>
  <c r="AD1207" i="1"/>
  <c r="AD1211" i="1"/>
  <c r="AD1215" i="1"/>
  <c r="AD1219" i="1"/>
  <c r="AD1223" i="1"/>
  <c r="AD1227" i="1"/>
  <c r="AD1231" i="1"/>
  <c r="AD1235" i="1"/>
  <c r="AD1239" i="1"/>
  <c r="AD1243" i="1"/>
  <c r="AD1247" i="1"/>
  <c r="AD1251" i="1"/>
  <c r="AD1255" i="1"/>
  <c r="AD1259" i="1"/>
  <c r="AD1263" i="1"/>
  <c r="AD1267" i="1"/>
  <c r="AD1271" i="1"/>
  <c r="AD1275" i="1"/>
  <c r="AD1279" i="1"/>
  <c r="AD1283" i="1"/>
  <c r="AD1287" i="1"/>
  <c r="AD1291" i="1"/>
  <c r="AD1295" i="1"/>
  <c r="AD1299" i="1"/>
  <c r="AD1303" i="1"/>
  <c r="AD1307" i="1"/>
  <c r="AD1311" i="1"/>
  <c r="AD1315" i="1"/>
  <c r="AD1319" i="1"/>
  <c r="AD1323" i="1"/>
  <c r="AD1327" i="1"/>
  <c r="AD1331" i="1"/>
  <c r="AD1335" i="1"/>
  <c r="AD1339" i="1"/>
  <c r="AD1343" i="1"/>
  <c r="AD1347" i="1"/>
  <c r="AD1351" i="1"/>
  <c r="AD1355" i="1"/>
  <c r="AD1359" i="1"/>
  <c r="AD1363" i="1"/>
  <c r="AD1367" i="1"/>
  <c r="AD1371" i="1"/>
  <c r="AD1375" i="1"/>
  <c r="AD1379" i="1"/>
  <c r="AD1382" i="1"/>
  <c r="AD1386" i="1"/>
  <c r="AD1390" i="1"/>
  <c r="AD1394" i="1"/>
  <c r="AD1398" i="1"/>
  <c r="AD1402" i="1"/>
  <c r="AD1406" i="1"/>
  <c r="AD1410" i="1"/>
  <c r="AD1414" i="1"/>
  <c r="AD1418" i="1"/>
  <c r="AD1422" i="1"/>
  <c r="AD1426" i="1"/>
  <c r="AD1430" i="1"/>
  <c r="AD1434" i="1"/>
  <c r="AD1438" i="1"/>
  <c r="AD1442" i="1"/>
  <c r="AD1446" i="1"/>
  <c r="AD1450" i="1"/>
  <c r="AD1454" i="1"/>
  <c r="AD1458" i="1"/>
  <c r="AD1461" i="1"/>
  <c r="AD1465" i="1"/>
  <c r="AD1468" i="1"/>
  <c r="AD1469" i="1"/>
  <c r="AD1479" i="1"/>
  <c r="AD1482" i="1"/>
  <c r="AD1487" i="1"/>
  <c r="AD1490" i="1"/>
  <c r="AD1496" i="1"/>
  <c r="AD1501" i="1"/>
  <c r="AD1523" i="1"/>
  <c r="AD1526" i="1"/>
  <c r="AD1530" i="1"/>
  <c r="AD1535" i="1"/>
  <c r="AD1540" i="1"/>
  <c r="AD1552" i="1"/>
  <c r="AD1557" i="1"/>
  <c r="AD1571" i="1"/>
  <c r="AD1574" i="1"/>
  <c r="AD1578" i="1"/>
  <c r="AD1583" i="1"/>
  <c r="AD1588" i="1"/>
  <c r="AD1593" i="1"/>
  <c r="AD1602" i="1"/>
  <c r="AD1614" i="1"/>
  <c r="AD1618" i="1"/>
  <c r="AD1619" i="1"/>
  <c r="AD1623" i="1"/>
  <c r="AD1641" i="1"/>
  <c r="AD1644" i="1"/>
  <c r="AD1653" i="1"/>
  <c r="AD1658" i="1"/>
  <c r="AD1682" i="1"/>
  <c r="AD1683" i="1"/>
  <c r="AD1717" i="1"/>
  <c r="AD1721" i="1"/>
  <c r="AD1743" i="1"/>
  <c r="AD1761" i="1"/>
  <c r="AD1773" i="1"/>
  <c r="AD1795" i="1"/>
  <c r="AD1385" i="1"/>
  <c r="AD1389" i="1"/>
  <c r="AD1393" i="1"/>
  <c r="AD1397" i="1"/>
  <c r="AD1401" i="1"/>
  <c r="AD1405" i="1"/>
  <c r="AD1409" i="1"/>
  <c r="AD1413" i="1"/>
  <c r="AD1417" i="1"/>
  <c r="AD1421" i="1"/>
  <c r="AD1425" i="1"/>
  <c r="AD1498" i="1"/>
  <c r="AD1542" i="1"/>
  <c r="AD1546" i="1"/>
  <c r="AD1554" i="1"/>
  <c r="AD1595" i="1"/>
  <c r="AD1599" i="1"/>
  <c r="AD1630" i="1"/>
  <c r="AD1634" i="1"/>
  <c r="AD1660" i="1"/>
  <c r="AD1698" i="1"/>
  <c r="AD1703" i="1"/>
  <c r="AD1725" i="1"/>
  <c r="AD1729" i="1"/>
  <c r="AD1759" i="1"/>
  <c r="AD1764" i="1"/>
  <c r="AD1768" i="1"/>
  <c r="AD1772" i="1"/>
  <c r="AD1871" i="1"/>
  <c r="AD1874" i="1"/>
  <c r="AD1878" i="1"/>
  <c r="AD1882" i="1"/>
  <c r="AD1889" i="1"/>
  <c r="AD1901" i="1"/>
  <c r="AD1966" i="1"/>
  <c r="AD2015" i="1"/>
  <c r="AD2151" i="1"/>
  <c r="AD2224" i="1"/>
  <c r="AD1962" i="1"/>
  <c r="AD1967" i="1"/>
  <c r="AD1992" i="1"/>
  <c r="AD1997" i="1"/>
  <c r="AD2011" i="1"/>
  <c r="AD2016" i="1"/>
  <c r="AD2020" i="1"/>
  <c r="AD2048" i="1"/>
  <c r="AD2052" i="1"/>
  <c r="AD2056" i="1"/>
  <c r="AD2061" i="1"/>
  <c r="AD2069" i="1"/>
  <c r="AD2075" i="1"/>
  <c r="AD2083" i="1"/>
  <c r="AD2111" i="1"/>
  <c r="AD2133" i="1"/>
  <c r="AD2138" i="1"/>
  <c r="AD2152" i="1"/>
  <c r="AD2177" i="1"/>
  <c r="AD2189" i="1"/>
  <c r="AD2212" i="1"/>
  <c r="AD2225" i="1"/>
  <c r="AD2237" i="1"/>
  <c r="AD2272" i="1"/>
  <c r="AD2280" i="1"/>
  <c r="AD1706" i="1"/>
  <c r="AD1715" i="1"/>
  <c r="AD1719" i="1"/>
  <c r="AD1732" i="1"/>
  <c r="AD1736" i="1"/>
  <c r="AD1741" i="1"/>
  <c r="AD1763" i="1"/>
  <c r="AD1766" i="1"/>
  <c r="AD1770" i="1"/>
  <c r="AD1776" i="1"/>
  <c r="AD1789" i="1"/>
  <c r="AD1807" i="1"/>
  <c r="AD1810" i="1"/>
  <c r="AD1814" i="1"/>
  <c r="AD1818" i="1"/>
  <c r="AD1825" i="1"/>
  <c r="AD1855" i="1"/>
  <c r="AD1860" i="1"/>
  <c r="AD1864" i="1"/>
  <c r="AD1869" i="1"/>
  <c r="AD1891" i="1"/>
  <c r="AD1895" i="1"/>
  <c r="AD1898" i="1"/>
  <c r="AD1904" i="1"/>
  <c r="AD1909" i="1"/>
  <c r="AD1931" i="1"/>
  <c r="AD1935" i="1"/>
  <c r="AD1951" i="1"/>
  <c r="AD1952" i="1"/>
  <c r="AD1956" i="1"/>
  <c r="AD1964" i="1"/>
  <c r="AD1979" i="1"/>
  <c r="AD1986" i="1"/>
  <c r="AD1990" i="1"/>
  <c r="AD2004" i="1"/>
  <c r="AD2005" i="1"/>
  <c r="AD2014" i="1"/>
  <c r="AD2019" i="1"/>
  <c r="AD2022" i="1"/>
  <c r="AD2045" i="1"/>
  <c r="AD2051" i="1"/>
  <c r="AD2054" i="1"/>
  <c r="AD2078" i="1"/>
  <c r="AD2087" i="1"/>
  <c r="AD2094" i="1"/>
  <c r="AD2096" i="1"/>
  <c r="AD2101" i="1"/>
  <c r="AD2109" i="1"/>
  <c r="AD2123" i="1"/>
  <c r="AD2140" i="1"/>
  <c r="AD2158" i="1"/>
  <c r="AD2160" i="1"/>
  <c r="AD2164" i="1"/>
  <c r="AD2180" i="1"/>
  <c r="AD2183" i="1"/>
  <c r="AD2187" i="1"/>
  <c r="AD2193" i="1"/>
  <c r="AD2228" i="1"/>
  <c r="AD2231" i="1"/>
  <c r="AD2235" i="1"/>
  <c r="AD2241" i="1"/>
  <c r="AD2252" i="1"/>
  <c r="AD2253" i="1"/>
  <c r="AD2269" i="1"/>
  <c r="AD2278" i="1"/>
  <c r="AD2279" i="1"/>
  <c r="AD1950" i="1"/>
  <c r="AD1958" i="1"/>
  <c r="AD2066" i="1"/>
  <c r="AD2130" i="1"/>
  <c r="AD2143" i="1"/>
  <c r="AD2166" i="1"/>
  <c r="AD2204" i="1"/>
  <c r="AD2247" i="1"/>
  <c r="AD2251" i="1"/>
  <c r="AD2277" i="1"/>
  <c r="AD108" i="1"/>
  <c r="AD124" i="1"/>
  <c r="AD140" i="1"/>
  <c r="AD176" i="1"/>
  <c r="AD180" i="1"/>
  <c r="AD184" i="1"/>
  <c r="AD188" i="1"/>
  <c r="AD192" i="1"/>
  <c r="AD196" i="1"/>
  <c r="AD200" i="1"/>
  <c r="AD204" i="1"/>
  <c r="AD208" i="1"/>
  <c r="AD212" i="1"/>
  <c r="AD216" i="1"/>
  <c r="AD220" i="1"/>
  <c r="AD224" i="1"/>
  <c r="AD228" i="1"/>
  <c r="AD232" i="1"/>
  <c r="AD236" i="1"/>
  <c r="AD240" i="1"/>
  <c r="AD244" i="1"/>
  <c r="AD248" i="1"/>
  <c r="AD252" i="1"/>
  <c r="AD256" i="1"/>
  <c r="AD260" i="1"/>
  <c r="AD264" i="1"/>
  <c r="AD268" i="1"/>
  <c r="AD272" i="1"/>
  <c r="AD276" i="1"/>
  <c r="AD280" i="1"/>
  <c r="AD284" i="1"/>
  <c r="AD288" i="1"/>
  <c r="AD292" i="1"/>
  <c r="AD296" i="1"/>
  <c r="AD300" i="1"/>
  <c r="AD304" i="1"/>
  <c r="AD308" i="1"/>
  <c r="AD312" i="1"/>
  <c r="AD316" i="1"/>
  <c r="AD320" i="1"/>
  <c r="AD324" i="1"/>
  <c r="AD328" i="1"/>
  <c r="AD332" i="1"/>
  <c r="AD336" i="1"/>
  <c r="AD340" i="1"/>
  <c r="AD344" i="1"/>
  <c r="AD348" i="1"/>
  <c r="AD352" i="1"/>
  <c r="AD435" i="1"/>
  <c r="AD439" i="1"/>
  <c r="AD443" i="1"/>
  <c r="AD447" i="1"/>
  <c r="AD451" i="1"/>
  <c r="AD455" i="1"/>
  <c r="AD459" i="1"/>
  <c r="AD463" i="1"/>
  <c r="AD467" i="1"/>
  <c r="AD471" i="1"/>
  <c r="AD475" i="1"/>
  <c r="AD479" i="1"/>
  <c r="AD483" i="1"/>
  <c r="AD487" i="1"/>
  <c r="AD491" i="1"/>
  <c r="AD495" i="1"/>
  <c r="AD499" i="1"/>
  <c r="AD503" i="1"/>
  <c r="AD507" i="1"/>
  <c r="AD511" i="1"/>
  <c r="AD515" i="1"/>
  <c r="AD519" i="1"/>
  <c r="AD523" i="1"/>
  <c r="AD1691" i="1"/>
  <c r="AD1693" i="1"/>
  <c r="AD1694" i="1"/>
  <c r="AD100" i="1"/>
  <c r="AD104" i="1"/>
  <c r="AD112" i="1"/>
  <c r="AD116" i="1"/>
  <c r="AD120" i="1"/>
  <c r="AD128" i="1"/>
  <c r="AD132" i="1"/>
  <c r="AD136" i="1"/>
  <c r="AD144" i="1"/>
  <c r="AD148" i="1"/>
  <c r="AD152" i="1"/>
  <c r="AD156" i="1"/>
  <c r="AD160" i="1"/>
  <c r="AD164" i="1"/>
  <c r="AD168" i="1"/>
  <c r="AD172" i="1"/>
  <c r="AD99" i="1"/>
  <c r="AD103" i="1"/>
  <c r="AD107" i="1"/>
  <c r="AD111" i="1"/>
  <c r="AD115" i="1"/>
  <c r="AD119" i="1"/>
  <c r="AD123" i="1"/>
  <c r="AD127" i="1"/>
  <c r="AD131" i="1"/>
  <c r="AD135" i="1"/>
  <c r="AD139" i="1"/>
  <c r="AD143" i="1"/>
  <c r="AD147" i="1"/>
  <c r="AD151" i="1"/>
  <c r="AD155" i="1"/>
  <c r="AD159" i="1"/>
  <c r="AD163" i="1"/>
  <c r="AD167" i="1"/>
  <c r="AD171" i="1"/>
  <c r="AD175" i="1"/>
  <c r="AD179" i="1"/>
  <c r="AD183" i="1"/>
  <c r="AD187" i="1"/>
  <c r="AD191" i="1"/>
  <c r="AD195" i="1"/>
  <c r="AD199" i="1"/>
  <c r="AD203" i="1"/>
  <c r="AD207" i="1"/>
  <c r="AD211" i="1"/>
  <c r="AD215" i="1"/>
  <c r="AD219" i="1"/>
  <c r="AD223" i="1"/>
  <c r="AD227" i="1"/>
  <c r="AD231" i="1"/>
  <c r="AD235" i="1"/>
  <c r="AD239" i="1"/>
  <c r="AD243" i="1"/>
  <c r="AD247" i="1"/>
  <c r="AD251" i="1"/>
  <c r="AD255" i="1"/>
  <c r="AD259" i="1"/>
  <c r="AD263" i="1"/>
  <c r="AD267" i="1"/>
  <c r="AD271" i="1"/>
  <c r="AD275" i="1"/>
  <c r="AD279" i="1"/>
  <c r="AD283" i="1"/>
  <c r="AD287" i="1"/>
  <c r="AD291" i="1"/>
  <c r="AD295" i="1"/>
  <c r="AD299" i="1"/>
  <c r="AD303" i="1"/>
  <c r="AD307" i="1"/>
  <c r="AD311" i="1"/>
  <c r="AD315" i="1"/>
  <c r="AD319" i="1"/>
  <c r="AD323" i="1"/>
  <c r="AD327" i="1"/>
  <c r="AD331" i="1"/>
  <c r="AD335" i="1"/>
  <c r="AD339" i="1"/>
  <c r="AD343" i="1"/>
  <c r="AD347" i="1"/>
  <c r="AD351" i="1"/>
  <c r="AD290" i="1"/>
  <c r="AD294" i="1"/>
  <c r="AD298" i="1"/>
  <c r="AD302" i="1"/>
  <c r="AD306" i="1"/>
  <c r="AD310" i="1"/>
  <c r="AD314" i="1"/>
  <c r="AD318" i="1"/>
  <c r="AD322" i="1"/>
  <c r="AD326" i="1"/>
  <c r="AD330" i="1"/>
  <c r="AD334" i="1"/>
  <c r="AD338" i="1"/>
  <c r="AD342" i="1"/>
  <c r="AD346" i="1"/>
  <c r="AD350" i="1"/>
  <c r="AD542" i="1"/>
  <c r="AD546" i="1"/>
  <c r="AD550" i="1"/>
  <c r="AD554" i="1"/>
  <c r="AD558" i="1"/>
  <c r="AD562" i="1"/>
  <c r="AD566" i="1"/>
  <c r="AD570" i="1"/>
  <c r="AD574" i="1"/>
  <c r="AD578" i="1"/>
  <c r="AD582" i="1"/>
  <c r="AD586" i="1"/>
  <c r="AD590" i="1"/>
  <c r="AD594" i="1"/>
  <c r="AD598" i="1"/>
  <c r="AD602" i="1"/>
  <c r="AD606" i="1"/>
  <c r="AD610" i="1"/>
  <c r="AD614" i="1"/>
  <c r="AD618" i="1"/>
  <c r="AD622" i="1"/>
  <c r="AD626" i="1"/>
  <c r="AD630" i="1"/>
  <c r="AD634" i="1"/>
  <c r="AD638" i="1"/>
  <c r="AD642" i="1"/>
  <c r="AD646" i="1"/>
  <c r="AD650" i="1"/>
  <c r="AD654" i="1"/>
  <c r="AD658" i="1"/>
  <c r="AD794" i="1"/>
  <c r="AD798" i="1"/>
  <c r="AD804" i="1"/>
  <c r="AD808" i="1"/>
  <c r="AD812" i="1"/>
  <c r="AD816" i="1"/>
  <c r="AD820" i="1"/>
  <c r="AD1478" i="1"/>
  <c r="AD1522" i="1"/>
  <c r="AD824" i="1"/>
  <c r="AD917" i="1"/>
  <c r="AD921" i="1"/>
  <c r="AD925" i="1"/>
  <c r="AD929" i="1"/>
  <c r="AD933" i="1"/>
  <c r="AD937" i="1"/>
  <c r="AD941" i="1"/>
  <c r="AD945" i="1"/>
  <c r="AD949" i="1"/>
  <c r="AD953" i="1"/>
  <c r="AD957" i="1"/>
  <c r="AD961" i="1"/>
  <c r="AD965" i="1"/>
  <c r="AD969" i="1"/>
  <c r="AD973" i="1"/>
  <c r="AD977" i="1"/>
  <c r="AD981" i="1"/>
  <c r="AD985" i="1"/>
  <c r="AD989" i="1"/>
  <c r="AD993" i="1"/>
  <c r="AD997" i="1"/>
  <c r="AD1001" i="1"/>
  <c r="AD1005" i="1"/>
  <c r="AD1009" i="1"/>
  <c r="AD1013" i="1"/>
  <c r="AD1017" i="1"/>
  <c r="AD1021" i="1"/>
  <c r="AD1025" i="1"/>
  <c r="AD1029" i="1"/>
  <c r="AD1033" i="1"/>
  <c r="AD1037" i="1"/>
  <c r="AD1041" i="1"/>
  <c r="AD1045" i="1"/>
  <c r="AD1049" i="1"/>
  <c r="AD1053" i="1"/>
  <c r="AD1057" i="1"/>
  <c r="AD1061" i="1"/>
  <c r="AD1065" i="1"/>
  <c r="AD1069" i="1"/>
  <c r="AD1073" i="1"/>
  <c r="AD1077" i="1"/>
  <c r="AD1081" i="1"/>
  <c r="AD1306" i="1"/>
  <c r="AD1310" i="1"/>
  <c r="AD1314" i="1"/>
  <c r="AD1318" i="1"/>
  <c r="AD1322" i="1"/>
  <c r="AD1326" i="1"/>
  <c r="AD1330" i="1"/>
  <c r="AD1334" i="1"/>
  <c r="AD1338" i="1"/>
  <c r="AD1342" i="1"/>
  <c r="AD1346" i="1"/>
  <c r="AD1350" i="1"/>
  <c r="AD1354" i="1"/>
  <c r="AD1358" i="1"/>
  <c r="AD1362" i="1"/>
  <c r="AD1366" i="1"/>
  <c r="AD1370" i="1"/>
  <c r="AD1374" i="1"/>
  <c r="AD1378" i="1"/>
  <c r="AD1429" i="1"/>
  <c r="AD1433" i="1"/>
  <c r="AD1437" i="1"/>
  <c r="AD1441" i="1"/>
  <c r="AD1445" i="1"/>
  <c r="AD1449" i="1"/>
  <c r="AD1453" i="1"/>
  <c r="AD1457" i="1"/>
  <c r="AD1464" i="1"/>
  <c r="AD1659" i="1"/>
  <c r="AD1661" i="1"/>
  <c r="AD1663" i="1"/>
  <c r="AD1664" i="1"/>
  <c r="AD356" i="1"/>
  <c r="AD360" i="1"/>
  <c r="AD364" i="1"/>
  <c r="AD368" i="1"/>
  <c r="AD372" i="1"/>
  <c r="AD376" i="1"/>
  <c r="AD380" i="1"/>
  <c r="AD384" i="1"/>
  <c r="AD388" i="1"/>
  <c r="AD392" i="1"/>
  <c r="AD396" i="1"/>
  <c r="AD400" i="1"/>
  <c r="AD404" i="1"/>
  <c r="AD408" i="1"/>
  <c r="AD412" i="1"/>
  <c r="AD416" i="1"/>
  <c r="AD420" i="1"/>
  <c r="AD424" i="1"/>
  <c r="AD428" i="1"/>
  <c r="AD432" i="1"/>
  <c r="AD436" i="1"/>
  <c r="AD440" i="1"/>
  <c r="AD444" i="1"/>
  <c r="AD448" i="1"/>
  <c r="AD452" i="1"/>
  <c r="AD456" i="1"/>
  <c r="AD460" i="1"/>
  <c r="AD464" i="1"/>
  <c r="AD468" i="1"/>
  <c r="AD472" i="1"/>
  <c r="AD476" i="1"/>
  <c r="AD480" i="1"/>
  <c r="AD484" i="1"/>
  <c r="AD488" i="1"/>
  <c r="AD492" i="1"/>
  <c r="AD496" i="1"/>
  <c r="AD500" i="1"/>
  <c r="AD504" i="1"/>
  <c r="AD508" i="1"/>
  <c r="AD512" i="1"/>
  <c r="AD516" i="1"/>
  <c r="AD520" i="1"/>
  <c r="AD525" i="1"/>
  <c r="AD529" i="1"/>
  <c r="AD533" i="1"/>
  <c r="AD537" i="1"/>
  <c r="AD541" i="1"/>
  <c r="AD545" i="1"/>
  <c r="AD549" i="1"/>
  <c r="AD553" i="1"/>
  <c r="AD557" i="1"/>
  <c r="AD561" i="1"/>
  <c r="AD565" i="1"/>
  <c r="AD569" i="1"/>
  <c r="AD573" i="1"/>
  <c r="AD577" i="1"/>
  <c r="AD581" i="1"/>
  <c r="AD585" i="1"/>
  <c r="AD589" i="1"/>
  <c r="AD593" i="1"/>
  <c r="AD597" i="1"/>
  <c r="AD601" i="1"/>
  <c r="AD605" i="1"/>
  <c r="AD609" i="1"/>
  <c r="AD613" i="1"/>
  <c r="AD617" i="1"/>
  <c r="AD621" i="1"/>
  <c r="AD625" i="1"/>
  <c r="AD629" i="1"/>
  <c r="AD633" i="1"/>
  <c r="AD637" i="1"/>
  <c r="AD641" i="1"/>
  <c r="AD645" i="1"/>
  <c r="AD649" i="1"/>
  <c r="AD653" i="1"/>
  <c r="AD657" i="1"/>
  <c r="AD1508" i="1"/>
  <c r="AD1541" i="1"/>
  <c r="AD1543" i="1"/>
  <c r="AD1544" i="1"/>
  <c r="AD1627" i="1"/>
  <c r="AD1629" i="1"/>
  <c r="AD1631" i="1"/>
  <c r="AD1632" i="1"/>
  <c r="AD661" i="1"/>
  <c r="AD665" i="1"/>
  <c r="AD669" i="1"/>
  <c r="AD673" i="1"/>
  <c r="AD677" i="1"/>
  <c r="AD681" i="1"/>
  <c r="AD685" i="1"/>
  <c r="AD689" i="1"/>
  <c r="AD693" i="1"/>
  <c r="AD697" i="1"/>
  <c r="AD701" i="1"/>
  <c r="AD705" i="1"/>
  <c r="AD709" i="1"/>
  <c r="AD713" i="1"/>
  <c r="AD717" i="1"/>
  <c r="AD721" i="1"/>
  <c r="AD725" i="1"/>
  <c r="AD729" i="1"/>
  <c r="AD733" i="1"/>
  <c r="AD737" i="1"/>
  <c r="AD741" i="1"/>
  <c r="AD745" i="1"/>
  <c r="AD749" i="1"/>
  <c r="AD753" i="1"/>
  <c r="AD757" i="1"/>
  <c r="AD761" i="1"/>
  <c r="AD765" i="1"/>
  <c r="AD769" i="1"/>
  <c r="AD773" i="1"/>
  <c r="AD777" i="1"/>
  <c r="AD781" i="1"/>
  <c r="AD785" i="1"/>
  <c r="AD789" i="1"/>
  <c r="AD793" i="1"/>
  <c r="AD797" i="1"/>
  <c r="AD803" i="1"/>
  <c r="AD807" i="1"/>
  <c r="AD811" i="1"/>
  <c r="AD815" i="1"/>
  <c r="AD819" i="1"/>
  <c r="AD823" i="1"/>
  <c r="AD827" i="1"/>
  <c r="AD831" i="1"/>
  <c r="AD835" i="1"/>
  <c r="AD839" i="1"/>
  <c r="AD843" i="1"/>
  <c r="AD847" i="1"/>
  <c r="AD851" i="1"/>
  <c r="AD855" i="1"/>
  <c r="AD859" i="1"/>
  <c r="AD916" i="1"/>
  <c r="AD920" i="1"/>
  <c r="AD924" i="1"/>
  <c r="AD928" i="1"/>
  <c r="AD932" i="1"/>
  <c r="AD936" i="1"/>
  <c r="AD940" i="1"/>
  <c r="AD944" i="1"/>
  <c r="AD948" i="1"/>
  <c r="AD952" i="1"/>
  <c r="AD956" i="1"/>
  <c r="AD960" i="1"/>
  <c r="AD964" i="1"/>
  <c r="AD968" i="1"/>
  <c r="AD972" i="1"/>
  <c r="AD976" i="1"/>
  <c r="AD980" i="1"/>
  <c r="AD984" i="1"/>
  <c r="AD988" i="1"/>
  <c r="AD992" i="1"/>
  <c r="AD996" i="1"/>
  <c r="AD1000" i="1"/>
  <c r="AD1004" i="1"/>
  <c r="AD1008" i="1"/>
  <c r="AD1012" i="1"/>
  <c r="AD1016" i="1"/>
  <c r="AD1020" i="1"/>
  <c r="AD1024" i="1"/>
  <c r="AD1028" i="1"/>
  <c r="AD1032" i="1"/>
  <c r="AD1036" i="1"/>
  <c r="AD1040" i="1"/>
  <c r="AD1044" i="1"/>
  <c r="AD1048" i="1"/>
  <c r="AD1052" i="1"/>
  <c r="AD1056" i="1"/>
  <c r="AD1060" i="1"/>
  <c r="AD1064" i="1"/>
  <c r="AD1068" i="1"/>
  <c r="AD1072" i="1"/>
  <c r="AD1076" i="1"/>
  <c r="AD1080" i="1"/>
  <c r="AD1084" i="1"/>
  <c r="AD1305" i="1"/>
  <c r="AD1309" i="1"/>
  <c r="AD1313" i="1"/>
  <c r="AD1317" i="1"/>
  <c r="AD1321" i="1"/>
  <c r="AD1325" i="1"/>
  <c r="AD1329" i="1"/>
  <c r="AD1333" i="1"/>
  <c r="AD1337" i="1"/>
  <c r="AD1341" i="1"/>
  <c r="AD1345" i="1"/>
  <c r="AD1349" i="1"/>
  <c r="AD1353" i="1"/>
  <c r="AD1357" i="1"/>
  <c r="AD1361" i="1"/>
  <c r="AD1365" i="1"/>
  <c r="AD1369" i="1"/>
  <c r="AD1373" i="1"/>
  <c r="AD1377" i="1"/>
  <c r="AD1381" i="1"/>
  <c r="AD1505" i="1"/>
  <c r="AD1507" i="1"/>
  <c r="AD1525" i="1"/>
  <c r="AD1527" i="1"/>
  <c r="AD1528" i="1"/>
  <c r="AD584" i="1"/>
  <c r="AD588" i="1"/>
  <c r="AD592" i="1"/>
  <c r="AD596" i="1"/>
  <c r="AD600" i="1"/>
  <c r="AD604" i="1"/>
  <c r="AD608" i="1"/>
  <c r="AD612" i="1"/>
  <c r="AD616" i="1"/>
  <c r="AD620" i="1"/>
  <c r="AD624" i="1"/>
  <c r="AD628" i="1"/>
  <c r="AD632" i="1"/>
  <c r="AD636" i="1"/>
  <c r="AD640" i="1"/>
  <c r="AD644" i="1"/>
  <c r="AD648" i="1"/>
  <c r="AD652" i="1"/>
  <c r="AD656" i="1"/>
  <c r="AD660" i="1"/>
  <c r="AD796" i="1"/>
  <c r="AD806" i="1"/>
  <c r="AD810" i="1"/>
  <c r="AD814" i="1"/>
  <c r="AD818" i="1"/>
  <c r="AD822" i="1"/>
  <c r="AD915" i="1"/>
  <c r="AD919" i="1"/>
  <c r="AD923" i="1"/>
  <c r="AD927" i="1"/>
  <c r="AD931" i="1"/>
  <c r="AD935" i="1"/>
  <c r="AD939" i="1"/>
  <c r="AD943" i="1"/>
  <c r="AD947" i="1"/>
  <c r="AD951" i="1"/>
  <c r="AD955" i="1"/>
  <c r="AD959" i="1"/>
  <c r="AD963" i="1"/>
  <c r="AD967" i="1"/>
  <c r="AD971" i="1"/>
  <c r="AD975" i="1"/>
  <c r="AD979" i="1"/>
  <c r="AD983" i="1"/>
  <c r="AD987" i="1"/>
  <c r="AD991" i="1"/>
  <c r="AD995" i="1"/>
  <c r="AD999" i="1"/>
  <c r="AD1003" i="1"/>
  <c r="AD1007" i="1"/>
  <c r="AD1011" i="1"/>
  <c r="AD1015" i="1"/>
  <c r="AD1019" i="1"/>
  <c r="AD1023" i="1"/>
  <c r="AD1027" i="1"/>
  <c r="AD1031" i="1"/>
  <c r="AD1035" i="1"/>
  <c r="AD1039" i="1"/>
  <c r="AD1043" i="1"/>
  <c r="AD1047" i="1"/>
  <c r="AD1051" i="1"/>
  <c r="AD1055" i="1"/>
  <c r="AD1059" i="1"/>
  <c r="AD1063" i="1"/>
  <c r="AD1067" i="1"/>
  <c r="AD1071" i="1"/>
  <c r="AD1075" i="1"/>
  <c r="AD1079" i="1"/>
  <c r="AD1083" i="1"/>
  <c r="AD1304" i="1"/>
  <c r="AD1308" i="1"/>
  <c r="AD1312" i="1"/>
  <c r="AD1316" i="1"/>
  <c r="AD1320" i="1"/>
  <c r="AD1324" i="1"/>
  <c r="AD1328" i="1"/>
  <c r="AD1332" i="1"/>
  <c r="AD1336" i="1"/>
  <c r="AD1340" i="1"/>
  <c r="AD1344" i="1"/>
  <c r="AD1348" i="1"/>
  <c r="AD1352" i="1"/>
  <c r="AD1356" i="1"/>
  <c r="AD1360" i="1"/>
  <c r="AD1364" i="1"/>
  <c r="AD1368" i="1"/>
  <c r="AD1372" i="1"/>
  <c r="AD1376" i="1"/>
  <c r="AD1380" i="1"/>
  <c r="AD1383" i="1"/>
  <c r="AD1387" i="1"/>
  <c r="AD1391" i="1"/>
  <c r="AD1395" i="1"/>
  <c r="AD1399" i="1"/>
  <c r="AD1403" i="1"/>
  <c r="AD1407" i="1"/>
  <c r="AD1411" i="1"/>
  <c r="AD1415" i="1"/>
  <c r="AD1419" i="1"/>
  <c r="AD1423" i="1"/>
  <c r="AD1474" i="1"/>
  <c r="AD1489" i="1"/>
  <c r="AD1491" i="1"/>
  <c r="AD1494" i="1"/>
  <c r="AD1509" i="1"/>
  <c r="AD1511" i="1"/>
  <c r="AD1512" i="1"/>
  <c r="AD1538" i="1"/>
  <c r="AD1553" i="1"/>
  <c r="AD1555" i="1"/>
  <c r="AD1558" i="1"/>
  <c r="AD1573" i="1"/>
  <c r="AD1575" i="1"/>
  <c r="AD1576" i="1"/>
  <c r="AD1611" i="1"/>
  <c r="AD1613" i="1"/>
  <c r="AD1615" i="1"/>
  <c r="AD1616" i="1"/>
  <c r="AD1643" i="1"/>
  <c r="AD1645" i="1"/>
  <c r="AD1647" i="1"/>
  <c r="AD1648" i="1"/>
  <c r="AD1675" i="1"/>
  <c r="AD1677" i="1"/>
  <c r="AD1678" i="1"/>
  <c r="AD1707" i="1"/>
  <c r="AD1709" i="1"/>
  <c r="AD1710" i="1"/>
  <c r="AD1745" i="1"/>
  <c r="AD1747" i="1"/>
  <c r="AD1748" i="1"/>
  <c r="AD1752" i="1"/>
  <c r="AD1777" i="1"/>
  <c r="AD1779" i="1"/>
  <c r="AD1780" i="1"/>
  <c r="AD1784" i="1"/>
  <c r="AD1809" i="1"/>
  <c r="AD1811" i="1"/>
  <c r="AD1812" i="1"/>
  <c r="AD1816" i="1"/>
  <c r="AD1841" i="1"/>
  <c r="AD1843" i="1"/>
  <c r="AD1844" i="1"/>
  <c r="AD1848" i="1"/>
  <c r="AD1873" i="1"/>
  <c r="AD1875" i="1"/>
  <c r="AD1876" i="1"/>
  <c r="AD1880" i="1"/>
  <c r="AD1916" i="1"/>
  <c r="AD1944" i="1"/>
  <c r="AD1946" i="1"/>
  <c r="AD1983" i="1"/>
  <c r="AD2023" i="1"/>
  <c r="AD1384" i="1"/>
  <c r="AD1388" i="1"/>
  <c r="AD1392" i="1"/>
  <c r="AD1396" i="1"/>
  <c r="AD1400" i="1"/>
  <c r="AD1404" i="1"/>
  <c r="AD1408" i="1"/>
  <c r="AD1412" i="1"/>
  <c r="AD1416" i="1"/>
  <c r="AD1420" i="1"/>
  <c r="AD1424" i="1"/>
  <c r="AD1428" i="1"/>
  <c r="AD1432" i="1"/>
  <c r="AD1436" i="1"/>
  <c r="AD1440" i="1"/>
  <c r="AD1444" i="1"/>
  <c r="AD1448" i="1"/>
  <c r="AD1452" i="1"/>
  <c r="AD1456" i="1"/>
  <c r="AD1463" i="1"/>
  <c r="AD1467" i="1"/>
  <c r="AD1470" i="1"/>
  <c r="AD1481" i="1"/>
  <c r="AD1483" i="1"/>
  <c r="AD1486" i="1"/>
  <c r="AD1497" i="1"/>
  <c r="AD1499" i="1"/>
  <c r="AD1502" i="1"/>
  <c r="AD1513" i="1"/>
  <c r="AD1515" i="1"/>
  <c r="AD1518" i="1"/>
  <c r="AD1529" i="1"/>
  <c r="AD1531" i="1"/>
  <c r="AD1534" i="1"/>
  <c r="AD1545" i="1"/>
  <c r="AD1547" i="1"/>
  <c r="AD1550" i="1"/>
  <c r="AD1561" i="1"/>
  <c r="AD1563" i="1"/>
  <c r="AD1566" i="1"/>
  <c r="AD1577" i="1"/>
  <c r="AD1579" i="1"/>
  <c r="AD1582" i="1"/>
  <c r="AD1594" i="1"/>
  <c r="AD1596" i="1"/>
  <c r="AD1598" i="1"/>
  <c r="AD1604" i="1"/>
  <c r="AD1606" i="1"/>
  <c r="AD1617" i="1"/>
  <c r="AD1620" i="1"/>
  <c r="AD1622" i="1"/>
  <c r="AD1633" i="1"/>
  <c r="AD1636" i="1"/>
  <c r="AD1638" i="1"/>
  <c r="AD1649" i="1"/>
  <c r="AD1652" i="1"/>
  <c r="AD1654" i="1"/>
  <c r="AD1665" i="1"/>
  <c r="AD1668" i="1"/>
  <c r="AD1670" i="1"/>
  <c r="AD1679" i="1"/>
  <c r="AD1681" i="1"/>
  <c r="AD1684" i="1"/>
  <c r="AD1724" i="1"/>
  <c r="AD1726" i="1"/>
  <c r="AD1728" i="1"/>
  <c r="AD1730" i="1"/>
  <c r="AD1762" i="1"/>
  <c r="AD1794" i="1"/>
  <c r="AD1826" i="1"/>
  <c r="AD1858" i="1"/>
  <c r="AD1890" i="1"/>
  <c r="AD1932" i="1"/>
  <c r="AD1934" i="1"/>
  <c r="AD2261" i="1"/>
  <c r="AD2264" i="1"/>
  <c r="AD1570" i="1"/>
  <c r="AD1587" i="1"/>
  <c r="AD1589" i="1"/>
  <c r="AD1603" i="1"/>
  <c r="AD1688" i="1"/>
  <c r="AD1704" i="1"/>
  <c r="AD2199" i="1"/>
  <c r="AD2229" i="1"/>
  <c r="AD2232" i="1"/>
  <c r="AD1733" i="1"/>
  <c r="AD1735" i="1"/>
  <c r="AD1749" i="1"/>
  <c r="AD1751" i="1"/>
  <c r="AD1765" i="1"/>
  <c r="AD1767" i="1"/>
  <c r="AD1781" i="1"/>
  <c r="AD1783" i="1"/>
  <c r="AD1797" i="1"/>
  <c r="AD1799" i="1"/>
  <c r="AD1813" i="1"/>
  <c r="AD1815" i="1"/>
  <c r="AD1829" i="1"/>
  <c r="AD1831" i="1"/>
  <c r="AD1845" i="1"/>
  <c r="AD1847" i="1"/>
  <c r="AD1861" i="1"/>
  <c r="AD1863" i="1"/>
  <c r="AD1877" i="1"/>
  <c r="AD1879" i="1"/>
  <c r="AD1893" i="1"/>
  <c r="AD1913" i="1"/>
  <c r="AD1915" i="1"/>
  <c r="AD1936" i="1"/>
  <c r="AD1938" i="1"/>
  <c r="AD1968" i="1"/>
  <c r="AD1971" i="1"/>
  <c r="AD1984" i="1"/>
  <c r="AD1987" i="1"/>
  <c r="AD1988" i="1"/>
  <c r="AD2021" i="1"/>
  <c r="AD2037" i="1"/>
  <c r="AD2039" i="1"/>
  <c r="AD2063" i="1"/>
  <c r="AD2088" i="1"/>
  <c r="AD2090" i="1"/>
  <c r="AD2112" i="1"/>
  <c r="AD2115" i="1"/>
  <c r="AD2116" i="1"/>
  <c r="AD2139" i="1"/>
  <c r="AD2141" i="1"/>
  <c r="AD2142" i="1"/>
  <c r="AD2165" i="1"/>
  <c r="AD2167" i="1"/>
  <c r="AD1695" i="1"/>
  <c r="AD1697" i="1"/>
  <c r="AD1700" i="1"/>
  <c r="AD1711" i="1"/>
  <c r="AD1713" i="1"/>
  <c r="AD1716" i="1"/>
  <c r="AD1718" i="1"/>
  <c r="AD1720" i="1"/>
  <c r="AD1737" i="1"/>
  <c r="AD1739" i="1"/>
  <c r="AD1742" i="1"/>
  <c r="AD1753" i="1"/>
  <c r="AD1755" i="1"/>
  <c r="AD1758" i="1"/>
  <c r="AD1769" i="1"/>
  <c r="AD1771" i="1"/>
  <c r="AD1774" i="1"/>
  <c r="AD1785" i="1"/>
  <c r="AD1787" i="1"/>
  <c r="AD1790" i="1"/>
  <c r="AD1801" i="1"/>
  <c r="AD1803" i="1"/>
  <c r="AD1806" i="1"/>
  <c r="AD1817" i="1"/>
  <c r="AD1819" i="1"/>
  <c r="AD1822" i="1"/>
  <c r="AD1833" i="1"/>
  <c r="AD1835" i="1"/>
  <c r="AD1838" i="1"/>
  <c r="AD1849" i="1"/>
  <c r="AD1851" i="1"/>
  <c r="AD1854" i="1"/>
  <c r="AD1865" i="1"/>
  <c r="AD1867" i="1"/>
  <c r="AD1870" i="1"/>
  <c r="AD1881" i="1"/>
  <c r="AD1883" i="1"/>
  <c r="AD1886" i="1"/>
  <c r="AD1897" i="1"/>
  <c r="AD1899" i="1"/>
  <c r="AD1902" i="1"/>
  <c r="AD1917" i="1"/>
  <c r="AD1919" i="1"/>
  <c r="AD1921" i="1"/>
  <c r="AD1957" i="1"/>
  <c r="AD1973" i="1"/>
  <c r="AD1975" i="1"/>
  <c r="AD1996" i="1"/>
  <c r="AD2008" i="1"/>
  <c r="AD2012" i="1"/>
  <c r="AD2024" i="1"/>
  <c r="AD2026" i="1"/>
  <c r="AD2050" i="1"/>
  <c r="AD2076" i="1"/>
  <c r="AD2102" i="1"/>
  <c r="AD2181" i="1"/>
  <c r="AD2184" i="1"/>
  <c r="AD2213" i="1"/>
  <c r="AD2216" i="1"/>
  <c r="AD2245" i="1"/>
  <c r="AD2248" i="1"/>
  <c r="AD2275" i="1"/>
  <c r="AD1894" i="1"/>
  <c r="AD1905" i="1"/>
  <c r="AD1907" i="1"/>
  <c r="AD1910" i="1"/>
  <c r="AD1922" i="1"/>
  <c r="AD1924" i="1"/>
  <c r="AD1926" i="1"/>
  <c r="AD1939" i="1"/>
  <c r="AD1947" i="1"/>
  <c r="AD1949" i="1"/>
  <c r="AD1954" i="1"/>
  <c r="AD1963" i="1"/>
  <c r="AD1965" i="1"/>
  <c r="AD1976" i="1"/>
  <c r="AD1980" i="1"/>
  <c r="AD1989" i="1"/>
  <c r="AD2000" i="1"/>
  <c r="AD2003" i="1"/>
  <c r="AD2006" i="1"/>
  <c r="AD2018" i="1"/>
  <c r="AD2027" i="1"/>
  <c r="AD2029" i="1"/>
  <c r="AD2040" i="1"/>
  <c r="AD2044" i="1"/>
  <c r="AD2053" i="1"/>
  <c r="AD2064" i="1"/>
  <c r="AD2067" i="1"/>
  <c r="AD2070" i="1"/>
  <c r="AD2082" i="1"/>
  <c r="AD2091" i="1"/>
  <c r="AD2093" i="1"/>
  <c r="AD2104" i="1"/>
  <c r="AD2108" i="1"/>
  <c r="AD2117" i="1"/>
  <c r="AD2128" i="1"/>
  <c r="AD2131" i="1"/>
  <c r="AD2134" i="1"/>
  <c r="AD2146" i="1"/>
  <c r="AD2155" i="1"/>
  <c r="AD2157" i="1"/>
  <c r="AD2169" i="1"/>
  <c r="AD2175" i="1"/>
  <c r="AD2185" i="1"/>
  <c r="AD2191" i="1"/>
  <c r="AD2201" i="1"/>
  <c r="AD2207" i="1"/>
  <c r="AD2217" i="1"/>
  <c r="AD2223" i="1"/>
  <c r="AD2233" i="1"/>
  <c r="AD2239" i="1"/>
  <c r="AD2249" i="1"/>
  <c r="AD2255" i="1"/>
  <c r="AD2265" i="1"/>
  <c r="AD2268" i="1"/>
  <c r="AD2276" i="1"/>
  <c r="AD2281" i="1"/>
  <c r="AD2034" i="1"/>
  <c r="AD2060" i="1"/>
  <c r="AD2086" i="1"/>
  <c r="AD2098" i="1"/>
  <c r="AD2124" i="1"/>
  <c r="AD2150" i="1"/>
  <c r="AD2162" i="1"/>
  <c r="AD2179" i="1"/>
  <c r="AD2195" i="1"/>
  <c r="AD2211" i="1"/>
  <c r="AD2227" i="1"/>
  <c r="AD2243" i="1"/>
  <c r="AD2259" i="1"/>
  <c r="AD2273" i="1"/>
  <c r="AD526" i="1"/>
  <c r="AD530" i="1"/>
  <c r="AD534" i="1"/>
  <c r="AD538" i="1"/>
  <c r="AD524" i="1"/>
  <c r="AD528" i="1"/>
  <c r="AD532" i="1"/>
  <c r="AD536" i="1"/>
  <c r="AD662" i="1"/>
  <c r="AD666" i="1"/>
  <c r="AD670" i="1"/>
  <c r="AD674" i="1"/>
  <c r="AD678" i="1"/>
  <c r="AD682" i="1"/>
  <c r="AD686" i="1"/>
  <c r="AD690" i="1"/>
  <c r="AD694" i="1"/>
  <c r="AD698" i="1"/>
  <c r="AD702" i="1"/>
  <c r="AD706" i="1"/>
  <c r="AD710" i="1"/>
  <c r="AD714" i="1"/>
  <c r="AD718" i="1"/>
  <c r="AD722" i="1"/>
  <c r="AD726" i="1"/>
  <c r="AD730" i="1"/>
  <c r="AD734" i="1"/>
  <c r="AD738" i="1"/>
  <c r="AD742" i="1"/>
  <c r="AD746" i="1"/>
  <c r="AD750" i="1"/>
  <c r="AD754" i="1"/>
  <c r="AD758" i="1"/>
  <c r="AD762" i="1"/>
  <c r="AD766" i="1"/>
  <c r="AD770" i="1"/>
  <c r="AD774" i="1"/>
  <c r="AD778" i="1"/>
  <c r="AD782" i="1"/>
  <c r="AD786" i="1"/>
  <c r="AD790" i="1"/>
  <c r="AD664" i="1"/>
  <c r="AD668" i="1"/>
  <c r="AD672" i="1"/>
  <c r="AD676" i="1"/>
  <c r="AD680" i="1"/>
  <c r="AD684" i="1"/>
  <c r="AD688" i="1"/>
  <c r="AD692" i="1"/>
  <c r="AD696" i="1"/>
  <c r="AD700" i="1"/>
  <c r="AD704" i="1"/>
  <c r="AD708" i="1"/>
  <c r="AD712" i="1"/>
  <c r="AD716" i="1"/>
  <c r="AD720" i="1"/>
  <c r="AD724" i="1"/>
  <c r="AD728" i="1"/>
  <c r="AD732" i="1"/>
  <c r="AD736" i="1"/>
  <c r="AD740" i="1"/>
  <c r="AD744" i="1"/>
  <c r="AD748" i="1"/>
  <c r="AD752" i="1"/>
  <c r="AD756" i="1"/>
  <c r="AD760" i="1"/>
  <c r="AD764" i="1"/>
  <c r="AD768" i="1"/>
  <c r="AD772" i="1"/>
  <c r="AD776" i="1"/>
  <c r="AD780" i="1"/>
  <c r="AD784" i="1"/>
  <c r="AD788" i="1"/>
  <c r="AD792" i="1"/>
  <c r="AD828" i="1"/>
  <c r="AD832" i="1"/>
  <c r="AD836" i="1"/>
  <c r="AD840" i="1"/>
  <c r="AD844" i="1"/>
  <c r="AD848" i="1"/>
  <c r="AD852" i="1"/>
  <c r="AD856" i="1"/>
  <c r="AD860" i="1"/>
  <c r="AD826" i="1"/>
  <c r="AD830" i="1"/>
  <c r="AD834" i="1"/>
  <c r="AD838" i="1"/>
  <c r="AD842" i="1"/>
  <c r="AD846" i="1"/>
  <c r="AD850" i="1"/>
  <c r="AD854" i="1"/>
  <c r="AD858" i="1"/>
  <c r="AD1584" i="1"/>
  <c r="AD1920" i="1"/>
  <c r="AD1937" i="1"/>
  <c r="AD1953" i="1"/>
  <c r="AD1969" i="1"/>
  <c r="AD1985" i="1"/>
  <c r="AD2001" i="1"/>
  <c r="AD2017" i="1"/>
  <c r="AD2033" i="1"/>
  <c r="AD2049" i="1"/>
  <c r="AD2065" i="1"/>
  <c r="AD2081" i="1"/>
  <c r="AD2097" i="1"/>
  <c r="AD2113" i="1"/>
  <c r="AD2129" i="1"/>
  <c r="AD2145" i="1"/>
  <c r="AD2161" i="1"/>
  <c r="AD2174" i="1"/>
  <c r="AD2182" i="1"/>
  <c r="AD2190" i="1"/>
  <c r="AD2198" i="1"/>
  <c r="AD2206" i="1"/>
  <c r="AD2214" i="1"/>
  <c r="AD2222" i="1"/>
  <c r="AD2230" i="1"/>
  <c r="AD2238" i="1"/>
  <c r="AD2246" i="1"/>
  <c r="AD2254" i="1"/>
  <c r="AD2262" i="1"/>
  <c r="AD1929" i="1"/>
  <c r="AD1945" i="1"/>
  <c r="AD1961" i="1"/>
  <c r="AD1977" i="1"/>
  <c r="AD1993" i="1"/>
  <c r="AD2009" i="1"/>
  <c r="AD2025" i="1"/>
  <c r="AD2041" i="1"/>
  <c r="AD2057" i="1"/>
  <c r="AD2073" i="1"/>
  <c r="AD2089" i="1"/>
  <c r="AD2105" i="1"/>
  <c r="AD2121" i="1"/>
  <c r="AD2137" i="1"/>
  <c r="AD2153" i="1"/>
  <c r="AD2170" i="1"/>
  <c r="AD2178" i="1"/>
  <c r="AD2186" i="1"/>
  <c r="AD2194" i="1"/>
  <c r="AD2202" i="1"/>
  <c r="AD2210" i="1"/>
  <c r="AD2218" i="1"/>
  <c r="AD2226" i="1"/>
  <c r="AD2234" i="1"/>
  <c r="AD2242" i="1"/>
  <c r="AD2250" i="1"/>
  <c r="AD2258" i="1"/>
  <c r="AD22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Iglesias Fernández, Verónica</author>
  </authors>
  <commentList>
    <comment ref="AB17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ESTO ESTABA VACÍO...!!!</t>
        </r>
      </text>
    </comment>
    <comment ref="AB17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ESTO ESTABA VACIO</t>
        </r>
      </text>
    </comment>
    <comment ref="AB18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AQUI NO  HABIA NADA</t>
        </r>
      </text>
    </comment>
    <comment ref="AB186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AQUÍ NO HABIA NADA</t>
        </r>
      </text>
    </comment>
    <comment ref="AB187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OLLO MESMA LIÑA QUE NA RESIDENCIA DE OLEIROS</t>
        </r>
      </text>
    </comment>
    <comment ref="AB20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ESTAS CELDAS ESTABAN VACIAS</t>
        </r>
      </text>
    </comment>
  </commentList>
</comments>
</file>

<file path=xl/sharedStrings.xml><?xml version="1.0" encoding="utf-8"?>
<sst xmlns="http://schemas.openxmlformats.org/spreadsheetml/2006/main" count="41398" uniqueCount="7289">
  <si>
    <t>DATOS DOS APROBADOS</t>
  </si>
  <si>
    <t>TIPO_POSTO</t>
  </si>
  <si>
    <t>LIÑA_ORZAMENTARIA</t>
  </si>
  <si>
    <t>OBSERVACIÓNS DXFP</t>
  </si>
  <si>
    <t>¿FUNCIONARÍZASE O POSTO?</t>
  </si>
  <si>
    <t>¿FUNCIONARÍZASE A PERSOA?</t>
  </si>
  <si>
    <t>ORDEN</t>
  </si>
  <si>
    <t>Apelidos, Nome</t>
  </si>
  <si>
    <t>DNI</t>
  </si>
  <si>
    <t>Carácter</t>
  </si>
  <si>
    <t>Observacións</t>
  </si>
  <si>
    <t>GRUPO-CATEG ONDE SE FUNCIONARIZA A PERSOA</t>
  </si>
  <si>
    <t>RETR. LABORAL</t>
  </si>
  <si>
    <t>RETR. FUNCIONARIO</t>
  </si>
  <si>
    <t>DIFERENZA</t>
  </si>
  <si>
    <t>L</t>
  </si>
  <si>
    <t>0948</t>
  </si>
  <si>
    <t>SÍ</t>
  </si>
  <si>
    <t>VILLARINO RODRIGUEZ-REY, LUIS MARIA</t>
  </si>
  <si>
    <t>34931478K</t>
  </si>
  <si>
    <t xml:space="preserve">DEFINITIVO </t>
  </si>
  <si>
    <t>0973</t>
  </si>
  <si>
    <t>LEIS LIMIDEIRO, LUCIA</t>
  </si>
  <si>
    <t>34894253X</t>
  </si>
  <si>
    <t>CABANAS CACHAZA, MARIA ROSA</t>
  </si>
  <si>
    <t>76358675D</t>
  </si>
  <si>
    <t>TRIGO NOYA, MARIA TERESA</t>
  </si>
  <si>
    <t>46902858Q</t>
  </si>
  <si>
    <t>VAZQUEZ TURNES, MARIA DE LAS MERCEDE</t>
  </si>
  <si>
    <t>33259965X</t>
  </si>
  <si>
    <t>VAZQUEZ PEREZ, JAVIER</t>
  </si>
  <si>
    <t>32765169J</t>
  </si>
  <si>
    <t>REY VARELA, PILAR</t>
  </si>
  <si>
    <t>52431473Y</t>
  </si>
  <si>
    <t>GONZALEZ LAGO, MARIA CARMEN</t>
  </si>
  <si>
    <t>76344298F</t>
  </si>
  <si>
    <t>GARCIA ANDRADE, ADRIANA</t>
  </si>
  <si>
    <t>79310614J</t>
  </si>
  <si>
    <t>BOO DIEGUEZ, ELADIO</t>
  </si>
  <si>
    <t>76707511G</t>
  </si>
  <si>
    <t>RIOS LOPEZ,  MARIA MONSERRAT</t>
  </si>
  <si>
    <t>32809017T</t>
  </si>
  <si>
    <t>NOYA OTERO, MARIA CARMEN</t>
  </si>
  <si>
    <t>33273053B</t>
  </si>
  <si>
    <t>PROVISIONAL</t>
  </si>
  <si>
    <t>MARTINEZ GARCIA, MARIA MAGDALENA</t>
  </si>
  <si>
    <t>76342395J</t>
  </si>
  <si>
    <t>MOSTEIRO SANCHEZ, ANA MARIA</t>
  </si>
  <si>
    <t>33281365C</t>
  </si>
  <si>
    <t>PLATA BLANCO, MANUELA</t>
  </si>
  <si>
    <t>78780001X</t>
  </si>
  <si>
    <t>FERNANDEZ ORDOÑEZ, SANTIAGO</t>
  </si>
  <si>
    <t>32657563R</t>
  </si>
  <si>
    <t>AZPEITIA FERNANDEZ, PILAR</t>
  </si>
  <si>
    <t>32649211K</t>
  </si>
  <si>
    <t>CALVO ABELLEIRA, MARÍA TERESA</t>
  </si>
  <si>
    <t>33281396M</t>
  </si>
  <si>
    <t>PIÑEIRO ORJALES, ANA BELEN</t>
  </si>
  <si>
    <t>32664968T</t>
  </si>
  <si>
    <t>GIL PEREIRA, BEGOÑA</t>
  </si>
  <si>
    <t>44456498M</t>
  </si>
  <si>
    <t>VILARES SALVADO, MARIA EVA</t>
  </si>
  <si>
    <t>33284257Z</t>
  </si>
  <si>
    <t>PEREIRA ANIDOS, IRIA</t>
  </si>
  <si>
    <t>32668264F</t>
  </si>
  <si>
    <t>CASTRO REAL, MARÍA BELÉN</t>
  </si>
  <si>
    <t>32642986Y</t>
  </si>
  <si>
    <t>VECIÑO VALIÑA, ANA CRISTINA</t>
  </si>
  <si>
    <t>76363114D</t>
  </si>
  <si>
    <t>MIRA DEVESA, SILVIA</t>
  </si>
  <si>
    <t>32790647F</t>
  </si>
  <si>
    <t>PIÑEIRO TORRES, MONTSERRAT</t>
  </si>
  <si>
    <t>33849361P</t>
  </si>
  <si>
    <t>ALVAREZ PLATERO, ANA MARIA</t>
  </si>
  <si>
    <t>33858982S</t>
  </si>
  <si>
    <t>SIERRA GONZALEZ, MARIA ASUNCION</t>
  </si>
  <si>
    <t>76569912Z</t>
  </si>
  <si>
    <t>FONTEBOA MAREY, MARIA SOLEDAD</t>
  </si>
  <si>
    <t>33847571N</t>
  </si>
  <si>
    <t>VAZQUEZ CASTRO, MARIA JOSEFA</t>
  </si>
  <si>
    <t>33861298P</t>
  </si>
  <si>
    <t>ALVAREZ FERNANDEZ, MARIA DEL CARMEN</t>
  </si>
  <si>
    <t>76570935W</t>
  </si>
  <si>
    <t>FERNANDEZ MONTENEGRO, ESPERANZA</t>
  </si>
  <si>
    <t>77592209F</t>
  </si>
  <si>
    <t>PENA VARELA, MARIA CARMEN</t>
  </si>
  <si>
    <t>33309189Z</t>
  </si>
  <si>
    <t>BARBEITO MARTINEZ, ANTON</t>
  </si>
  <si>
    <t>32448445E</t>
  </si>
  <si>
    <t>Incapacidade permante total (con reserva)</t>
  </si>
  <si>
    <t>GARCIA OTERO, MARIA DOLORES</t>
  </si>
  <si>
    <t>77591849S</t>
  </si>
  <si>
    <t>SOBRADO FERNANDEZ, MARIA CARMEN</t>
  </si>
  <si>
    <t>76572644D</t>
  </si>
  <si>
    <t>GONZALEZ SOTO, MERCEDES</t>
  </si>
  <si>
    <t>34253375G</t>
  </si>
  <si>
    <t>VAZQUEZ CARRIL, JESUS MARTIN</t>
  </si>
  <si>
    <t>76820935S</t>
  </si>
  <si>
    <t>SOUTO BECERRA, ELENA</t>
  </si>
  <si>
    <t>33847819F</t>
  </si>
  <si>
    <t>GARCIA NEGRO, ANA MARIA</t>
  </si>
  <si>
    <t>33305734D</t>
  </si>
  <si>
    <t>ARMESTO RODRIGUEZ, MARIA BELEN</t>
  </si>
  <si>
    <t>33349014A</t>
  </si>
  <si>
    <t>FERNANDEZ ARIAS, ISABEL</t>
  </si>
  <si>
    <t>34255034F</t>
  </si>
  <si>
    <t>FERNANDEZ CID, MANUELA</t>
  </si>
  <si>
    <t>76565617C</t>
  </si>
  <si>
    <t>CASTRO TABOADA, MARÍA LUISA</t>
  </si>
  <si>
    <t>33304613S</t>
  </si>
  <si>
    <t>FERNANDEZ SOUTO, MARIA DE LOS ANGELES</t>
  </si>
  <si>
    <t>76566582L</t>
  </si>
  <si>
    <t>OTERO VAZQUEZ, MARIA JOSEFA</t>
  </si>
  <si>
    <t>76572607H</t>
  </si>
  <si>
    <t>DIAZ RAMIL, LIDIA</t>
  </si>
  <si>
    <t>33350595C</t>
  </si>
  <si>
    <t>BERNARDEZ TABOADA, MARIA JESUS</t>
  </si>
  <si>
    <t>34962435C</t>
  </si>
  <si>
    <t>SI</t>
  </si>
  <si>
    <t/>
  </si>
  <si>
    <t>CADERNO DES, MARIA TERESA</t>
  </si>
  <si>
    <t>76701652X</t>
  </si>
  <si>
    <t>CORRAL SURRIBAS, MARIA ALMUDENA</t>
  </si>
  <si>
    <t>44449059H</t>
  </si>
  <si>
    <t>GALLEGO TORRADO, MARIA ANGELES</t>
  </si>
  <si>
    <t>34944902J</t>
  </si>
  <si>
    <t>CORBAL PORTASANY, MªDEL CARMEN</t>
  </si>
  <si>
    <t>35293851Y</t>
  </si>
  <si>
    <t>OTERO PIÑEIRO, MARIA DEL CARMEN</t>
  </si>
  <si>
    <t>76807554C</t>
  </si>
  <si>
    <t>ABAD TORRES, SALVADOR ANGEL</t>
  </si>
  <si>
    <t>36065058T</t>
  </si>
  <si>
    <t>MARTINEZ TUBIO, FERMINA</t>
  </si>
  <si>
    <t>32752106Z</t>
  </si>
  <si>
    <t>SALGUEIRO CHAPELA, MARIA TERESA</t>
  </si>
  <si>
    <t>35301079N</t>
  </si>
  <si>
    <t>RODRIGUEZ PEREZ, CARMEN</t>
  </si>
  <si>
    <t>34870046E</t>
  </si>
  <si>
    <t>MINTEGUI HERRERA, MARIA OLGA</t>
  </si>
  <si>
    <t>36075166B</t>
  </si>
  <si>
    <t>FERNANDEZ FERNANDEZ, MARIA DEL CARMEN</t>
  </si>
  <si>
    <t>35443369R</t>
  </si>
  <si>
    <t>PEREIRA BARREIRO, MARIA TERESA</t>
  </si>
  <si>
    <t>35442150R</t>
  </si>
  <si>
    <t>CAMBON VIÑA, MARIA DOLORES</t>
  </si>
  <si>
    <t>76345661J</t>
  </si>
  <si>
    <t>VARELA GARCIA, CELESTINA</t>
  </si>
  <si>
    <t>32798426N</t>
  </si>
  <si>
    <t>IGLESIAS DIAZ, MARIA DEL MAR</t>
  </si>
  <si>
    <t>32645458V</t>
  </si>
  <si>
    <t>CERCIDO DIAZ, MARIA DE LA LUZ</t>
  </si>
  <si>
    <t>32668166R</t>
  </si>
  <si>
    <t>MENDEZ VILA, MARIA CARMEN</t>
  </si>
  <si>
    <t>33294793Q</t>
  </si>
  <si>
    <t>SEOANE PARDO, ANA MARIA</t>
  </si>
  <si>
    <t>33231112E</t>
  </si>
  <si>
    <t>LOBATO CUTRIN, MARIA ISABEL</t>
  </si>
  <si>
    <t>33257223M</t>
  </si>
  <si>
    <t>CORREDOIRA RODRIGUEZ, LUCIA</t>
  </si>
  <si>
    <t>76515834D</t>
  </si>
  <si>
    <t>VARELA BLANCO, MARIA JOSEFA</t>
  </si>
  <si>
    <t>33307998L</t>
  </si>
  <si>
    <t>PAREDES ABEL, ANA</t>
  </si>
  <si>
    <t>33827425Z</t>
  </si>
  <si>
    <t>VEIGAS FERNANDEZ, MARIA SOFIA</t>
  </si>
  <si>
    <t>34249805E</t>
  </si>
  <si>
    <t>DOMINGUEZ SANTISO, CONCEPCION</t>
  </si>
  <si>
    <t>33833240X</t>
  </si>
  <si>
    <t>VAZQUEZ PARDO, MARIA JOSEFA</t>
  </si>
  <si>
    <t>33311250M</t>
  </si>
  <si>
    <t>ALVAREZ DEL RIO, ISABEL</t>
  </si>
  <si>
    <t>35304547F</t>
  </si>
  <si>
    <t>MARTINEZ BARREIRO, MARIA JESUS</t>
  </si>
  <si>
    <t>35294882W</t>
  </si>
  <si>
    <t>TEDIN AREN, ADELA</t>
  </si>
  <si>
    <t>76362818N</t>
  </si>
  <si>
    <t>RIAL FERNANDEZ, MARIA SABINA</t>
  </si>
  <si>
    <t>36101937X</t>
  </si>
  <si>
    <t>RODRIGUEZ OTERO, ANA MARIA</t>
  </si>
  <si>
    <t>36077500E</t>
  </si>
  <si>
    <t>PEREIRA REY, ANA MARIA</t>
  </si>
  <si>
    <t>76365394N</t>
  </si>
  <si>
    <t>PEREZ RIVAS, MARIA DOLORES</t>
  </si>
  <si>
    <t>34973415Y</t>
  </si>
  <si>
    <t>RIBEIRO COSTAS, JOSEFA</t>
  </si>
  <si>
    <t>36079174V</t>
  </si>
  <si>
    <t>VARELA ABUIN, MARIA MARTA</t>
  </si>
  <si>
    <t>33337894S</t>
  </si>
  <si>
    <t>LOPEZ ARES, PILAR</t>
  </si>
  <si>
    <t>36075456W</t>
  </si>
  <si>
    <t>CARREIRAS CABADO, JOSE</t>
  </si>
  <si>
    <t>76575397W</t>
  </si>
  <si>
    <t>REZA DOMINGUEZ, JOSE ANTONIO</t>
  </si>
  <si>
    <t>34948841L</t>
  </si>
  <si>
    <t>GREGORES GARRIDO, ASUNCION</t>
  </si>
  <si>
    <t>35557341P</t>
  </si>
  <si>
    <t>LAGO ALONSO, MARIA LOURDES</t>
  </si>
  <si>
    <t>36068233R</t>
  </si>
  <si>
    <t>MARTIN GARCIA, FELISA</t>
  </si>
  <si>
    <t>07809465E</t>
  </si>
  <si>
    <t>CAO GARCIA, MARIA CARMEN</t>
  </si>
  <si>
    <t>76806543K</t>
  </si>
  <si>
    <t>PENA BARRAL, MONICA</t>
  </si>
  <si>
    <t>76366371T</t>
  </si>
  <si>
    <t>TRIÑANES MUÑIZ, ELISA ISABEL</t>
  </si>
  <si>
    <t>78780504F</t>
  </si>
  <si>
    <t>TRIÑANES MUÑIZ, MARIA DORA</t>
  </si>
  <si>
    <t>52454043J</t>
  </si>
  <si>
    <t>CAMBON VIÑA, CELSA</t>
  </si>
  <si>
    <t>76353743E</t>
  </si>
  <si>
    <t>CARRACEDO CALV O, CELIA</t>
  </si>
  <si>
    <t>52431780Z</t>
  </si>
  <si>
    <t>ABELENDA BRANDON, MARIA JOSEFA</t>
  </si>
  <si>
    <t>52434522L</t>
  </si>
  <si>
    <t>POSE FARIÑA, MIGUEL</t>
  </si>
  <si>
    <t>52432102Z</t>
  </si>
  <si>
    <t>ALVAREZ MACEIRAS, MARIA PILAR</t>
  </si>
  <si>
    <t>32626543P</t>
  </si>
  <si>
    <t>CEBREIRO FERNANDEZ, MARIA JOSE</t>
  </si>
  <si>
    <t>32627973N</t>
  </si>
  <si>
    <t>MAYAN PIÑEIRO, CARIDAD</t>
  </si>
  <si>
    <t>52453560J</t>
  </si>
  <si>
    <t>0946</t>
  </si>
  <si>
    <t>GONZALEZ SUAREZ, MARIA DEL CARMEN</t>
  </si>
  <si>
    <t>76507397J</t>
  </si>
  <si>
    <t>00951</t>
  </si>
  <si>
    <t>LOPEZ COUCE, MARIA</t>
  </si>
  <si>
    <t>76400124N</t>
  </si>
  <si>
    <t>0951</t>
  </si>
  <si>
    <t>RAMAS LEIS, ISABEL</t>
  </si>
  <si>
    <t>44806841N</t>
  </si>
  <si>
    <t>MARTINEZ FERNANDEZ, MARIA DEL CARMEN</t>
  </si>
  <si>
    <t>44815333V</t>
  </si>
  <si>
    <t>RENDO SALGADO, MARÍA TERESA</t>
  </si>
  <si>
    <t>33266385J</t>
  </si>
  <si>
    <t>SUAREZ PENAS, MARIA DEL PILAR</t>
  </si>
  <si>
    <t>44807538L</t>
  </si>
  <si>
    <t>DOMINGUEZ TORREIRA, MARIA JOSEFA</t>
  </si>
  <si>
    <t>33238327S</t>
  </si>
  <si>
    <t>CAO GAUDEOSO, Mª JOSE</t>
  </si>
  <si>
    <t>32831294J</t>
  </si>
  <si>
    <t>ARCOS LOPEZ, MARIA ALICIA</t>
  </si>
  <si>
    <t>76577464E</t>
  </si>
  <si>
    <t>LOPEZ PARAMO, ANGELA</t>
  </si>
  <si>
    <t>33843140C</t>
  </si>
  <si>
    <t>LOPEZ RIVERA, MANUEL</t>
  </si>
  <si>
    <t>34260153C</t>
  </si>
  <si>
    <t>RODRIGUEZ GARCIA, SARA</t>
  </si>
  <si>
    <t>33344937C</t>
  </si>
  <si>
    <t>RODRIGUEZ LOUREIRO, ANGELINES</t>
  </si>
  <si>
    <t>34254344F</t>
  </si>
  <si>
    <t>ALVAREDO ARIAS, CELIA</t>
  </si>
  <si>
    <t>34249396G</t>
  </si>
  <si>
    <t>LOPEZ FERNANDEZ, MARIA JOSE</t>
  </si>
  <si>
    <t>33327918K</t>
  </si>
  <si>
    <t>GOMEZ ALEN, MARIA</t>
  </si>
  <si>
    <t>34950588H</t>
  </si>
  <si>
    <t>FERNANDEZ MUÑOZ, ROSA MARIA</t>
  </si>
  <si>
    <t>44446539M</t>
  </si>
  <si>
    <t>PAZ GONZALEZ, MARIA JESUSA</t>
  </si>
  <si>
    <t>76708799G</t>
  </si>
  <si>
    <t>DELGADO SILVA, MARIA ISABEL</t>
  </si>
  <si>
    <t>76704088P</t>
  </si>
  <si>
    <t>PEREZ DIAZ, CONCEPCION</t>
  </si>
  <si>
    <t>34933536D</t>
  </si>
  <si>
    <t>MARTINEZ GONZALEZ, ANA</t>
  </si>
  <si>
    <t>34986628V</t>
  </si>
  <si>
    <t>TORRES ABAL, MANUEL</t>
  </si>
  <si>
    <t>44083263Z</t>
  </si>
  <si>
    <t>BLANCO BLANCO, MARIA TERESA</t>
  </si>
  <si>
    <t>76863214C</t>
  </si>
  <si>
    <t>NOVAS AMADO, CONCEPCION</t>
  </si>
  <si>
    <t>52491303J</t>
  </si>
  <si>
    <t>SOUTO LUSQUIÑOS, MARIA DEL PILAR</t>
  </si>
  <si>
    <t>76817411X</t>
  </si>
  <si>
    <t>ALMANSA CAMBEIRO, SUSANA</t>
  </si>
  <si>
    <t>36090400L</t>
  </si>
  <si>
    <t>OTERO BARRAL, DOLORES</t>
  </si>
  <si>
    <t>76892175R</t>
  </si>
  <si>
    <t>ALONSO LAGO, SUSANA</t>
  </si>
  <si>
    <t>76993337D</t>
  </si>
  <si>
    <t>RODRIGUEZ LAGO, JULIA</t>
  </si>
  <si>
    <t>35559915Y</t>
  </si>
  <si>
    <t>GONZALEZ LAGO, MARIA DE LOS ANGELES</t>
  </si>
  <si>
    <t>35547873Q</t>
  </si>
  <si>
    <t>CAMINO LLAMAS, YOLANDA MERCEDES</t>
  </si>
  <si>
    <t>76905327C</t>
  </si>
  <si>
    <t>GONZALEZ GONZALEZ, M REMEDIOS</t>
  </si>
  <si>
    <t>36030744W</t>
  </si>
  <si>
    <t>GALLEGO JASPE, MARÍA LUISA FRANCISC</t>
  </si>
  <si>
    <t>32431981A</t>
  </si>
  <si>
    <t>LOPEZ MARTINEZ, CECILIA</t>
  </si>
  <si>
    <t>32664437K</t>
  </si>
  <si>
    <t>FUSTES LUACES, MARIA LUZ</t>
  </si>
  <si>
    <t>76409273F</t>
  </si>
  <si>
    <t>VILA MENDEZ, MARIA CRISTINA</t>
  </si>
  <si>
    <t>33313267K</t>
  </si>
  <si>
    <t>RODRIGUEZ SOENGAS, MARTA</t>
  </si>
  <si>
    <t>76623900K</t>
  </si>
  <si>
    <t>POL GONZALEZ, MILAGROS</t>
  </si>
  <si>
    <t>76618294G</t>
  </si>
  <si>
    <t>RODRIGUEZ CASARES, EDITA</t>
  </si>
  <si>
    <t>34258866K</t>
  </si>
  <si>
    <t>BARROS BELLO, MARINA</t>
  </si>
  <si>
    <t>35548533D</t>
  </si>
  <si>
    <t>LAGO PARADA, MARIA DEL PILAR</t>
  </si>
  <si>
    <t>36112039S</t>
  </si>
  <si>
    <t>PENEDO FEIJOO, XOSE AVELINO</t>
  </si>
  <si>
    <t>32651120K</t>
  </si>
  <si>
    <t>VAZQUEZ CAJARAVILLE, JOSE LUIS</t>
  </si>
  <si>
    <t>44811370X</t>
  </si>
  <si>
    <t>BLANCO BLANCO, LAUDELINA</t>
  </si>
  <si>
    <t>05245936G</t>
  </si>
  <si>
    <t>FERNANDEZ PEREZ, MARIA VIRGINIA</t>
  </si>
  <si>
    <t>33326464Q</t>
  </si>
  <si>
    <t>VAZQUEZ DIAZ, MARIA PAZ</t>
  </si>
  <si>
    <t>33319216J</t>
  </si>
  <si>
    <t>BUSTELO VAZQUEZ, AMALIA</t>
  </si>
  <si>
    <t>76702689N</t>
  </si>
  <si>
    <t>MARTINEZ PAZOS, MARIA EMERITA</t>
  </si>
  <si>
    <t>35282529T</t>
  </si>
  <si>
    <t>VAZQUEZ PINTOS, ADELINA</t>
  </si>
  <si>
    <t>35311702D</t>
  </si>
  <si>
    <t>AREAL LOPEZ, FLORINDA</t>
  </si>
  <si>
    <t>36053353W</t>
  </si>
  <si>
    <t>PUENTE BERMUDEZ, MARIA ISABEL</t>
  </si>
  <si>
    <t>33272757Z</t>
  </si>
  <si>
    <t>MATOS PEREIRA, MARIA ANGELES</t>
  </si>
  <si>
    <t>32780857S</t>
  </si>
  <si>
    <t>MARTINEZ MEJUTO, MARIA ANGELES</t>
  </si>
  <si>
    <t>52481916X</t>
  </si>
  <si>
    <t>GARCIA MATO, JOSE MANUEL</t>
  </si>
  <si>
    <t>46912780W</t>
  </si>
  <si>
    <t>PAMPIN BASCOY, MARIA SAGRARIO</t>
  </si>
  <si>
    <t>32747734N</t>
  </si>
  <si>
    <t>LORENZO LOPEZ, MONTSERRAT</t>
  </si>
  <si>
    <t>10059775N</t>
  </si>
  <si>
    <t>MONTEMUIÑO BRETAL, JUAN MANUEL</t>
  </si>
  <si>
    <t>52452137Q</t>
  </si>
  <si>
    <t>GONZALEZ MANCEBO, MARIA DOLORES</t>
  </si>
  <si>
    <t>79316458S</t>
  </si>
  <si>
    <t>GARRIDO CID, MARIA FLORA</t>
  </si>
  <si>
    <t>34985984V</t>
  </si>
  <si>
    <t>FERNANDEZ ROMAN, MARIA DEL PILAR</t>
  </si>
  <si>
    <t>36055792A</t>
  </si>
  <si>
    <t>PEREIRA DE SOUSA, IDALINA</t>
  </si>
  <si>
    <t>36139761E</t>
  </si>
  <si>
    <t>GRAÑA PELETEIRO, MARTA</t>
  </si>
  <si>
    <t>36126446R</t>
  </si>
  <si>
    <t>TORREIRO MOSTEIRO, CARMEN</t>
  </si>
  <si>
    <t>35288403D</t>
  </si>
  <si>
    <t>FEAS LAVANDEIRA, SANDRA</t>
  </si>
  <si>
    <t>34893472B</t>
  </si>
  <si>
    <t>VIAÑO POSE, MARIA DOLORES</t>
  </si>
  <si>
    <t>33226861A</t>
  </si>
  <si>
    <t>LORENZO FERNANDEZ, BEGOÑA</t>
  </si>
  <si>
    <t>34891207T</t>
  </si>
  <si>
    <t>PERISCAL CASTIÑEIRA, MARIA CELIA</t>
  </si>
  <si>
    <t>32754238F</t>
  </si>
  <si>
    <t>TAIBO SUAREZ, ANA MARIA</t>
  </si>
  <si>
    <t>32836583N</t>
  </si>
  <si>
    <t>IGLESIAS BLANCO, MARIA DOLORES</t>
  </si>
  <si>
    <t>76355335G</t>
  </si>
  <si>
    <t>FERREIRO QUEIJEIRO, JOSEFA</t>
  </si>
  <si>
    <t>76342491V</t>
  </si>
  <si>
    <t>CARREIRA RODRIGUEZ, RAQUEL</t>
  </si>
  <si>
    <t>32822004S</t>
  </si>
  <si>
    <t>BLANCO PEDREIRA, DOLORES</t>
  </si>
  <si>
    <t>32440472F</t>
  </si>
  <si>
    <t>IGLESIAS IGLESIAS, MARIA ESTHER</t>
  </si>
  <si>
    <t>76363550P</t>
  </si>
  <si>
    <t>VAZQUEZ LENDOIRO, YOLANDA</t>
  </si>
  <si>
    <t>32838313V</t>
  </si>
  <si>
    <t>FILGUEIRA CASTRO, MARIA MERCEDES</t>
  </si>
  <si>
    <t>76517320T</t>
  </si>
  <si>
    <t>MAROÑO VILABOA, ANA CRISTINA</t>
  </si>
  <si>
    <t>33274695C</t>
  </si>
  <si>
    <t>VAZQUEZ COSTA, XOSÉ ANTÓN</t>
  </si>
  <si>
    <t>32766982D</t>
  </si>
  <si>
    <t>VEIGA MONTANS, MARIA ESTHER</t>
  </si>
  <si>
    <t>32763979L</t>
  </si>
  <si>
    <t>AGRA HERMO, ANA ISABEL</t>
  </si>
  <si>
    <t>34887755K</t>
  </si>
  <si>
    <t>PEDREIRA GARRIDO, BEATRIZ</t>
  </si>
  <si>
    <t>32433205P</t>
  </si>
  <si>
    <t>SOUTO NAYA, MARIA LUZ</t>
  </si>
  <si>
    <t>32443603X</t>
  </si>
  <si>
    <t>VAZQUEZ RODRIGUEZ, ANA MARIA</t>
  </si>
  <si>
    <t>32838123B</t>
  </si>
  <si>
    <t>ALVAREZ PEREZ, MARIA CARMEN</t>
  </si>
  <si>
    <t>34934346Z</t>
  </si>
  <si>
    <t>ALVEDRO ZAS, CONCEPCION</t>
  </si>
  <si>
    <t>32761261S</t>
  </si>
  <si>
    <t>LIÑARES SOLLA, SOLEDAD</t>
  </si>
  <si>
    <t>32767290H</t>
  </si>
  <si>
    <t>CURRAS PEREIRA, MARIA LOURDES</t>
  </si>
  <si>
    <t>32808386J</t>
  </si>
  <si>
    <t>QUINTELA FERNANDEZ, SECUNDINO</t>
  </si>
  <si>
    <t>33327115T</t>
  </si>
  <si>
    <t>VAZQUEZ FRANCOS, JUAN CARLOS</t>
  </si>
  <si>
    <t>32660340H</t>
  </si>
  <si>
    <t>RODRIGUEZ GONZALEZ, MARIA PILAR</t>
  </si>
  <si>
    <t>32635068T</t>
  </si>
  <si>
    <t>RODRIGUEZ TAIBO, ANGEL JOSE</t>
  </si>
  <si>
    <t>76345684J</t>
  </si>
  <si>
    <t>GARCIA RODRIGUEZ, MARIA TERESA</t>
  </si>
  <si>
    <t>76345797B</t>
  </si>
  <si>
    <t>CARRACEDO MOUZO, MARIA DEL SOCORRO</t>
  </si>
  <si>
    <t>76359934A</t>
  </si>
  <si>
    <t>ROJO CASTIÑEIRA, ADELINA</t>
  </si>
  <si>
    <t>76349748Y</t>
  </si>
  <si>
    <t>PENAS TORREIRO, MARIA LUZ</t>
  </si>
  <si>
    <t>14581408Y</t>
  </si>
  <si>
    <t>BARRO CALVO, MARIA JESUS</t>
  </si>
  <si>
    <t>76404068T</t>
  </si>
  <si>
    <t>NEGRO PAZ, KATIA</t>
  </si>
  <si>
    <t>79312586F</t>
  </si>
  <si>
    <t>PICON IGLESIAS, JOSE ANTONIO</t>
  </si>
  <si>
    <t>33280802D</t>
  </si>
  <si>
    <t>TORRENTE VARELA, MARGARITA EVANGELINA</t>
  </si>
  <si>
    <t>32669312C</t>
  </si>
  <si>
    <t>SIXTO GONZALEZ, JUAN IGNACIO</t>
  </si>
  <si>
    <t>32652239J</t>
  </si>
  <si>
    <t>PITA MORO, INES</t>
  </si>
  <si>
    <t>32662712K</t>
  </si>
  <si>
    <t>LOPEZ RODRIGUEZ, MARIA CARMEN</t>
  </si>
  <si>
    <t>33831783W</t>
  </si>
  <si>
    <t>PRIETO NOVO, ESPERANZA</t>
  </si>
  <si>
    <t>32659751G</t>
  </si>
  <si>
    <t>VILANOVA PEREZ, JUAN CARLOS</t>
  </si>
  <si>
    <t>33299113N</t>
  </si>
  <si>
    <t>MIGUENS SUAREZ, MARIA JOAQUINA</t>
  </si>
  <si>
    <t>33275171J</t>
  </si>
  <si>
    <t>MOREIRA VAZQUEZ, ROBERTO</t>
  </si>
  <si>
    <t>33293429D</t>
  </si>
  <si>
    <t>VAZQUEZ GILDA, MARIA JESUS</t>
  </si>
  <si>
    <t>32806404D</t>
  </si>
  <si>
    <t>SANCHEZ GAREA, FRANCISCO JAVIER</t>
  </si>
  <si>
    <t>34890468C</t>
  </si>
  <si>
    <t>PENA VARELA, MARIA JOSE</t>
  </si>
  <si>
    <t>34893756L</t>
  </si>
  <si>
    <t>IGLESIAS COUSELO, MARÍA LOURDES</t>
  </si>
  <si>
    <t>76346772C</t>
  </si>
  <si>
    <t>SABEL SANDE, HERMINDA</t>
  </si>
  <si>
    <t>33258693A</t>
  </si>
  <si>
    <t>ABELENDA PARAMA, MARIA DEL CARMEN</t>
  </si>
  <si>
    <t>32808765R</t>
  </si>
  <si>
    <t>VAZQUEZ SERANTES, MERCEDES</t>
  </si>
  <si>
    <t>76399085P</t>
  </si>
  <si>
    <t>OLIVEIRA FIGUEROA, MARIA DOLORES</t>
  </si>
  <si>
    <t>78791482Z</t>
  </si>
  <si>
    <t>ARAUJO CASAIS, MARIA JOSEFA</t>
  </si>
  <si>
    <t>76507084E</t>
  </si>
  <si>
    <t>LEMA MOUZO, LUCIA</t>
  </si>
  <si>
    <t>76355303H</t>
  </si>
  <si>
    <t>GARCIA DEVESA, MARIA MERCEDES</t>
  </si>
  <si>
    <t>76356598W</t>
  </si>
  <si>
    <t>PORTELA MARTINEZ, BEGOÑA</t>
  </si>
  <si>
    <t>32656609J</t>
  </si>
  <si>
    <t>PERNAS BRAÑA, MARIA ANGELES</t>
  </si>
  <si>
    <t>33303969S</t>
  </si>
  <si>
    <t>FERREIRA ANTON, MARÍA DELFINA</t>
  </si>
  <si>
    <t>32657501P</t>
  </si>
  <si>
    <t>TEIJEIRO LOZANO, DOLORES</t>
  </si>
  <si>
    <t>76577994T</t>
  </si>
  <si>
    <t>MOSQUERA HERMO, MARIA EVA</t>
  </si>
  <si>
    <t>33276832H</t>
  </si>
  <si>
    <t>PIÑEIRO SOBRADELO, MARIA ANGELES</t>
  </si>
  <si>
    <t>78780428T</t>
  </si>
  <si>
    <t>VICENTE VICENTE, MARIA DOLORES</t>
  </si>
  <si>
    <t>78782449C</t>
  </si>
  <si>
    <t>ARGIBAY LEMA, MARIA ELENA</t>
  </si>
  <si>
    <t>33224159S</t>
  </si>
  <si>
    <t>ONDOÑO CASTELLAR, ANA MARIA</t>
  </si>
  <si>
    <t>32747114J</t>
  </si>
  <si>
    <t>IGLESIAS LIMENS, MERCEDES</t>
  </si>
  <si>
    <t>33283642C</t>
  </si>
  <si>
    <t>VALIÑA LEMA, MARIA DOLORES</t>
  </si>
  <si>
    <t>32794191D</t>
  </si>
  <si>
    <t>FACHAL LAVANDEIRA, DOLORES</t>
  </si>
  <si>
    <t>76353406F</t>
  </si>
  <si>
    <t>COUSILLAS BARCIA, MARIA CARMEN</t>
  </si>
  <si>
    <t>32437963M</t>
  </si>
  <si>
    <t>AGRA POSE, MARIA ESTHER</t>
  </si>
  <si>
    <t>76341880G</t>
  </si>
  <si>
    <t>SAAVEDRA ARIAS, YOLANDA</t>
  </si>
  <si>
    <t>33857496R</t>
  </si>
  <si>
    <t>PRADOS FERNANDEZ, MARIA SOCORRO</t>
  </si>
  <si>
    <t>76567324W</t>
  </si>
  <si>
    <t>LOPEZ FONTAL, MERCEDES</t>
  </si>
  <si>
    <t>76566994V</t>
  </si>
  <si>
    <t>FERNANDEZ LOUZAO, MARIA JOSE</t>
  </si>
  <si>
    <t>77591850Q</t>
  </si>
  <si>
    <t>GARCIA CAYON, MARIA ANTONIA</t>
  </si>
  <si>
    <t>76564399K</t>
  </si>
  <si>
    <t>PAREDES NUÑEZ, MARIA LUISA</t>
  </si>
  <si>
    <t>33304788Y</t>
  </si>
  <si>
    <t>PIÑEIRO CASANOVA, MARIA ELENA</t>
  </si>
  <si>
    <t>33858793X</t>
  </si>
  <si>
    <t>GONZALEZ VAZQUEZ, CRISTINA</t>
  </si>
  <si>
    <t>33323088K</t>
  </si>
  <si>
    <t>TEIJEIRO FERNANDEZ, ANA MARIA</t>
  </si>
  <si>
    <t>33313801A</t>
  </si>
  <si>
    <t>FERNANDEZ ALVAREZ, INES</t>
  </si>
  <si>
    <t>33308986H</t>
  </si>
  <si>
    <t>TERRON CABANILLAS, MARIA PILAR</t>
  </si>
  <si>
    <t>33852182T</t>
  </si>
  <si>
    <t>LOPEZ REIGOSA, DOLORES</t>
  </si>
  <si>
    <t>76565589S</t>
  </si>
  <si>
    <t>GONZALEZ CARREIRA, JULIA</t>
  </si>
  <si>
    <t>33316992C</t>
  </si>
  <si>
    <t>CORDERO GUDE, MARIA SUSANA</t>
  </si>
  <si>
    <t>33315155T</t>
  </si>
  <si>
    <t>BLANCO POLO, MARIA DOLORES</t>
  </si>
  <si>
    <t>32649679Y</t>
  </si>
  <si>
    <t>ARIAS FERNANDEZ, ANA MARIA</t>
  </si>
  <si>
    <t>09365122M</t>
  </si>
  <si>
    <t>LOPEZ RODRIGUEZ, MARIA CRISTINA</t>
  </si>
  <si>
    <t>33318654A</t>
  </si>
  <si>
    <t>MACEIRAS ESCONTRELA, MARIA ISABEL</t>
  </si>
  <si>
    <t>34260321G</t>
  </si>
  <si>
    <t>MOURIN MENDEZ, CONCEPCION</t>
  </si>
  <si>
    <t>33830610W</t>
  </si>
  <si>
    <t>GARCIA PACIOR, MARÍA SOLEDAD</t>
  </si>
  <si>
    <t>76565622W</t>
  </si>
  <si>
    <t>REBOLLAL JUANES, LUZDIVINA</t>
  </si>
  <si>
    <t>76570847Y</t>
  </si>
  <si>
    <t>GONZALEZ CASTRO, PURIFICACION</t>
  </si>
  <si>
    <t>33344221V</t>
  </si>
  <si>
    <t>FERNANDEZ DIAZ, CARMEN</t>
  </si>
  <si>
    <t>33841023L</t>
  </si>
  <si>
    <t>VEGA RODRIGUEZ, ESTHER</t>
  </si>
  <si>
    <t>33306112L</t>
  </si>
  <si>
    <t>0949</t>
  </si>
  <si>
    <t>Pasar a XORNADA COMPLETA porque está ocupada por un traballador que aprobou o proceso de funcionarización.</t>
  </si>
  <si>
    <t>VALCARCE LOPEZ, MARIA DIGNA</t>
  </si>
  <si>
    <t>33311634K</t>
  </si>
  <si>
    <t>FRAGA DIAZ, MARIA JOSEFA</t>
  </si>
  <si>
    <t>33851510H</t>
  </si>
  <si>
    <t>GARCIA LIZ, MARIA ISABEL</t>
  </si>
  <si>
    <t>34951032W</t>
  </si>
  <si>
    <t>RODRIGUEZ NIETO, MARIA CARMEN</t>
  </si>
  <si>
    <t>34973922F</t>
  </si>
  <si>
    <t>DIAZ GONZALEZ, MARIA DEL ROSARIO</t>
  </si>
  <si>
    <t>34938776M</t>
  </si>
  <si>
    <t>PEREZ POZO, MARIA JOSE</t>
  </si>
  <si>
    <t>34966739T</t>
  </si>
  <si>
    <t>SABUCEDO REGO, Mª ISABEL</t>
  </si>
  <si>
    <t>34940218K</t>
  </si>
  <si>
    <t>RODRIGUEZ RODRIGUEZ, CLAUDINA</t>
  </si>
  <si>
    <t>34966239Y</t>
  </si>
  <si>
    <t>NORES RIVAS, ANA ISABEL</t>
  </si>
  <si>
    <t>52498362B</t>
  </si>
  <si>
    <t>FONDEVILA GONZALEZ, GUMERSINDA</t>
  </si>
  <si>
    <t>34952887V</t>
  </si>
  <si>
    <t>RODRIGUEZ FERNANDEZ, TERESA</t>
  </si>
  <si>
    <t>34968432Z</t>
  </si>
  <si>
    <t>MOSQUERA ROSENDO, MANUELA</t>
  </si>
  <si>
    <t>76705872K</t>
  </si>
  <si>
    <t>LOPEZ FERREIRO, MARIA DEL PILAR</t>
  </si>
  <si>
    <t>76910475Q</t>
  </si>
  <si>
    <t>PAZOS GRANDAL, ALICIA</t>
  </si>
  <si>
    <t>52497599F</t>
  </si>
  <si>
    <t>LOUREIRO VILLAVERDE, MARIA SOLEDAD</t>
  </si>
  <si>
    <t>32746470J</t>
  </si>
  <si>
    <t>MONTEAGUDO ESTEVEZ, CANDELARIA</t>
  </si>
  <si>
    <t>35292829L</t>
  </si>
  <si>
    <t>PERELLO GONZALEZ, MARIA CARMEN</t>
  </si>
  <si>
    <t>36045781C</t>
  </si>
  <si>
    <t>NOVAS DE LA TORRE, ANA ABEL</t>
  </si>
  <si>
    <t>52498464K</t>
  </si>
  <si>
    <t>MARTINEZ BERNARDEZ, MARIA LUISA</t>
  </si>
  <si>
    <t>76808004X</t>
  </si>
  <si>
    <t>ARAGUNDE SANTOS, OSCAR</t>
  </si>
  <si>
    <t>35453023H</t>
  </si>
  <si>
    <t>MARTINEZ IGLESIAS, MARIA DEL CARMEN</t>
  </si>
  <si>
    <t>76807437H</t>
  </si>
  <si>
    <t>FONDEVILA FRANCO, ISABEL</t>
  </si>
  <si>
    <t>35305847L</t>
  </si>
  <si>
    <t>09733</t>
  </si>
  <si>
    <t>TORRADO BARRIOS, RAQUEL</t>
  </si>
  <si>
    <t>76868585D</t>
  </si>
  <si>
    <t>ESPIÑA QUINTEIRO, MANUEL</t>
  </si>
  <si>
    <t>35285174T</t>
  </si>
  <si>
    <t>COSTAS VALVERDE, MARINA</t>
  </si>
  <si>
    <t>36049718R</t>
  </si>
  <si>
    <t>BARROS VIDEIRA, MARIA DEL CARMEN</t>
  </si>
  <si>
    <t>76894039W</t>
  </si>
  <si>
    <t>OZORES ROSALES, MARIA DEL PILAR</t>
  </si>
  <si>
    <t>35438215E</t>
  </si>
  <si>
    <t>GARCIA CEA, MARISOL</t>
  </si>
  <si>
    <t>52482377B</t>
  </si>
  <si>
    <t>CARRAGAL DOMINGUEZ, MARIA DEL ROSARIO</t>
  </si>
  <si>
    <t>52493382E</t>
  </si>
  <si>
    <t>TABOADA GONZALEZ, MARIA BEGIÑA</t>
  </si>
  <si>
    <t>36064258M</t>
  </si>
  <si>
    <t>ALVAREZ VAZQUEZ, MARIA DEL PILAR</t>
  </si>
  <si>
    <t>36051632Y</t>
  </si>
  <si>
    <t>MARCOS BAHILLO, BEGOÑA</t>
  </si>
  <si>
    <t>36078774P</t>
  </si>
  <si>
    <t>GIRALDEZ GONZALEZ, VICTORIA</t>
  </si>
  <si>
    <t>36054160G</t>
  </si>
  <si>
    <t>CASAL TATO, MARIA TERESA</t>
  </si>
  <si>
    <t>52482972P</t>
  </si>
  <si>
    <t>LAREO REY, MARÍA JOSÉ</t>
  </si>
  <si>
    <t>76815747W</t>
  </si>
  <si>
    <t>MACEIRA FERNANDEZ, MARIA DEL CARMEN</t>
  </si>
  <si>
    <t>35548226R</t>
  </si>
  <si>
    <t>VAZQUEZ PEREZ, MARIA JOSE</t>
  </si>
  <si>
    <t>35552622G</t>
  </si>
  <si>
    <t>FERNANDEZ ALONSO, ISABEL</t>
  </si>
  <si>
    <t>35552775L</t>
  </si>
  <si>
    <t>GARCIA RIVAS, JOSEFINA</t>
  </si>
  <si>
    <t>36090791L</t>
  </si>
  <si>
    <t>CORTES BAÑOS, MARIA CARMEN</t>
  </si>
  <si>
    <t>35443331D</t>
  </si>
  <si>
    <t>PAZ CASTAÑO, MARIA DEL CARMEN</t>
  </si>
  <si>
    <t>33254880P</t>
  </si>
  <si>
    <t>RODRIGUEZ COUSELO, MANUELA</t>
  </si>
  <si>
    <t>35450093D</t>
  </si>
  <si>
    <t>SANMARTIN DIEZ, ISABEL</t>
  </si>
  <si>
    <t>76516560E</t>
  </si>
  <si>
    <t>COSTAL PEREZ, MARIA ALMUDENA</t>
  </si>
  <si>
    <t>53177917P</t>
  </si>
  <si>
    <t>RODRIGUEZ RODRIGUEZ, SEGUNDA</t>
  </si>
  <si>
    <t>34984365P</t>
  </si>
  <si>
    <t>ALCALDE SOTO, SUSANA</t>
  </si>
  <si>
    <t>35441209A</t>
  </si>
  <si>
    <t>PADIN GONZALEZ, MARÍA PASTORA</t>
  </si>
  <si>
    <t>35439407H</t>
  </si>
  <si>
    <t>PAZ CARBALLO, MARIA DOLORES</t>
  </si>
  <si>
    <t>35458141F</t>
  </si>
  <si>
    <t>EIRIS IGLESIAS, LUCIA</t>
  </si>
  <si>
    <t>32436696A</t>
  </si>
  <si>
    <t>GARCIA MATO, MARIA AMPARO</t>
  </si>
  <si>
    <t>52435798F</t>
  </si>
  <si>
    <t>BARROS CAMBA, JOSÉ ALONSO</t>
  </si>
  <si>
    <t>79316645H</t>
  </si>
  <si>
    <t>CASAS LANDEIRA, JOSE ANTONIO</t>
  </si>
  <si>
    <t>76367016R</t>
  </si>
  <si>
    <t>BARREIRO MARTINEZ, EMILIA</t>
  </si>
  <si>
    <t>32786298M</t>
  </si>
  <si>
    <t>BERMUDEZ PENA, EVA</t>
  </si>
  <si>
    <t>76343033F</t>
  </si>
  <si>
    <t>BASALO ANTELO, MARIA JOSEFA</t>
  </si>
  <si>
    <t>76345768M</t>
  </si>
  <si>
    <t>GARCIA COSTA, JOSEFA MARÍA</t>
  </si>
  <si>
    <t>46917333R</t>
  </si>
  <si>
    <t>VILLAR GIGIREY, LAURA</t>
  </si>
  <si>
    <t>32796309B</t>
  </si>
  <si>
    <t>MARTINEZ VAZQUEZ, RAQUEL</t>
  </si>
  <si>
    <t>32786805Y</t>
  </si>
  <si>
    <t>HERMIDA FONTICOBA, MARIA LUZ</t>
  </si>
  <si>
    <t>32653932G</t>
  </si>
  <si>
    <t>MARTINEZ BOUZA, DOLORES</t>
  </si>
  <si>
    <t>32641765G</t>
  </si>
  <si>
    <t>BARRO VILLARES, OFELIA</t>
  </si>
  <si>
    <t>32635132H</t>
  </si>
  <si>
    <t>LOPEZ MARTINEZ, MARIA CARMEN</t>
  </si>
  <si>
    <t>32658816N</t>
  </si>
  <si>
    <t>LOPEZ FABELLO, MARIA JULIA</t>
  </si>
  <si>
    <t>33276687B</t>
  </si>
  <si>
    <t>AMOR CARNOTA, JOSEFINA</t>
  </si>
  <si>
    <t>32768791R</t>
  </si>
  <si>
    <t>PAZOS MARZOA, ANA MARÍA</t>
  </si>
  <si>
    <t>32814514T</t>
  </si>
  <si>
    <t>CENDAL NIETO, MARIA JOSEFA</t>
  </si>
  <si>
    <t>33279810Y</t>
  </si>
  <si>
    <t>MARTINEZ CALVO, MARIA AVELINA</t>
  </si>
  <si>
    <t>76368862F</t>
  </si>
  <si>
    <t>DIESTE RODRIGUEZ, MARIA CARMEN</t>
  </si>
  <si>
    <t>78780599X</t>
  </si>
  <si>
    <t>REY FREIRE, MARIA DEL CARMEN</t>
  </si>
  <si>
    <t>33265161P</t>
  </si>
  <si>
    <t>CALVO VAZQUEZ, MARILUZ</t>
  </si>
  <si>
    <t>33238050Z</t>
  </si>
  <si>
    <t>RODRIGUEZ LOPEZ, MARIA ALICIA</t>
  </si>
  <si>
    <t>33317591K</t>
  </si>
  <si>
    <t>VILAR MENDEZ, MARIA JOSE</t>
  </si>
  <si>
    <t>33324389B</t>
  </si>
  <si>
    <t>FERNANDEZ LOPEZ, MARIA PILAR</t>
  </si>
  <si>
    <t>33855841W</t>
  </si>
  <si>
    <t>GOMEZ RODRIGUEZ, CONCEPCION</t>
  </si>
  <si>
    <t>34920731S</t>
  </si>
  <si>
    <t>NOVOA NOVOA, MARIA ESTHER</t>
  </si>
  <si>
    <t>34920969T</t>
  </si>
  <si>
    <t>AMOEDO CABALEIRO, JOSE LUIS</t>
  </si>
  <si>
    <t>36098691F</t>
  </si>
  <si>
    <t>SOUTO PIÑEIRO, DOLORES</t>
  </si>
  <si>
    <t>35294175P</t>
  </si>
  <si>
    <t>ROMAY PINTOS, DORINDA</t>
  </si>
  <si>
    <t>35429658K</t>
  </si>
  <si>
    <t>ESTEVEZ MARTINEZ, ANA MARIA</t>
  </si>
  <si>
    <t>52494190W</t>
  </si>
  <si>
    <t>FERNANDEZ FERNANDEZ, PATRICIA</t>
  </si>
  <si>
    <t>44807821A</t>
  </si>
  <si>
    <t>VILLANUSTRE CORREA, MARIA ISABEL</t>
  </si>
  <si>
    <t>36083799L</t>
  </si>
  <si>
    <t>MARTINEZ VARELA, MARIA ESTRELLA</t>
  </si>
  <si>
    <t>76823050Z</t>
  </si>
  <si>
    <t>GALBAN TORRES, MARIA VICTORIA</t>
  </si>
  <si>
    <t>35307099Y</t>
  </si>
  <si>
    <t>NOVAS LOPEZ, MARIA DOLORES</t>
  </si>
  <si>
    <t>35291571A</t>
  </si>
  <si>
    <t>SANTAMARIA SEIJAS, JUSTA</t>
  </si>
  <si>
    <t>35298747A</t>
  </si>
  <si>
    <t>VALLADARES DOMINGUEZ, ANGELINA</t>
  </si>
  <si>
    <t>35258716S</t>
  </si>
  <si>
    <t>ARGUDIN BARCIA, MARIA DEL PILAR</t>
  </si>
  <si>
    <t>36063857H</t>
  </si>
  <si>
    <t>CORES ALCALDE, MARIA JOSEFA</t>
  </si>
  <si>
    <t>35430513W</t>
  </si>
  <si>
    <t>POMBO QUINTANS, CARMEN</t>
  </si>
  <si>
    <t>35451601E</t>
  </si>
  <si>
    <t>PRIETO FERNANDEZ, MARIA VICTORIA</t>
  </si>
  <si>
    <t>35446040G</t>
  </si>
  <si>
    <t>BLANCO GARCIA, BEATRIZ</t>
  </si>
  <si>
    <t>46905048K</t>
  </si>
  <si>
    <t>REDONDO VILLARINO, MARIA MAR</t>
  </si>
  <si>
    <t>76712944D</t>
  </si>
  <si>
    <t>BECERRA BOQUETE, MARIA JESUS</t>
  </si>
  <si>
    <t>32788614K</t>
  </si>
  <si>
    <t>LOPEZ LOPEZ, AIDA</t>
  </si>
  <si>
    <t>32628994K</t>
  </si>
  <si>
    <t>MONTES SUAREZ, MARIA DEL CARMEN</t>
  </si>
  <si>
    <t>79318902K</t>
  </si>
  <si>
    <t>VARELA BLANCO, MARIA MERCEDES</t>
  </si>
  <si>
    <t>33268747Y</t>
  </si>
  <si>
    <t>ROMERO IGLESIAS, JUANA MARIA</t>
  </si>
  <si>
    <t>33283345E</t>
  </si>
  <si>
    <t>PAJARES QUEIRO, MARIA CARMEN</t>
  </si>
  <si>
    <t>78784944P</t>
  </si>
  <si>
    <t>MIGUEZ GÓMEZ, MARIA DEL CARMEN</t>
  </si>
  <si>
    <t>32844847L</t>
  </si>
  <si>
    <t>QUEIRUGA MINIÑO, MARIA JOSE</t>
  </si>
  <si>
    <t>76965133A</t>
  </si>
  <si>
    <t>AMOR DOCAMPO, NIEVES MARISA</t>
  </si>
  <si>
    <t>32778071N</t>
  </si>
  <si>
    <t>SOUTO LODEIRO, MARIA EUGENIA</t>
  </si>
  <si>
    <t>33857622N</t>
  </si>
  <si>
    <t>LORENZO ALVAREZ, CONSUELO</t>
  </si>
  <si>
    <t>34945251V</t>
  </si>
  <si>
    <t>NOVOA BARCIA, MARIA JESUS</t>
  </si>
  <si>
    <t>30596793P</t>
  </si>
  <si>
    <t>UCHA CASAS, MARIA DEL CARMEN</t>
  </si>
  <si>
    <t>35283997L</t>
  </si>
  <si>
    <t>RODRIGUEZ FIGUEIREDO, MARIA CELSA</t>
  </si>
  <si>
    <t>34939632X</t>
  </si>
  <si>
    <t>GONZALEZ OTERO, MARIA PAZ</t>
  </si>
  <si>
    <t>76931506W</t>
  </si>
  <si>
    <t>RODAS GONZALEZ, YOLANDA</t>
  </si>
  <si>
    <t>76811628T</t>
  </si>
  <si>
    <t>SANCHEZ ALVAREZ, CARMEN</t>
  </si>
  <si>
    <t>36039866Q</t>
  </si>
  <si>
    <t>CARBALLO SOLIÑO, VICTORIA</t>
  </si>
  <si>
    <t>76807579E</t>
  </si>
  <si>
    <t>FUSTE PARIS, EVA MARIA</t>
  </si>
  <si>
    <t>32839227B</t>
  </si>
  <si>
    <t>LOSADA GONZALEZ, MARIA YOLANDA</t>
  </si>
  <si>
    <t>34965414D</t>
  </si>
  <si>
    <t>SABAJANES TORRES, MARIA LUZ</t>
  </si>
  <si>
    <t>35297104Q</t>
  </si>
  <si>
    <t>MONDRAGON ABALO, MARIA DEL PILAR</t>
  </si>
  <si>
    <t>35445522S</t>
  </si>
  <si>
    <t>OTERO GARCIA, UXIA</t>
  </si>
  <si>
    <t>32840790X</t>
  </si>
  <si>
    <t>CARBALLO GONZALEZ, MARIA DEL PILAR</t>
  </si>
  <si>
    <t>32640115X</t>
  </si>
  <si>
    <t>LIAS CASTRO, MARIA DEL CARMEN</t>
  </si>
  <si>
    <t>33249752D</t>
  </si>
  <si>
    <t>GARCÍA PAMPIN, MARÍA ISABEL</t>
  </si>
  <si>
    <t>78785719R</t>
  </si>
  <si>
    <t>TABOADA TARRIO, MARIA JOSE</t>
  </si>
  <si>
    <t>34974450Y</t>
  </si>
  <si>
    <t>DUARTE SUAREZ, MARIA DEL PILAR</t>
  </si>
  <si>
    <t>52500673E</t>
  </si>
  <si>
    <t>VEIGA RIAL, BEATRIZ</t>
  </si>
  <si>
    <t>44076769Y</t>
  </si>
  <si>
    <t>VIDAL DOURADO, CARMEN IRENE</t>
  </si>
  <si>
    <t>32811559N</t>
  </si>
  <si>
    <t>NOVO MORANDEIRA, MARIA DOLORES</t>
  </si>
  <si>
    <t>33839528L</t>
  </si>
  <si>
    <t>RODRIGUEZ SANIN, NIEVES</t>
  </si>
  <si>
    <t>35297757W</t>
  </si>
  <si>
    <t>GONZÁLEZ BLANCO, ROSA MARÍA</t>
  </si>
  <si>
    <t>34977035S</t>
  </si>
  <si>
    <t>CARBALLEIRA LOUREIRO, MARIA ESTHER</t>
  </si>
  <si>
    <t>52470659T</t>
  </si>
  <si>
    <t>FERNANDEZ ROLDAN, MARIA VICTORIA</t>
  </si>
  <si>
    <t>36059240R</t>
  </si>
  <si>
    <t>DIAZ RODRIGUEZ, MARIA JOSEFA</t>
  </si>
  <si>
    <t>33856485W</t>
  </si>
  <si>
    <t>PÉREZ CORRAL, SARA</t>
  </si>
  <si>
    <t>78787501N</t>
  </si>
  <si>
    <t>VIEITES SEIJO, MARIA JOSE</t>
  </si>
  <si>
    <t>33288798R</t>
  </si>
  <si>
    <t>LOPEZ LOPEZ, ANTONIA</t>
  </si>
  <si>
    <t>33834822M</t>
  </si>
  <si>
    <t>VICENTE CANCELA, CATALINA LUCIA</t>
  </si>
  <si>
    <t>35310572Y</t>
  </si>
  <si>
    <t>REPRESAS RISSES, MARIA DEL CARMEN</t>
  </si>
  <si>
    <t>36159902S</t>
  </si>
  <si>
    <t>DABOUZA DAPARTE, ANDRES</t>
  </si>
  <si>
    <t>36067739J</t>
  </si>
  <si>
    <t>SANDE VIDAL, MARIA JESUS</t>
  </si>
  <si>
    <t>32773330D</t>
  </si>
  <si>
    <t>SANCHEZ LOPEZ, MARIA NIEVES</t>
  </si>
  <si>
    <t>32644438D</t>
  </si>
  <si>
    <t>RODRIGUEZ DOPICO, ADRIANA MARÍA</t>
  </si>
  <si>
    <t>32666414C</t>
  </si>
  <si>
    <t>VÁZQUEZ PINTOS, MARÍA LUISA</t>
  </si>
  <si>
    <t>35255519S</t>
  </si>
  <si>
    <t>PIDRE FERRADAS, MARIA ELENA</t>
  </si>
  <si>
    <t>52498947K</t>
  </si>
  <si>
    <t>DA SILVA MONTERO, MARIA SOLEDAD</t>
  </si>
  <si>
    <t>36146962R</t>
  </si>
  <si>
    <t>BOLAÑO LOPEZ, BENITA</t>
  </si>
  <si>
    <t>34719747M</t>
  </si>
  <si>
    <t>SALGADO MARTINEZ, AURORA</t>
  </si>
  <si>
    <t>34724143P</t>
  </si>
  <si>
    <t>AREA TORRES, MARIA SUSANA</t>
  </si>
  <si>
    <t>35298176F</t>
  </si>
  <si>
    <t>LAMEIRO FREIRÍA, MARÍA SOLEDAD</t>
  </si>
  <si>
    <t>36054469Z</t>
  </si>
  <si>
    <t>DE LA CRUZ FIGUEIREDO, MARIA LUISA</t>
  </si>
  <si>
    <t>36121324P</t>
  </si>
  <si>
    <t>CHANS VIDAL, MARIA ASUNCION</t>
  </si>
  <si>
    <t>32799914M</t>
  </si>
  <si>
    <t>GENDE FERNANDEZ, MARIA DEL CARMEN</t>
  </si>
  <si>
    <t>76355817A</t>
  </si>
  <si>
    <t>ROMERO MARTINEZ, MARIA ELENA</t>
  </si>
  <si>
    <t>36069943D</t>
  </si>
  <si>
    <t>RODRIGUEZ BENITEZ, MARIA DEL PILAR</t>
  </si>
  <si>
    <t>32755492L</t>
  </si>
  <si>
    <t>GAGINO PUGA, MARINA</t>
  </si>
  <si>
    <t>32812084P</t>
  </si>
  <si>
    <t>RAMOS FERNANDEZ, MARIA JOSE</t>
  </si>
  <si>
    <t>32821719Y</t>
  </si>
  <si>
    <t>GONZALEZ ROCHA, MANUEL</t>
  </si>
  <si>
    <t>76893269Z</t>
  </si>
  <si>
    <t>GARRIDO ALVAREZ, MANUELA</t>
  </si>
  <si>
    <t>34937087H</t>
  </si>
  <si>
    <t>CONDE DURAN, EVA</t>
  </si>
  <si>
    <t>77005065F</t>
  </si>
  <si>
    <t>ALVAREZ PENAS, MARIA MANUELA</t>
  </si>
  <si>
    <t>34249424D</t>
  </si>
  <si>
    <t>ARES LOPEZ, MARIA DEL CARMEN</t>
  </si>
  <si>
    <t>32818806Z</t>
  </si>
  <si>
    <t>PENA FONTENLA, JUANA MARIA</t>
  </si>
  <si>
    <t>32623886L</t>
  </si>
  <si>
    <t>BREA SANTOS, MARIA JOSE</t>
  </si>
  <si>
    <t>76860794S</t>
  </si>
  <si>
    <t>MENDEZ RODRIGUEZ, ISABEL</t>
  </si>
  <si>
    <t>33302788F</t>
  </si>
  <si>
    <t>MURADO LINARES, MARIA ILDA</t>
  </si>
  <si>
    <t>76566832Q</t>
  </si>
  <si>
    <t>BLANCO MIGUEZ, MARIA DOLORES</t>
  </si>
  <si>
    <t>36055257C</t>
  </si>
  <si>
    <t>JUNCAL PEREIRA, ANA MARIA</t>
  </si>
  <si>
    <t>76808025P</t>
  </si>
  <si>
    <t>FERNANDEZ FERNANDEZ, ROSA ANA</t>
  </si>
  <si>
    <t>32827703X</t>
  </si>
  <si>
    <t>CASANOVA PAMPIN, JOSEFA</t>
  </si>
  <si>
    <t>32441174L</t>
  </si>
  <si>
    <t>MARTINEZ DIEZ, ANA REINA IRENE</t>
  </si>
  <si>
    <t>32444227J</t>
  </si>
  <si>
    <t>GANDARA LORENZO, MARIA MERCEDES</t>
  </si>
  <si>
    <t>34869651H</t>
  </si>
  <si>
    <t>PENA ARJONES, MARIA CONSUELO</t>
  </si>
  <si>
    <t>36079602P</t>
  </si>
  <si>
    <t>GONZALEZ PEREZ, ROSA MARIA</t>
  </si>
  <si>
    <t>34996499K</t>
  </si>
  <si>
    <t>SILVA FILGUEIRA, LEONOR</t>
  </si>
  <si>
    <t>44079807P</t>
  </si>
  <si>
    <t>QUINTEIRO REY, CARMEN</t>
  </si>
  <si>
    <t>36052867E</t>
  </si>
  <si>
    <t>SILVA GONZALEZ, IRMA MARIA</t>
  </si>
  <si>
    <t>76899545B</t>
  </si>
  <si>
    <t>REY GUIMAREY, MARIA DEL PILAR</t>
  </si>
  <si>
    <t>35442933W</t>
  </si>
  <si>
    <t>ESTEVEZ CRUZ, NATALIA</t>
  </si>
  <si>
    <t>44467624E</t>
  </si>
  <si>
    <t>SAÑUDO ALBA, MARIA DEL CARMEN</t>
  </si>
  <si>
    <t>35313928G</t>
  </si>
  <si>
    <t>MOSCOSO CAMER, MARÍA OLIVA</t>
  </si>
  <si>
    <t>32768704Y</t>
  </si>
  <si>
    <t>VÁZQUEZ VAQUERO, MARÍA ROSA</t>
  </si>
  <si>
    <t>32790749V</t>
  </si>
  <si>
    <t>PEÑA GONZALEZ, MARIA PILAR</t>
  </si>
  <si>
    <t>33837915Q</t>
  </si>
  <si>
    <t>0796</t>
  </si>
  <si>
    <t>MARTÍNEZ DÍAZ, BEATRIZ</t>
  </si>
  <si>
    <t>76415182M</t>
  </si>
  <si>
    <t>Posto ficticio "EDC9915001314.- COIDADOR AUXILIAR (IV-4)"</t>
  </si>
  <si>
    <t>BOUZA POLO, MARGARITA</t>
  </si>
  <si>
    <t>32664900R</t>
  </si>
  <si>
    <t>CURRAS LOPEZ, JUAN CARLOS</t>
  </si>
  <si>
    <t>32642068P</t>
  </si>
  <si>
    <t>COUCE RODRIGUEZ, YOLANDA</t>
  </si>
  <si>
    <t>76414039N</t>
  </si>
  <si>
    <t>HERMIDA CAMPOS, MARIA OLIVA</t>
  </si>
  <si>
    <t>32655405M</t>
  </si>
  <si>
    <t>ALDREY DELGADO, MARIA DEL MAR</t>
  </si>
  <si>
    <t>33291639J</t>
  </si>
  <si>
    <t>MENDEZ IGLESIAS, CONCEPCION</t>
  </si>
  <si>
    <t>33323720D</t>
  </si>
  <si>
    <t>VILARIÑO OTERO, MARIA</t>
  </si>
  <si>
    <t>32624327T</t>
  </si>
  <si>
    <t>RODRIGUEZ ACEVEDO, GLORIA</t>
  </si>
  <si>
    <t>33304732L</t>
  </si>
  <si>
    <t>CANDO RANCAÑO, MARIA DEL CARMEN</t>
  </si>
  <si>
    <t>33328335R</t>
  </si>
  <si>
    <t>9732</t>
  </si>
  <si>
    <t>TORNEIRO RON, MARIA JOSE</t>
  </si>
  <si>
    <t>33332645X</t>
  </si>
  <si>
    <t>ALVAREZ MELLE, SUSANA</t>
  </si>
  <si>
    <t>46652776J</t>
  </si>
  <si>
    <t>GONZALEZ LEON, FELISA</t>
  </si>
  <si>
    <t>34980147E</t>
  </si>
  <si>
    <t>VALVERDE PEREZ, MARIA DEL CARMEN</t>
  </si>
  <si>
    <t>36040101K</t>
  </si>
  <si>
    <t>0797</t>
  </si>
  <si>
    <t>DUARTE ABOLLO, LAURA</t>
  </si>
  <si>
    <t>36075653S</t>
  </si>
  <si>
    <t>QUINTAS JUNCAL, ISABEL</t>
  </si>
  <si>
    <t>36120976M</t>
  </si>
  <si>
    <t>PUGA VILABOA, MARIA CARMEN</t>
  </si>
  <si>
    <t>36061648V</t>
  </si>
  <si>
    <t>RICO PICÓN, MARIA ROSA</t>
  </si>
  <si>
    <t>32748618E</t>
  </si>
  <si>
    <t>MOSCOSO MARIÑO, ANA MARIA</t>
  </si>
  <si>
    <t>33250410T</t>
  </si>
  <si>
    <t>ARIAS PACHECO, MARIA DEL CARMEN</t>
  </si>
  <si>
    <t>33301488H</t>
  </si>
  <si>
    <t>FERRO BARREIRO, MONICA</t>
  </si>
  <si>
    <t>44818107P</t>
  </si>
  <si>
    <t>6229</t>
  </si>
  <si>
    <t>REGO BARRIO, NURIA</t>
  </si>
  <si>
    <t>76578961R</t>
  </si>
  <si>
    <t>RIOTORTO LISTA, RAQUEL</t>
  </si>
  <si>
    <t>32790659L</t>
  </si>
  <si>
    <t>DOÑORO FERNANDEZ, MILAGROS</t>
  </si>
  <si>
    <t>34952181R</t>
  </si>
  <si>
    <t>Incapacidade permante total (sen reserva)</t>
  </si>
  <si>
    <t>1719</t>
  </si>
  <si>
    <t>HERMIDA DONATE, MARIA ISABEL</t>
  </si>
  <si>
    <t>32667961A</t>
  </si>
  <si>
    <t>VAZQUEZ DOMINGUEZ, ANA NURIA</t>
  </si>
  <si>
    <t>36077577F</t>
  </si>
  <si>
    <t>MOLDES FERNÁNDEZ, MARÍA ISABEL</t>
  </si>
  <si>
    <t>36045949G</t>
  </si>
  <si>
    <t>ABALDE RODRIGUEZ, IRENE</t>
  </si>
  <si>
    <t>36031617R</t>
  </si>
  <si>
    <t>ALONSO GUISANDE, MARIA DEL CARMEN</t>
  </si>
  <si>
    <t>36082026V</t>
  </si>
  <si>
    <t>ORMIGUEZ PEREZ, SUSANA MARIA</t>
  </si>
  <si>
    <t>36066297C</t>
  </si>
  <si>
    <t>Fin da contratación temporal</t>
  </si>
  <si>
    <t>1209</t>
  </si>
  <si>
    <t>BARREIRO LORENZO, LUISA</t>
  </si>
  <si>
    <t>35294262A</t>
  </si>
  <si>
    <t>RAPOSO SEOANE, ANA MARIA</t>
  </si>
  <si>
    <t>76354661C</t>
  </si>
  <si>
    <t>COTELO LEMA, MARIA LUZ</t>
  </si>
  <si>
    <t>32812790R</t>
  </si>
  <si>
    <t>SANTOS LEMA, MARIA MERCEDES</t>
  </si>
  <si>
    <t>32805418N</t>
  </si>
  <si>
    <t>PRIETO FERNANDEZ, MARIA DEL MAR</t>
  </si>
  <si>
    <t>33320624H</t>
  </si>
  <si>
    <t>VAZQUEZ SANCHEZ, CELIA MARIA</t>
  </si>
  <si>
    <t>33842636E</t>
  </si>
  <si>
    <t>LOPEZ BOUDON, ANA</t>
  </si>
  <si>
    <t>33856281M</t>
  </si>
  <si>
    <t>RODRIGUEZ MENDEZ, CONCEPCION</t>
  </si>
  <si>
    <t>33843010M</t>
  </si>
  <si>
    <t>2346</t>
  </si>
  <si>
    <t>CARPINTERO VAZQUEZ, MARIA TERESA</t>
  </si>
  <si>
    <t>34625181S</t>
  </si>
  <si>
    <t>RODRIGUEZ BAYO, BERNARDA</t>
  </si>
  <si>
    <t>36052249W</t>
  </si>
  <si>
    <t>MUIÑOS PEREZ, MARIA ROSARIO</t>
  </si>
  <si>
    <t>36030804Q</t>
  </si>
  <si>
    <t>GONZALEZ HERMIDA, JOSEFINA</t>
  </si>
  <si>
    <t>36101624L</t>
  </si>
  <si>
    <t>04373</t>
  </si>
  <si>
    <t>CASTELO LOURES, HORTENSIA</t>
  </si>
  <si>
    <t>32778367D</t>
  </si>
  <si>
    <t>1104</t>
  </si>
  <si>
    <t>CASTIÑEIRA LAGE, MARIA ALBERTA</t>
  </si>
  <si>
    <t>32658597T</t>
  </si>
  <si>
    <t>VIDAL RODRIGUEZ, MARGARITA</t>
  </si>
  <si>
    <t>32674918Z</t>
  </si>
  <si>
    <t>CORRAL PAZ, ANA MARIA</t>
  </si>
  <si>
    <t>32643302T</t>
  </si>
  <si>
    <t>NOVOA GONZALEZ, MARIA PILAR</t>
  </si>
  <si>
    <t>76617742G</t>
  </si>
  <si>
    <t>SANCHEZ MARTINEZ, MARIA JESUS</t>
  </si>
  <si>
    <t>76703986K</t>
  </si>
  <si>
    <t>02173</t>
  </si>
  <si>
    <t>SIERRA BLANCO, LUCITA</t>
  </si>
  <si>
    <t>34928865F</t>
  </si>
  <si>
    <t>04394</t>
  </si>
  <si>
    <t>RODRIGUEZ VARELA, ANA MARIA</t>
  </si>
  <si>
    <t>32756997Y</t>
  </si>
  <si>
    <t>VALEIRO VEIGA, JUAN CARLOS</t>
  </si>
  <si>
    <t>32784181G</t>
  </si>
  <si>
    <t>MARTINEZ ANTA, ELOINA</t>
  </si>
  <si>
    <t>32451797Q</t>
  </si>
  <si>
    <t>BRANDARIZ IGLESIAS, BEGOÑA</t>
  </si>
  <si>
    <t>32789918Z</t>
  </si>
  <si>
    <t>02881</t>
  </si>
  <si>
    <t>SUAREZ GARCIA, MARIA PILAR</t>
  </si>
  <si>
    <t>33228196G</t>
  </si>
  <si>
    <t>RODRIGUEZ LOPEZ, MARIA DEL MAR</t>
  </si>
  <si>
    <t>76864685L</t>
  </si>
  <si>
    <t>BARROS SEIJAS, MARIA CARMEN</t>
  </si>
  <si>
    <t>32442422W</t>
  </si>
  <si>
    <t>GONZALEZ FERNANDEZ, MARIA</t>
  </si>
  <si>
    <t>34946797E</t>
  </si>
  <si>
    <t>POSADA FERNANDEZ, ALBA</t>
  </si>
  <si>
    <t>36054992P</t>
  </si>
  <si>
    <t>LOPEZ ALVAREZ, MARIA CARMEN</t>
  </si>
  <si>
    <t>71127858J</t>
  </si>
  <si>
    <t>LAMA ARAUJO, CONCEPCION</t>
  </si>
  <si>
    <t>36087778L</t>
  </si>
  <si>
    <t>LORENZO COLLAZO, PURIFICACION</t>
  </si>
  <si>
    <t>36076169W</t>
  </si>
  <si>
    <t>GONZALEZ PELETEIRO, RITA ILDA</t>
  </si>
  <si>
    <t>76806709A</t>
  </si>
  <si>
    <t>COMESAÑA IGLESIAS, PACIANO</t>
  </si>
  <si>
    <t>36021834Q</t>
  </si>
  <si>
    <t>FONTAN GONZALEZ, NIEVES</t>
  </si>
  <si>
    <t>34869604V</t>
  </si>
  <si>
    <t>SANCHEZ PEREIRA, MARIA DEL PILAR</t>
  </si>
  <si>
    <t>36014723N</t>
  </si>
  <si>
    <t>MARIÑO PEREZ, FRANCISCA VICTORIA</t>
  </si>
  <si>
    <t>36104117M</t>
  </si>
  <si>
    <t>CIBEIRA FERNANDEZ, MARIA PILAR</t>
  </si>
  <si>
    <t>36067883L</t>
  </si>
  <si>
    <t>Interina no posto "PSC994080036560054.- ENFERMEIRO/A" (07/03/2022). Está en excedencia voluntaria por incompatibilidade no V-1 (06/03/2022)</t>
  </si>
  <si>
    <t>LAMEIRO COMESAÑA, MARIA ROSA</t>
  </si>
  <si>
    <t>36066132Q</t>
  </si>
  <si>
    <t>MARIÑO VILA, MARIA ANGELES</t>
  </si>
  <si>
    <t>36035926D</t>
  </si>
  <si>
    <t>00938</t>
  </si>
  <si>
    <t>COSTAS IGLESIAS, EMMA</t>
  </si>
  <si>
    <t>36073273G</t>
  </si>
  <si>
    <t>FERNANDEZ GONZALEZ, JUANA</t>
  </si>
  <si>
    <t>36057916B</t>
  </si>
  <si>
    <t>NUÑEZ RODRIGUEZ, JOSE FRANCISCO</t>
  </si>
  <si>
    <t>36063245G</t>
  </si>
  <si>
    <t>GIL OLIVEIRA, MARIA ROSA MARGARITA</t>
  </si>
  <si>
    <t>36021484B</t>
  </si>
  <si>
    <t>1052</t>
  </si>
  <si>
    <t>LIÑARES GARCIA, MARIA ROSA</t>
  </si>
  <si>
    <t>76354886S</t>
  </si>
  <si>
    <t>BERTOA NAYA, MARIA DEL CARMEN</t>
  </si>
  <si>
    <t>76345955P</t>
  </si>
  <si>
    <t>01061</t>
  </si>
  <si>
    <t>GARCIA VARELA, JORGE LUIS</t>
  </si>
  <si>
    <t>52435797Y</t>
  </si>
  <si>
    <t>00942</t>
  </si>
  <si>
    <t>MARTÍNEZ PAZ, MARÍA PURIFICACIÓN</t>
  </si>
  <si>
    <t>32641019V</t>
  </si>
  <si>
    <t>MOURENTE LOPEZ, MARIA DE LOS ANGELES</t>
  </si>
  <si>
    <t>32647262G</t>
  </si>
  <si>
    <t>SANTALLA GONZALEZ, YOANA</t>
  </si>
  <si>
    <t>32696987A</t>
  </si>
  <si>
    <t>VEGA PEREZ, MARIA BEGOÑA</t>
  </si>
  <si>
    <t>32639571H</t>
  </si>
  <si>
    <t>VARELA LOPEZ, ILDEFONSA</t>
  </si>
  <si>
    <t>32616729S</t>
  </si>
  <si>
    <t>RODRIGUEZ ARNOSO, MARIA DE LOS ANGELES</t>
  </si>
  <si>
    <t>76402530A</t>
  </si>
  <si>
    <t>FERNANDEZ ALBORNOS, MARIA PILAR</t>
  </si>
  <si>
    <t>32656583X</t>
  </si>
  <si>
    <t>FERNANDEZ GARCIA, SUSANA MARIA</t>
  </si>
  <si>
    <t>32682272P</t>
  </si>
  <si>
    <t>VARELA LOPEZ, MARIA ROSARIO</t>
  </si>
  <si>
    <t>32634241R</t>
  </si>
  <si>
    <t>PEREZ VAZQUEZ, ROSA MARIA</t>
  </si>
  <si>
    <t>32641044L</t>
  </si>
  <si>
    <t>MARTINEZ TEIJEIRO, AUREA MARIA</t>
  </si>
  <si>
    <t>32641830T</t>
  </si>
  <si>
    <t>PEREZ ORIA, MARIA PAZ</t>
  </si>
  <si>
    <t>32632718L</t>
  </si>
  <si>
    <t>GONZALEZ GONZALEZ, MARIA MERCEDES</t>
  </si>
  <si>
    <t>32630626C</t>
  </si>
  <si>
    <t>PANTÍN FERNÁNDEZ, MARIA JOSE</t>
  </si>
  <si>
    <t>32628858T</t>
  </si>
  <si>
    <t>SIERRA GONZALEZ, CONCEPCIÓN</t>
  </si>
  <si>
    <t>76563885J</t>
  </si>
  <si>
    <t>YAÑEZ LOPEZ, ANTONIO FRANCISCO</t>
  </si>
  <si>
    <t>32808539M</t>
  </si>
  <si>
    <t>FERNANDEZ COLLAZO, MARIA DEL PILAR</t>
  </si>
  <si>
    <t>52450920H</t>
  </si>
  <si>
    <t>BUCETA VAZQUEZ, MARIA JOSE</t>
  </si>
  <si>
    <t>52453658L</t>
  </si>
  <si>
    <t>OTERO CAROLLO, BLANCA NIEVES</t>
  </si>
  <si>
    <t>33253672L</t>
  </si>
  <si>
    <t>IGLESIAS REY, JOSE</t>
  </si>
  <si>
    <t>44822634G</t>
  </si>
  <si>
    <t>MONTERO OTERO, MARIA MONTSERRAT</t>
  </si>
  <si>
    <t>33278636M</t>
  </si>
  <si>
    <t>DOMINGUEZ SUAREZ, MARIA MERCEDES</t>
  </si>
  <si>
    <t>33278208Z</t>
  </si>
  <si>
    <t>LORENZO PAMPIN, MARIA DEL CARMEN</t>
  </si>
  <si>
    <t>33263443S</t>
  </si>
  <si>
    <t>SUAREZ HUERTAS, PABLO ERIC</t>
  </si>
  <si>
    <t>76369487B</t>
  </si>
  <si>
    <t>NOGUEIRA RODRIGUEZ, JOSEFINA</t>
  </si>
  <si>
    <t>33255455P</t>
  </si>
  <si>
    <t>GARCÍA RIVAS, NOELIA</t>
  </si>
  <si>
    <t>33851710B</t>
  </si>
  <si>
    <t>ROMAN CAMPOS, MARIA CARMEN</t>
  </si>
  <si>
    <t>33834353L</t>
  </si>
  <si>
    <t>MORANDEIRA BARREIRO, MARIA ISABEL</t>
  </si>
  <si>
    <t>33854172N</t>
  </si>
  <si>
    <t>BARRERA RODRÍGUEZ, MARÍA ISABEL</t>
  </si>
  <si>
    <t>76565501L</t>
  </si>
  <si>
    <t>ROZAS GARCIA, MARIA CARMEN</t>
  </si>
  <si>
    <t>76565528T</t>
  </si>
  <si>
    <t>GOMEZ MEITIN, LUISA</t>
  </si>
  <si>
    <t>33992424B</t>
  </si>
  <si>
    <t>DACOSTA VILLAR, MARIA DEL CARMEN</t>
  </si>
  <si>
    <t>36090695S</t>
  </si>
  <si>
    <t>FERNANDEZ VAZQUEZ, MARIA  DEL CARMEN</t>
  </si>
  <si>
    <t>34937177Q</t>
  </si>
  <si>
    <t>DACAL GOMEZ, PILAR</t>
  </si>
  <si>
    <t>34921540L</t>
  </si>
  <si>
    <t>BAYON PARADELA, EDICTA</t>
  </si>
  <si>
    <t>34929269C</t>
  </si>
  <si>
    <t>SALGADO LOPEZ, CONCEPCION</t>
  </si>
  <si>
    <t>34945664Q</t>
  </si>
  <si>
    <t>RIVERA RIBAO, CONCEPCION</t>
  </si>
  <si>
    <t>34915285C</t>
  </si>
  <si>
    <t>VÁZQUEZ GONZÁLEZ, ROSARIO</t>
  </si>
  <si>
    <t>34954414A</t>
  </si>
  <si>
    <t>VIDAL RAMOS, MARIA DEL CARMEN</t>
  </si>
  <si>
    <t>34935242J</t>
  </si>
  <si>
    <t>SEOANE ENRIQUEZ, CANDIDA</t>
  </si>
  <si>
    <t>76716703L</t>
  </si>
  <si>
    <t>BAQUEIRO VALLADARES, JOSE DANIEL</t>
  </si>
  <si>
    <t>35299805A</t>
  </si>
  <si>
    <t>BARREIRO LORENZO, MARIA DEL PILAR</t>
  </si>
  <si>
    <t>35288600E</t>
  </si>
  <si>
    <t>IGLESIAS FERNANDEZ, MARIA JESUS</t>
  </si>
  <si>
    <t>76809943V</t>
  </si>
  <si>
    <t>VAZQUEZ PINTOS, MARIA MERCEDES</t>
  </si>
  <si>
    <t>35255467D</t>
  </si>
  <si>
    <t>GOMEZ GOMEZ, GLADIS</t>
  </si>
  <si>
    <t>76811511K</t>
  </si>
  <si>
    <t>SABARIS CASTRO, MARIA TERESA</t>
  </si>
  <si>
    <t>35323067N</t>
  </si>
  <si>
    <t>Está en adxudicación provisional por reingreso no posto "PSC994080136001047.- AUXILIAR DE CLÍNICA" (01/10/2021)</t>
  </si>
  <si>
    <t>SOBRAL BOULLOSA, MARIA FLORENTINA</t>
  </si>
  <si>
    <t>35298831H</t>
  </si>
  <si>
    <t>GARCIA BENEITEZ, ANA MARIA</t>
  </si>
  <si>
    <t>13107512L</t>
  </si>
  <si>
    <t>MARTINEZ CORES, RAMONA</t>
  </si>
  <si>
    <t>35297176L</t>
  </si>
  <si>
    <t>CARBALLA COCHON, LUCIA</t>
  </si>
  <si>
    <t>35307161E</t>
  </si>
  <si>
    <t>TILVES SANTOME, ANA MARIA</t>
  </si>
  <si>
    <t>53113080P</t>
  </si>
  <si>
    <t>MARUENDA MARTIN, MARIA AMELIA</t>
  </si>
  <si>
    <t>08797862V</t>
  </si>
  <si>
    <t>MOLEDO PIÑEIRO, ANA MARIA</t>
  </si>
  <si>
    <t>35290136V</t>
  </si>
  <si>
    <t>SANTOS FERNANDEZ, MARIA CARMEN</t>
  </si>
  <si>
    <t>33852542S</t>
  </si>
  <si>
    <t>RODRIGUEZ IÑIGUEZ, ALICIA</t>
  </si>
  <si>
    <t>33316188K</t>
  </si>
  <si>
    <t>FERNANDEZ BLANCO, DELIA</t>
  </si>
  <si>
    <t>33842817L</t>
  </si>
  <si>
    <t>Está en adxudicación provisional por reingreso no posto "PSC994080227001052.- AUXILIAR DE CLÍNICA" (26/10/2021)</t>
  </si>
  <si>
    <t>CEIDE BLANCO, OLGA</t>
  </si>
  <si>
    <t>33305423C</t>
  </si>
  <si>
    <t>FERNANDEZ FERNANDEZ, LIDIA CELIA</t>
  </si>
  <si>
    <t>33323979S</t>
  </si>
  <si>
    <t>LAMAS FARIÑAS, MARIA CARMEN</t>
  </si>
  <si>
    <t>33326714J</t>
  </si>
  <si>
    <t>ABRAIRA CASTRO, BLANCA</t>
  </si>
  <si>
    <t>33852649F</t>
  </si>
  <si>
    <t>FERNANDEZ FERNANDEZ, MARI LUZ</t>
  </si>
  <si>
    <t>33849241A</t>
  </si>
  <si>
    <t>RODRIGUEZ FERREIRO, MARIA LUISA</t>
  </si>
  <si>
    <t>34252319Y</t>
  </si>
  <si>
    <t>NOVELLE DOMINGUEZ, JOSEFA</t>
  </si>
  <si>
    <t>34977898G</t>
  </si>
  <si>
    <t>VAZQUEZ FOUCES, MARIA DOLORES</t>
  </si>
  <si>
    <t>34259912D</t>
  </si>
  <si>
    <t>BUJÁN SANCOSMED, OLGA</t>
  </si>
  <si>
    <t>33308018Q</t>
  </si>
  <si>
    <t>LOPEZ ARMESTO, CARMEN</t>
  </si>
  <si>
    <t>76618726E</t>
  </si>
  <si>
    <t>Está en adxudicación provisional por novo ingreso no posto "PSC994090127560102.- AUXILIAR DE CLÍNICA" (01/07/2021)</t>
  </si>
  <si>
    <t>DIAZ LOPEZ, ANA MARIA</t>
  </si>
  <si>
    <t>76572006S</t>
  </si>
  <si>
    <t>Está en adxudicación provisional por novo ingreso no posto "PSC994090127560117.- AUXILIAR DE CLÍNICA" (21/07/2021)</t>
  </si>
  <si>
    <t>ARIAS PEREZ, ANA MARIA</t>
  </si>
  <si>
    <t>33319821C</t>
  </si>
  <si>
    <t>ARROJO GONZALEZ, ANGELES</t>
  </si>
  <si>
    <t>33848000G</t>
  </si>
  <si>
    <t>BARDASCO PEREZ, MARIA DEL CARMEN</t>
  </si>
  <si>
    <t>76570758D</t>
  </si>
  <si>
    <t>NUÑEZ FERNANDEZ, DELIO</t>
  </si>
  <si>
    <t>33850817S</t>
  </si>
  <si>
    <t>ALVITE RODRIGUEZ, CURSINA</t>
  </si>
  <si>
    <t>33827432K</t>
  </si>
  <si>
    <t>MELLE LOSADA, MARIA CARMEN</t>
  </si>
  <si>
    <t>76623122W</t>
  </si>
  <si>
    <t>NICOLAS ANDRES, MARIA BELEN</t>
  </si>
  <si>
    <t>09780158Y</t>
  </si>
  <si>
    <t>OTERO LAGO, EMMA</t>
  </si>
  <si>
    <t>33318665Z</t>
  </si>
  <si>
    <t>RODRIGUEZ LOPEZ, LORENZA</t>
  </si>
  <si>
    <t>09746936L</t>
  </si>
  <si>
    <t>SANCHEZ BARCO, ROSARIO</t>
  </si>
  <si>
    <t>78784015E</t>
  </si>
  <si>
    <t>MACIÑEIRAS CAMPOS, MARIA PILAR</t>
  </si>
  <si>
    <t>33858959S</t>
  </si>
  <si>
    <t>PEREZ REGO, AUREA</t>
  </si>
  <si>
    <t>36047415K</t>
  </si>
  <si>
    <t>COSTAS TABOAS, MARIA DE LA PAZ</t>
  </si>
  <si>
    <t>76990111A</t>
  </si>
  <si>
    <t>RODRIGUEZ VAZQUEZ, MARIA DEL CARMEN</t>
  </si>
  <si>
    <t>36039676X</t>
  </si>
  <si>
    <t>NIETO PUÑAL, MARIA TERESA</t>
  </si>
  <si>
    <t>32798319C</t>
  </si>
  <si>
    <t>09862</t>
  </si>
  <si>
    <t>GONZALEZ IGLESIAS, MARIA INMACULADA</t>
  </si>
  <si>
    <t>44827124D</t>
  </si>
  <si>
    <t>DIAZ YAÑEZ, JOSEFA</t>
  </si>
  <si>
    <t>32645241F</t>
  </si>
  <si>
    <t>NOUCHE PEREIRA, SOLEDAD NIEVES</t>
  </si>
  <si>
    <t>33293533K</t>
  </si>
  <si>
    <t>SOUTO GONZALEZ, LUCIA</t>
  </si>
  <si>
    <t>33306873K</t>
  </si>
  <si>
    <t>ARNAU FRAGA, AURORA</t>
  </si>
  <si>
    <t>33854728Q</t>
  </si>
  <si>
    <t>RIVERA RIBAO, AURORA</t>
  </si>
  <si>
    <t>34933942R</t>
  </si>
  <si>
    <t>GONZALEZ RODRIGUEZ, AVELINA</t>
  </si>
  <si>
    <t>34926846N</t>
  </si>
  <si>
    <t>IGLESIAS REAL, JOSEFA</t>
  </si>
  <si>
    <t>35301692G</t>
  </si>
  <si>
    <t>FERNANDEZ GARRIDO, MARIA JOSE</t>
  </si>
  <si>
    <t>35290781H</t>
  </si>
  <si>
    <t>RODRIGUEZ FERREIRO, MARIA LUCIA</t>
  </si>
  <si>
    <t>32752982Q</t>
  </si>
  <si>
    <t>MIGUEZ NOVELLE, CONCEPCION</t>
  </si>
  <si>
    <t>76998230A</t>
  </si>
  <si>
    <t>DOMINGUEZ ALVAREZ, ROSA MARIA</t>
  </si>
  <si>
    <t>34946495L</t>
  </si>
  <si>
    <t>CASTRO ALONSO, MARIA MARGARITA</t>
  </si>
  <si>
    <t>36077861S</t>
  </si>
  <si>
    <t>MIGUEZ RAMOS, MARIA</t>
  </si>
  <si>
    <t>33261767H</t>
  </si>
  <si>
    <t>NEIRA LEIS, MARIA DEL CARMEN</t>
  </si>
  <si>
    <t>76352995X</t>
  </si>
  <si>
    <t>FERNANDEZ ARUFE, MARIA ROSA</t>
  </si>
  <si>
    <t>33276225D</t>
  </si>
  <si>
    <t>BEIROA REY, MARIA ISABEL</t>
  </si>
  <si>
    <t>33288156A</t>
  </si>
  <si>
    <t>GUIANCE LOPEZ, AMALIA</t>
  </si>
  <si>
    <t>34890805N</t>
  </si>
  <si>
    <t>MILLOR QUELLE, MARIA ELISA</t>
  </si>
  <si>
    <t>33304233A</t>
  </si>
  <si>
    <t>FERNANDEZ LAMELA, FE</t>
  </si>
  <si>
    <t>33848965A</t>
  </si>
  <si>
    <t>GONZALEZ ESTEVEZ, JOSEFA</t>
  </si>
  <si>
    <t>46324862X</t>
  </si>
  <si>
    <t>GUEDE CARBALLO, MARIA PILAR</t>
  </si>
  <si>
    <t>34961914M</t>
  </si>
  <si>
    <t>GARRIDO ALVAREZ, FRANCISCA</t>
  </si>
  <si>
    <t>76747273E</t>
  </si>
  <si>
    <t>GONZALEZ MUNIN, MARIA CRUZ</t>
  </si>
  <si>
    <t>76815464H</t>
  </si>
  <si>
    <t>PIÑEIRO GARCIA, ESPERANZA</t>
  </si>
  <si>
    <t>78732905H</t>
  </si>
  <si>
    <t>ACUÑA BLANCO, MILAGROS</t>
  </si>
  <si>
    <t>35306283H</t>
  </si>
  <si>
    <t>MOREIRA FRESCO, RAMONA</t>
  </si>
  <si>
    <t>76806040R</t>
  </si>
  <si>
    <t>ESPIÑO BUGALLO, MARIA JOSE</t>
  </si>
  <si>
    <t>76813887M</t>
  </si>
  <si>
    <t>CAMPOS LAGO, ROSA ANA</t>
  </si>
  <si>
    <t>36067672S</t>
  </si>
  <si>
    <t>SEIJAS PUENTE, MARIA LUISA</t>
  </si>
  <si>
    <t>32757843R</t>
  </si>
  <si>
    <t>CAO LOZANO, EVANGELINA</t>
  </si>
  <si>
    <t>34928819F</t>
  </si>
  <si>
    <t>FARO PEREIRA, MARISA</t>
  </si>
  <si>
    <t>36077907S</t>
  </si>
  <si>
    <t>NOYA LOZANO, MARIA ANA</t>
  </si>
  <si>
    <t>32762421W</t>
  </si>
  <si>
    <t>PEREZ PEREZ, MARIA DEL CARMEN</t>
  </si>
  <si>
    <t>35547764E</t>
  </si>
  <si>
    <t>PEREIRA GONZALEZ, MARIA BELEN</t>
  </si>
  <si>
    <t>34873089Y</t>
  </si>
  <si>
    <t>06690</t>
  </si>
  <si>
    <t>ATANES RIVERO, MARIA</t>
  </si>
  <si>
    <t>34725108F</t>
  </si>
  <si>
    <t>LOPEZ RODRIGUEZ, CONCEPCION</t>
  </si>
  <si>
    <t>33255491K</t>
  </si>
  <si>
    <t>SAR VAZQUEZ, MARIA ESTHER</t>
  </si>
  <si>
    <t>32757417N</t>
  </si>
  <si>
    <t>TENREIRO MIRAZ, MARIA LUISA</t>
  </si>
  <si>
    <t>32625082L</t>
  </si>
  <si>
    <t>RODRIGUEZ UZAL, M ESTHER</t>
  </si>
  <si>
    <t>32752549C</t>
  </si>
  <si>
    <t>GARCIA BARRIO, MARIA DEL CARMEN</t>
  </si>
  <si>
    <t>32780691X</t>
  </si>
  <si>
    <t>3563</t>
  </si>
  <si>
    <t>AMOR LOZANO, EULALIA</t>
  </si>
  <si>
    <t>09158306M</t>
  </si>
  <si>
    <t>LOPEZ RODRIGUEZ, MARIA SOL</t>
  </si>
  <si>
    <t>34978072V</t>
  </si>
  <si>
    <t>CABIDO LOPEZ, JOSEFA</t>
  </si>
  <si>
    <t>34947220P</t>
  </si>
  <si>
    <t>CARRERA LOPEZ, CORONA</t>
  </si>
  <si>
    <t>34949311Y</t>
  </si>
  <si>
    <t>1947</t>
  </si>
  <si>
    <t>GIL ROMERO, MARTA</t>
  </si>
  <si>
    <t>36112480L</t>
  </si>
  <si>
    <t>CALO RODRIGUEZ, JOSEFA</t>
  </si>
  <si>
    <t>76509225R</t>
  </si>
  <si>
    <t>0236</t>
  </si>
  <si>
    <t>PIÑEIRO FRAGA, ESTHER</t>
  </si>
  <si>
    <t>32665963Y</t>
  </si>
  <si>
    <t>U_ADMIN</t>
  </si>
  <si>
    <t>COD_POSTO</t>
  </si>
  <si>
    <t>COD_POSTO_FP</t>
  </si>
  <si>
    <t>DENOM_POSTO</t>
  </si>
  <si>
    <t>NUM_NIVEL</t>
  </si>
  <si>
    <t>COMP_ESPEC</t>
  </si>
  <si>
    <t>TIPO_FPROV</t>
  </si>
  <si>
    <t>HOR_GRUPO</t>
  </si>
  <si>
    <t>TIPO_ADMON</t>
  </si>
  <si>
    <t>AADMIN_PUESTO</t>
  </si>
  <si>
    <t>AREA_FUNC</t>
  </si>
  <si>
    <t>TITULACIONES</t>
  </si>
  <si>
    <t>FORMACIONES</t>
  </si>
  <si>
    <t>OBSERVACIONES</t>
  </si>
  <si>
    <t>DEPARTAMENTO DE XESTIÓN</t>
  </si>
  <si>
    <t>03031</t>
  </si>
  <si>
    <t>CUA110000115770100</t>
  </si>
  <si>
    <t>LIMPADOR/A</t>
  </si>
  <si>
    <t>C</t>
  </si>
  <si>
    <t>V</t>
  </si>
  <si>
    <t>XEFATURA TERRITORIAL A CORUÑA</t>
  </si>
  <si>
    <t>12551</t>
  </si>
  <si>
    <t>EDC991000015001600</t>
  </si>
  <si>
    <t>XEFATURA TERRITORIAL OURENSE</t>
  </si>
  <si>
    <t>04114</t>
  </si>
  <si>
    <t>EDC991000032001061</t>
  </si>
  <si>
    <t>0724</t>
  </si>
  <si>
    <t>04115</t>
  </si>
  <si>
    <t>EDC991000032001062</t>
  </si>
  <si>
    <t>INSPECCIÓN EDUCATIVA (SANTIAGO DE COMPOSTELA)</t>
  </si>
  <si>
    <t>04279</t>
  </si>
  <si>
    <t>EDC993000015770007</t>
  </si>
  <si>
    <t>CENTRO DE FORMACIÓN E RECURSOS (LUGO)</t>
  </si>
  <si>
    <t>04297</t>
  </si>
  <si>
    <t>EDC994005027001005</t>
  </si>
  <si>
    <t>CEIP PLURILINGÜE "SAN MARCOS" (ABEGONDO)</t>
  </si>
  <si>
    <t>04311</t>
  </si>
  <si>
    <t>EDC994010115010003</t>
  </si>
  <si>
    <t>XORNADA IRREGULAR, SEGUNDO ACORDO CO COMITÉ INTERCENTROS DE DATA 10 DE XUÑO DE 2008.</t>
  </si>
  <si>
    <t>25877</t>
  </si>
  <si>
    <t>EDC994010115010004</t>
  </si>
  <si>
    <t>25878</t>
  </si>
  <si>
    <t>EDC994010115010005</t>
  </si>
  <si>
    <t>CPI "AS MIRANDAS" (ARES)</t>
  </si>
  <si>
    <t>04317</t>
  </si>
  <si>
    <t>EDC994010115040005</t>
  </si>
  <si>
    <t>32787</t>
  </si>
  <si>
    <t>EDC994010115040006</t>
  </si>
  <si>
    <t>CEIP DE ARZÚA</t>
  </si>
  <si>
    <t>04321</t>
  </si>
  <si>
    <t>EDC994010115060003</t>
  </si>
  <si>
    <t>04323</t>
  </si>
  <si>
    <t>EDC994010115060005</t>
  </si>
  <si>
    <t>CPI DE SAN VICENTE (A BAÑA)</t>
  </si>
  <si>
    <t>04325</t>
  </si>
  <si>
    <t>EDC994010115070003</t>
  </si>
  <si>
    <t>CPI DE CRUZ DO SAR (BERGONDO)</t>
  </si>
  <si>
    <t>04327</t>
  </si>
  <si>
    <t>EDC994010115080003</t>
  </si>
  <si>
    <t>22161</t>
  </si>
  <si>
    <t>EDC994010115080004</t>
  </si>
  <si>
    <t>25881</t>
  </si>
  <si>
    <t>EDC994010115080005</t>
  </si>
  <si>
    <t>26678</t>
  </si>
  <si>
    <t>EDC994010115080008</t>
  </si>
  <si>
    <t>CPI "ARMANDO COTARELO VALLEDOR" (BOIMORTO)</t>
  </si>
  <si>
    <t>22164</t>
  </si>
  <si>
    <t>EDC994010115100007</t>
  </si>
  <si>
    <t>04331</t>
  </si>
  <si>
    <t>EDC994010115100008</t>
  </si>
  <si>
    <t>CEIP "PRAIA XARDÍN" (BOIRO)</t>
  </si>
  <si>
    <t>04335</t>
  </si>
  <si>
    <t>EDC994010115110005</t>
  </si>
  <si>
    <t>25883</t>
  </si>
  <si>
    <t>EDC994010115110006</t>
  </si>
  <si>
    <t>CPI PLURILINGÜE "ANTONIO ORZA COUTO" (BOQUEIXÓN)</t>
  </si>
  <si>
    <t>04337</t>
  </si>
  <si>
    <t>EDC994010115120003</t>
  </si>
  <si>
    <t>04338</t>
  </si>
  <si>
    <t>EDC994010115120004</t>
  </si>
  <si>
    <t>25884</t>
  </si>
  <si>
    <t>EDC994010115120005</t>
  </si>
  <si>
    <t>CEIP PLURILINGÜE DE PEDROUZOS (BRIÓN)</t>
  </si>
  <si>
    <t>32788</t>
  </si>
  <si>
    <t>EDC994010115130002</t>
  </si>
  <si>
    <t>04340</t>
  </si>
  <si>
    <t>EDC994010115130003</t>
  </si>
  <si>
    <t>04341</t>
  </si>
  <si>
    <t>EDC994010115130004</t>
  </si>
  <si>
    <t>25885</t>
  </si>
  <si>
    <t>EDC994010115130005</t>
  </si>
  <si>
    <t>CPI "AS REVOLTAS" (CABANA)</t>
  </si>
  <si>
    <t>04343</t>
  </si>
  <si>
    <t>EDC994010115140005</t>
  </si>
  <si>
    <t>04344</t>
  </si>
  <si>
    <t>EDC994010115140006</t>
  </si>
  <si>
    <t>CEIP PLURILINGÜE "ELADIA MARIÑO" (CABANAS)</t>
  </si>
  <si>
    <t>25888</t>
  </si>
  <si>
    <t>EDC994010115150003</t>
  </si>
  <si>
    <t>CEIP PLURILINGÜE DO PONTE DO PORTO (CAMARIÑAS)</t>
  </si>
  <si>
    <t>04347</t>
  </si>
  <si>
    <t>EDC994010115160005</t>
  </si>
  <si>
    <t>25889</t>
  </si>
  <si>
    <t>EDC994010115160006</t>
  </si>
  <si>
    <t>CEIP PLURILINGÜE "WENCESLAO FERNÁNDEZ FLÓREZ" (CAMBRE)</t>
  </si>
  <si>
    <t>04349</t>
  </si>
  <si>
    <t>EDC994010115170003</t>
  </si>
  <si>
    <t>04350</t>
  </si>
  <si>
    <t>EDC994010115170004</t>
  </si>
  <si>
    <t>25890</t>
  </si>
  <si>
    <t>EDC994010115170005</t>
  </si>
  <si>
    <t>CEIP PLURILINGÜE "MOSTEIRO DE CAAVEIRO" (A CAPELA)</t>
  </si>
  <si>
    <t>04352</t>
  </si>
  <si>
    <t>EDC994010115180003</t>
  </si>
  <si>
    <t>CEIP FOGAR (CARBALLO)</t>
  </si>
  <si>
    <t>04356</t>
  </si>
  <si>
    <t>EDC994010115190006</t>
  </si>
  <si>
    <t>25892</t>
  </si>
  <si>
    <t>EDC994010115190007</t>
  </si>
  <si>
    <t>CEIP "VICENTE OTERO VALCÁRCEL" (CARRAL)</t>
  </si>
  <si>
    <t>04358</t>
  </si>
  <si>
    <t>EDC994010115210005</t>
  </si>
  <si>
    <t>22177</t>
  </si>
  <si>
    <t>EDC994010115210006</t>
  </si>
  <si>
    <t>25894</t>
  </si>
  <si>
    <t>EDC994010115210007</t>
  </si>
  <si>
    <t>CEIP "NICOLÁS DEL RÍO" (CEDEIRA)</t>
  </si>
  <si>
    <t>04361</t>
  </si>
  <si>
    <t>EDC994010115220005</t>
  </si>
  <si>
    <t>32789</t>
  </si>
  <si>
    <t>EDC994010115220006</t>
  </si>
  <si>
    <t>CEIP PLURILINGÜE "EUGENIO LÓPEZ" (CEE)</t>
  </si>
  <si>
    <t>04363</t>
  </si>
  <si>
    <t>EDC994010115230005</t>
  </si>
  <si>
    <t>25896</t>
  </si>
  <si>
    <t>EDC994010115230006</t>
  </si>
  <si>
    <t>32790</t>
  </si>
  <si>
    <t>EDC994010115230007</t>
  </si>
  <si>
    <t>CPI PLURILINGÜE "O CRUCE" (CERCEDA)</t>
  </si>
  <si>
    <t>04365</t>
  </si>
  <si>
    <t>EDC994010115240004</t>
  </si>
  <si>
    <t>04366</t>
  </si>
  <si>
    <t>EDC994010115240005</t>
  </si>
  <si>
    <t>25897</t>
  </si>
  <si>
    <t>EDC994010115240007</t>
  </si>
  <si>
    <t>32815</t>
  </si>
  <si>
    <t>EDC994010115240008</t>
  </si>
  <si>
    <t>CEIP DE BORMOIO-AGUALADA (CORISTANCO)</t>
  </si>
  <si>
    <t>04372</t>
  </si>
  <si>
    <t>EDC994010115290003</t>
  </si>
  <si>
    <t>CEIP PLURILINGÜE DE TARRÍO (CULLEREDO)</t>
  </si>
  <si>
    <t>04374</t>
  </si>
  <si>
    <t>EDC994010115300003</t>
  </si>
  <si>
    <t>04375</t>
  </si>
  <si>
    <t>EDC994010115300004</t>
  </si>
  <si>
    <t>25898</t>
  </si>
  <si>
    <t>EDC994010115300005</t>
  </si>
  <si>
    <t>26603</t>
  </si>
  <si>
    <t>EDC994010115300006</t>
  </si>
  <si>
    <t>26604</t>
  </si>
  <si>
    <t>EDC994010115300007</t>
  </si>
  <si>
    <t>29089</t>
  </si>
  <si>
    <t>EDC994010115300008</t>
  </si>
  <si>
    <t>CEIP DE TEIXEIRO (CURTIS)</t>
  </si>
  <si>
    <t>04377</t>
  </si>
  <si>
    <t>EDC994010115310003</t>
  </si>
  <si>
    <t>CEIP PLURILINGÜE "SANTA EULALIA" (DUMBRÍA)</t>
  </si>
  <si>
    <t>04378</t>
  </si>
  <si>
    <t>EDC994010115330005</t>
  </si>
  <si>
    <t>CPI DE PONTECARREIRA (FRADES)</t>
  </si>
  <si>
    <t>04382</t>
  </si>
  <si>
    <t>EDC994010115370003</t>
  </si>
  <si>
    <t>04383</t>
  </si>
  <si>
    <t>EDC994010115370004</t>
  </si>
  <si>
    <t>CPI PLURILINGÜE "CABO DA AREA" (LAXE)</t>
  </si>
  <si>
    <t>04385</t>
  </si>
  <si>
    <t>EDC994010115390003</t>
  </si>
  <si>
    <t>04386</t>
  </si>
  <si>
    <t>EDC994010115390004</t>
  </si>
  <si>
    <t>CEIP "RAMÓN OTERO PEDRAIO" (LARACHA)</t>
  </si>
  <si>
    <t>04389</t>
  </si>
  <si>
    <t>EDC994010115400005</t>
  </si>
  <si>
    <t>25912</t>
  </si>
  <si>
    <t>EDC994010115400006</t>
  </si>
  <si>
    <t>26047</t>
  </si>
  <si>
    <t>EDC994010115400007</t>
  </si>
  <si>
    <t>32792</t>
  </si>
  <si>
    <t>EDC994010115400008</t>
  </si>
  <si>
    <t>CPI PLURILINGÜE "CERNADAS DE CASTRO" (LOUSAME)</t>
  </si>
  <si>
    <t>04392</t>
  </si>
  <si>
    <t>EDC994010115410003</t>
  </si>
  <si>
    <t>04393</t>
  </si>
  <si>
    <t>EDC994010115410004</t>
  </si>
  <si>
    <t>25913</t>
  </si>
  <si>
    <t>EDC994010115410005</t>
  </si>
  <si>
    <t>26048</t>
  </si>
  <si>
    <t>EDC994010115410007</t>
  </si>
  <si>
    <t>CEIP "VÍCTOR SÁENZ" (MAZARICOS)</t>
  </si>
  <si>
    <t>04397</t>
  </si>
  <si>
    <t>EDC994010115440003</t>
  </si>
  <si>
    <t>CEIP "Nº 1" (MELIDE)</t>
  </si>
  <si>
    <t>04400</t>
  </si>
  <si>
    <t>EDC994010115450006</t>
  </si>
  <si>
    <t>CPI DE XANCEDA (MESÍA)</t>
  </si>
  <si>
    <t>04402</t>
  </si>
  <si>
    <t>EDC994010115460003</t>
  </si>
  <si>
    <t>22194</t>
  </si>
  <si>
    <t>EDC994010115460004</t>
  </si>
  <si>
    <t>CPI PLURILINGÜE "VIRXE DA CELA" (MONFERO)</t>
  </si>
  <si>
    <t>04406</t>
  </si>
  <si>
    <t>EDC994010115490003</t>
  </si>
  <si>
    <t>04407</t>
  </si>
  <si>
    <t>EDC994010115490004</t>
  </si>
  <si>
    <t>CEIP DE VILARMIDE-EDUARDO NOYA (MUXÍA)</t>
  </si>
  <si>
    <t>04409</t>
  </si>
  <si>
    <t>EDC994010115510003</t>
  </si>
  <si>
    <t>CEIP "O COTO" (NEGREIRA)</t>
  </si>
  <si>
    <t>04413</t>
  </si>
  <si>
    <t>EDC994010115550005</t>
  </si>
  <si>
    <t>04414</t>
  </si>
  <si>
    <t>EDC994010115550006</t>
  </si>
  <si>
    <t>CEIP PLURILINGÜE DE RABADEIRA (OLEIROS)</t>
  </si>
  <si>
    <t>04417</t>
  </si>
  <si>
    <t>EDC994010115570003</t>
  </si>
  <si>
    <t>25916</t>
  </si>
  <si>
    <t>EDC994010115570004</t>
  </si>
  <si>
    <t>25917</t>
  </si>
  <si>
    <t>EDC994010115570005</t>
  </si>
  <si>
    <t>CEIP DE MESÓN DO VENTO (ORDES)</t>
  </si>
  <si>
    <t>04419</t>
  </si>
  <si>
    <t>EDC994010115580003</t>
  </si>
  <si>
    <t>CEIP PLURILINGÜE DE SIGÜEIRO (OROSO)</t>
  </si>
  <si>
    <t>04421</t>
  </si>
  <si>
    <t>EDC994010115590003</t>
  </si>
  <si>
    <t>25920</t>
  </si>
  <si>
    <t>EDC994010115590004</t>
  </si>
  <si>
    <t>32793</t>
  </si>
  <si>
    <t>EDC994010115590005</t>
  </si>
  <si>
    <t>CEIP "JOSÉ MARÍA LAGE" (ORTIGUEIRA)</t>
  </si>
  <si>
    <t>04424</t>
  </si>
  <si>
    <t>EDC994010115600007</t>
  </si>
  <si>
    <t>04425</t>
  </si>
  <si>
    <t>EDC994010115600009</t>
  </si>
  <si>
    <t>CEIP DE OUTES (OUTES)</t>
  </si>
  <si>
    <t>04428</t>
  </si>
  <si>
    <t>EDC994010115610006</t>
  </si>
  <si>
    <t>26679</t>
  </si>
  <si>
    <t>EDC994010115610007</t>
  </si>
  <si>
    <t>CEIP DE OZA DOS RÍOS</t>
  </si>
  <si>
    <t>04430</t>
  </si>
  <si>
    <t>EDC994010115620003</t>
  </si>
  <si>
    <t>CEIP "ROSALÍA DE CASTRO" (PADRÓN)</t>
  </si>
  <si>
    <t>25921</t>
  </si>
  <si>
    <t>EDC994010115640006</t>
  </si>
  <si>
    <t>26680</t>
  </si>
  <si>
    <t>EDC994010115640007</t>
  </si>
  <si>
    <t>CPI "CAMIÑO DE SANTIAGO" (O PINO)</t>
  </si>
  <si>
    <t>04434</t>
  </si>
  <si>
    <t>EDC994010115650003</t>
  </si>
  <si>
    <t>04435</t>
  </si>
  <si>
    <t>EDC994010115650004</t>
  </si>
  <si>
    <t>CEIP "EDUARDO PONDAL" (PONTECESO)</t>
  </si>
  <si>
    <t>04437</t>
  </si>
  <si>
    <t>EDC994010115670005</t>
  </si>
  <si>
    <t>04438</t>
  </si>
  <si>
    <t>EDC994010115670006</t>
  </si>
  <si>
    <t>CEIP PLURILINGÜE "A MAGDALENA" (AS PONTES)</t>
  </si>
  <si>
    <t>04443</t>
  </si>
  <si>
    <t>EDC994010115690003</t>
  </si>
  <si>
    <t>32794</t>
  </si>
  <si>
    <t>EDC994010115690004</t>
  </si>
  <si>
    <t>32795</t>
  </si>
  <si>
    <t>EDC994010115690005</t>
  </si>
  <si>
    <t>CEIP "ALFONSO D. RODRÍGUEZ CASTELAO" (RIANXO)</t>
  </si>
  <si>
    <t>04447</t>
  </si>
  <si>
    <t>EDC994010115710005</t>
  </si>
  <si>
    <t>26605</t>
  </si>
  <si>
    <t>EDC994010115710006</t>
  </si>
  <si>
    <t>CPI PLURILINGÜE DOS DICES (ROIS)</t>
  </si>
  <si>
    <t>04449</t>
  </si>
  <si>
    <t>EDC994010115730003</t>
  </si>
  <si>
    <t>32796</t>
  </si>
  <si>
    <t>EDC994010115730005</t>
  </si>
  <si>
    <t>CPI DE SAN SADURNIÑO</t>
  </si>
  <si>
    <t>04452</t>
  </si>
  <si>
    <t>EDC994010115750003</t>
  </si>
  <si>
    <t>04453</t>
  </si>
  <si>
    <t>EDC994010115750004</t>
  </si>
  <si>
    <t>04454</t>
  </si>
  <si>
    <t>EDC994010115750005</t>
  </si>
  <si>
    <t>CEIP PLURILINGÜE "BARRIÉ DE LA MAZA" (SANTA COMBA)</t>
  </si>
  <si>
    <t>04457</t>
  </si>
  <si>
    <t>EDC994010115760005</t>
  </si>
  <si>
    <t>04458</t>
  </si>
  <si>
    <t>EDC994010115760006</t>
  </si>
  <si>
    <t>25926</t>
  </si>
  <si>
    <t>EDC994010115760007</t>
  </si>
  <si>
    <t>26606</t>
  </si>
  <si>
    <t>EDC994010115760008</t>
  </si>
  <si>
    <t>CEIP A IGREXA-CALO (TEO)</t>
  </si>
  <si>
    <t>04464</t>
  </si>
  <si>
    <t>EDC994010115810003</t>
  </si>
  <si>
    <t>25934</t>
  </si>
  <si>
    <t>EDC994010115810004</t>
  </si>
  <si>
    <t>26086</t>
  </si>
  <si>
    <t>EDC994010115810005</t>
  </si>
  <si>
    <t>CPI "PECALAMA" (TORDOIA)</t>
  </si>
  <si>
    <t>04467</t>
  </si>
  <si>
    <t>EDC994010115830003</t>
  </si>
  <si>
    <t>04468</t>
  </si>
  <si>
    <t>EDC994010115830004</t>
  </si>
  <si>
    <t>CPI PLURILINGÜE DE FONTE-DÍAZ (TOURO)</t>
  </si>
  <si>
    <t>04470</t>
  </si>
  <si>
    <t>EDC994010115840003</t>
  </si>
  <si>
    <t>04471</t>
  </si>
  <si>
    <t>EDC994010115840004</t>
  </si>
  <si>
    <t>22431</t>
  </si>
  <si>
    <t>EDC994010115840005</t>
  </si>
  <si>
    <t>25937</t>
  </si>
  <si>
    <t>EDC994010115840008</t>
  </si>
  <si>
    <t>CPI DE VIAÑO PEQUENO (TRAZO)</t>
  </si>
  <si>
    <t>04473</t>
  </si>
  <si>
    <t>EDC994010115850003</t>
  </si>
  <si>
    <t>04475</t>
  </si>
  <si>
    <t>EDC994010115850005</t>
  </si>
  <si>
    <t>CPI DE ATIOS (VALDOVIÑO)</t>
  </si>
  <si>
    <t>04477</t>
  </si>
  <si>
    <t>EDC994010115860003</t>
  </si>
  <si>
    <t>26683</t>
  </si>
  <si>
    <t>EDC994010115860005</t>
  </si>
  <si>
    <t>32798</t>
  </si>
  <si>
    <t>EDC994010115860006</t>
  </si>
  <si>
    <t>CPI DE BEMBIBRE (VAL DO DUBRA)</t>
  </si>
  <si>
    <t>04480</t>
  </si>
  <si>
    <t>EDC994010115870003</t>
  </si>
  <si>
    <t>04481</t>
  </si>
  <si>
    <t>EDC994010115870004</t>
  </si>
  <si>
    <t>26607</t>
  </si>
  <si>
    <t>EDC994010115870005</t>
  </si>
  <si>
    <t>CPI PLURILINGÜE DE VEDRA</t>
  </si>
  <si>
    <t>04483</t>
  </si>
  <si>
    <t>EDC994010115880003</t>
  </si>
  <si>
    <t>22227</t>
  </si>
  <si>
    <t>EDC994010115880010</t>
  </si>
  <si>
    <t>25938</t>
  </si>
  <si>
    <t>EDC994010115880011</t>
  </si>
  <si>
    <t>CEIP "SAN VICENTE" (VIMIANZO)</t>
  </si>
  <si>
    <t>26685</t>
  </si>
  <si>
    <t>EDC994010115910003</t>
  </si>
  <si>
    <t>04488</t>
  </si>
  <si>
    <t>EDC994010115910006</t>
  </si>
  <si>
    <t>CEIP "LABARTA POSE" (ZAS)</t>
  </si>
  <si>
    <t>04490</t>
  </si>
  <si>
    <t>EDC994010115920003</t>
  </si>
  <si>
    <t>CEIP "AQUILINO IGLESIA ALVARIÑO" (ABADÍN)</t>
  </si>
  <si>
    <t>04498</t>
  </si>
  <si>
    <t>EDC994010127010003</t>
  </si>
  <si>
    <t>CEIP PLURILINGÜE DE ANTAS DE ULLA</t>
  </si>
  <si>
    <t>04503</t>
  </si>
  <si>
    <t>EDC994010127030003</t>
  </si>
  <si>
    <t>CEIP "SAN MIGUEL DE REINANTE" (BARREIROS)</t>
  </si>
  <si>
    <t>32799</t>
  </si>
  <si>
    <t>EDC994010127050003</t>
  </si>
  <si>
    <t>CEIP "VIRXE DO CORPIÑO" (BEGONTE)</t>
  </si>
  <si>
    <t>04509</t>
  </si>
  <si>
    <t>EDC994010127070003</t>
  </si>
  <si>
    <t>CEIP "XOSÉ LUIS TABOADA" (CARBALLEDO)</t>
  </si>
  <si>
    <t>04513</t>
  </si>
  <si>
    <t>EDC994010127090003</t>
  </si>
  <si>
    <t>CEIP "RAMÓN FALCÓN" (CASTRO DE REI)</t>
  </si>
  <si>
    <t>04517</t>
  </si>
  <si>
    <t>EDC994010127100004</t>
  </si>
  <si>
    <t>CPI PLURILINGÜE DE CASTROVERDE</t>
  </si>
  <si>
    <t>04519</t>
  </si>
  <si>
    <t>EDC994010127110003</t>
  </si>
  <si>
    <t>04520</t>
  </si>
  <si>
    <t>EDC994010127110004</t>
  </si>
  <si>
    <t>CEIP "PENÍNSULA DA PAZ"</t>
  </si>
  <si>
    <t>04523</t>
  </si>
  <si>
    <t>EDC994010127130003</t>
  </si>
  <si>
    <t>CEIP PLURILINGÜE DO CORGO</t>
  </si>
  <si>
    <t>04525</t>
  </si>
  <si>
    <t>EDC994010127140003</t>
  </si>
  <si>
    <t>CPI PLURILINGÜE "VIRXE DO MONTE" (COSPEITO)</t>
  </si>
  <si>
    <t>04528</t>
  </si>
  <si>
    <t>EDC994010127150003</t>
  </si>
  <si>
    <t>04529</t>
  </si>
  <si>
    <t>EDC994010127150005</t>
  </si>
  <si>
    <t>22260</t>
  </si>
  <si>
    <t>EDC994010127150006</t>
  </si>
  <si>
    <t>CEIP "XOÁN DE REQUEIXO" (CHANTADA)</t>
  </si>
  <si>
    <t>04531</t>
  </si>
  <si>
    <t>EDC994010127160005</t>
  </si>
  <si>
    <t>04532</t>
  </si>
  <si>
    <t>EDC994010127160006</t>
  </si>
  <si>
    <t>32800</t>
  </si>
  <si>
    <t>EDC994010127160007</t>
  </si>
  <si>
    <t>CEIP PLURILINGÜE "SANTA MARÍA" (A FONSAGRADA)</t>
  </si>
  <si>
    <t>04535</t>
  </si>
  <si>
    <t>EDC994010127180003</t>
  </si>
  <si>
    <t>04910</t>
  </si>
  <si>
    <t>EDC994010127180005</t>
  </si>
  <si>
    <t>CEIP "O CANTEL" (FOZ)</t>
  </si>
  <si>
    <t>04539</t>
  </si>
  <si>
    <t>EDC994010127190004</t>
  </si>
  <si>
    <t>25943</t>
  </si>
  <si>
    <t>EDC994010127190005</t>
  </si>
  <si>
    <t>CPI "DOUTOR LÓPEZ SUÁREZ" (FRIOL)</t>
  </si>
  <si>
    <t>04541</t>
  </si>
  <si>
    <t>EDC994010127200003</t>
  </si>
  <si>
    <t>04542</t>
  </si>
  <si>
    <t>EDC994010127200004</t>
  </si>
  <si>
    <t>22265</t>
  </si>
  <si>
    <t>EDC994010127200005</t>
  </si>
  <si>
    <t>CEIP PLURILINGÜE DE XERMADE</t>
  </si>
  <si>
    <t>04545</t>
  </si>
  <si>
    <t>EDC994010127210004</t>
  </si>
  <si>
    <t>CEIP PLURILINGÜE "LAGOSTELLE" (GUITIRIZ)</t>
  </si>
  <si>
    <t>04548</t>
  </si>
  <si>
    <t>EDC994010127220004</t>
  </si>
  <si>
    <t>25944</t>
  </si>
  <si>
    <t>EDC994010127220005</t>
  </si>
  <si>
    <t>CEIP PLURILINGÜE "PEDRO CASELLES ROLLÁN" (XOVE)</t>
  </si>
  <si>
    <t>04554</t>
  </si>
  <si>
    <t>EDC994010127250003</t>
  </si>
  <si>
    <t>04555</t>
  </si>
  <si>
    <t>EDC994010127250004</t>
  </si>
  <si>
    <t>CPI "RAMÓN PIÑEIRO" (LÁNCARA)</t>
  </si>
  <si>
    <t>04557</t>
  </si>
  <si>
    <t>EDC994010127260003</t>
  </si>
  <si>
    <t>04558</t>
  </si>
  <si>
    <t>EDC994010127260004</t>
  </si>
  <si>
    <t>CEIP "JUAN REY" (LOURENZÁ)</t>
  </si>
  <si>
    <t>04560</t>
  </si>
  <si>
    <t>EDC994010127270003</t>
  </si>
  <si>
    <t>CEIP "POETA AVELINO DÍAZ"</t>
  </si>
  <si>
    <t>04562</t>
  </si>
  <si>
    <t>EDC994010127280003</t>
  </si>
  <si>
    <t>17798</t>
  </si>
  <si>
    <t>EDC994010127280004</t>
  </si>
  <si>
    <t>CEIP "ÁLVARO CUNQUEIRO MORA" (MONDOÑEDO)</t>
  </si>
  <si>
    <t>04564</t>
  </si>
  <si>
    <t>EDC994010127290003</t>
  </si>
  <si>
    <t>04565</t>
  </si>
  <si>
    <t>EDC994010127290004</t>
  </si>
  <si>
    <t>22267</t>
  </si>
  <si>
    <t>EDC994010127290005</t>
  </si>
  <si>
    <t>CEIP PLURILINGÜE DE MONFORTE DE LEMOS</t>
  </si>
  <si>
    <t>22269</t>
  </si>
  <si>
    <t>EDC994010127300005</t>
  </si>
  <si>
    <t>25946</t>
  </si>
  <si>
    <t>EDC994010127300006</t>
  </si>
  <si>
    <t>CEIP PLURILINGÜE DE MONTERROSO</t>
  </si>
  <si>
    <t>25947</t>
  </si>
  <si>
    <t>EDC994010127310002</t>
  </si>
  <si>
    <t>04923</t>
  </si>
  <si>
    <t>EDC994010127310003</t>
  </si>
  <si>
    <t>CEIP "DOUTOR DANIEL MONJE" (NAVIA DE SUARNA)</t>
  </si>
  <si>
    <t>04572</t>
  </si>
  <si>
    <t>EDC994010127330003</t>
  </si>
  <si>
    <t>CPI "LUIS DÍAZ MORENO" (BARALLA)</t>
  </si>
  <si>
    <t>04576</t>
  </si>
  <si>
    <t>EDC994010127350004</t>
  </si>
  <si>
    <t>18116</t>
  </si>
  <si>
    <t>EDC994010127350005</t>
  </si>
  <si>
    <t>CEIP "LAVERDE RUIZ" (OUTEIRO DE REI)</t>
  </si>
  <si>
    <t>29092</t>
  </si>
  <si>
    <t>EDC994010127380003</t>
  </si>
  <si>
    <t>04581</t>
  </si>
  <si>
    <t>EDC994010127380004</t>
  </si>
  <si>
    <t>32802</t>
  </si>
  <si>
    <t>EDC994010127380005</t>
  </si>
  <si>
    <t>CEIP DE PALAS DE REI</t>
  </si>
  <si>
    <t>04583</t>
  </si>
  <si>
    <t>EDC994010127390003</t>
  </si>
  <si>
    <t>25948</t>
  </si>
  <si>
    <t>EDC994010127390004</t>
  </si>
  <si>
    <t>CEIP PLURILINGÜE "SAN MIGUEL" (PARADELA)</t>
  </si>
  <si>
    <t>04590</t>
  </si>
  <si>
    <t>EDC994010127410004</t>
  </si>
  <si>
    <t>CEIP PLURILINGÜE DA PONTENOVA</t>
  </si>
  <si>
    <t>04600</t>
  </si>
  <si>
    <t>EDC994010127470004</t>
  </si>
  <si>
    <t>CEIP DE QUIROGA</t>
  </si>
  <si>
    <t>04604</t>
  </si>
  <si>
    <t>EDC994010127490003</t>
  </si>
  <si>
    <t>CEIP "GREGORIO SANZ" (RIBADEO)</t>
  </si>
  <si>
    <t>04606</t>
  </si>
  <si>
    <t>EDC994010127500003</t>
  </si>
  <si>
    <t>04607</t>
  </si>
  <si>
    <t>EDC994010127500004</t>
  </si>
  <si>
    <t>25949</t>
  </si>
  <si>
    <t>EDC994010127500005</t>
  </si>
  <si>
    <t>26609</t>
  </si>
  <si>
    <t>EDC994010127500006</t>
  </si>
  <si>
    <t>CEIP "OTERO PEDRAIO" (RÁBADE)</t>
  </si>
  <si>
    <t>04616</t>
  </si>
  <si>
    <t>EDC994010127550003</t>
  </si>
  <si>
    <t>CEIP "ANTONIO FERNÁNDEZ LÓPEZ" CHORENTE (SARRIA)</t>
  </si>
  <si>
    <t>33087</t>
  </si>
  <si>
    <t>EDC994010127560003</t>
  </si>
  <si>
    <t>CPI "DOUTOR LÓPEZ SUÁREZ" (O SAVIÑAO)</t>
  </si>
  <si>
    <t>04620</t>
  </si>
  <si>
    <t>EDC994010127570003</t>
  </si>
  <si>
    <t>18117</t>
  </si>
  <si>
    <t>EDC994010127570004</t>
  </si>
  <si>
    <t>CEIP PLURILINGÜE "VIRXE DO CARME" (SOBER)</t>
  </si>
  <si>
    <t>33086</t>
  </si>
  <si>
    <t>EDC994010127580003</t>
  </si>
  <si>
    <t>CPI "SANTO TOMÉ DE CARBALLO" (TABOADA)</t>
  </si>
  <si>
    <t>04624</t>
  </si>
  <si>
    <t>EDC994010127590003</t>
  </si>
  <si>
    <t>04625</t>
  </si>
  <si>
    <t>EDC994010127590004</t>
  </si>
  <si>
    <t>05980</t>
  </si>
  <si>
    <t>EDC994010127590006</t>
  </si>
  <si>
    <t>CEIP PLURILINGÜE "SANTA MARÍA" DO VALADOURO</t>
  </si>
  <si>
    <t>04629</t>
  </si>
  <si>
    <t>EDC994010127620003</t>
  </si>
  <si>
    <t>CEIP "MANUEL MATO VIZOSO" (VILALBA)</t>
  </si>
  <si>
    <t>04634</t>
  </si>
  <si>
    <t>EDC994010127640004</t>
  </si>
  <si>
    <t>25951</t>
  </si>
  <si>
    <t>EDC994010127640005</t>
  </si>
  <si>
    <t>CEIP PLURILINGÜE "SANTA RITA" (VIVEIRO)</t>
  </si>
  <si>
    <t>25953</t>
  </si>
  <si>
    <t>EDC994010127650003</t>
  </si>
  <si>
    <t>32804</t>
  </si>
  <si>
    <t>EDC994010127650004</t>
  </si>
  <si>
    <t>CEIP "PADRE FEIJÓO" (ALLARIZ)</t>
  </si>
  <si>
    <t>04639</t>
  </si>
  <si>
    <t>EDC994010132010003</t>
  </si>
  <si>
    <t>04640</t>
  </si>
  <si>
    <t>EDC994010132010004</t>
  </si>
  <si>
    <t>26087</t>
  </si>
  <si>
    <t>EDC994010132010005</t>
  </si>
  <si>
    <t>29134</t>
  </si>
  <si>
    <t>EDC994010132010006</t>
  </si>
  <si>
    <t>CEIP PLURILINGÜE "RAMÓN OTERO PEDRAYO" (AMOEIRO)</t>
  </si>
  <si>
    <t>33088</t>
  </si>
  <si>
    <t>EDC994010132020003</t>
  </si>
  <si>
    <t>CEIP "FILOMENA DATO" (BARBADÁS)</t>
  </si>
  <si>
    <t>22300</t>
  </si>
  <si>
    <t>EDC994010132080005</t>
  </si>
  <si>
    <t>32805</t>
  </si>
  <si>
    <t>EDC994010132080006</t>
  </si>
  <si>
    <t>CEIP PLURILINGÜE "CONDESA DE FENOSA" (O BARCO DE VALDEORRAS)</t>
  </si>
  <si>
    <t>04651</t>
  </si>
  <si>
    <t>EDC994010132090003</t>
  </si>
  <si>
    <t>25960</t>
  </si>
  <si>
    <t>EDC994010132090004</t>
  </si>
  <si>
    <t>25961</t>
  </si>
  <si>
    <t>EDC994010132090005</t>
  </si>
  <si>
    <t>29133</t>
  </si>
  <si>
    <t>EDC994010132090006</t>
  </si>
  <si>
    <t>CEIP "Nª Sª DE XUVENCOS" (BOBORÁS)</t>
  </si>
  <si>
    <t>32806</t>
  </si>
  <si>
    <t>EDC994010132130003</t>
  </si>
  <si>
    <t>CPI "TOMÁS TERRÓN MENDAÑA" (CARBALLEDA DE VALDEORRAS)</t>
  </si>
  <si>
    <t>04662</t>
  </si>
  <si>
    <t>EDC994010132180003</t>
  </si>
  <si>
    <t>0955</t>
  </si>
  <si>
    <t>CEIP PLURILINGÜE "CALVO SOTELO" (O CARBALLIÑO)</t>
  </si>
  <si>
    <t>04666</t>
  </si>
  <si>
    <t>EDC994010132190006</t>
  </si>
  <si>
    <t>25962</t>
  </si>
  <si>
    <t>EDC994010132190007</t>
  </si>
  <si>
    <t>26610</t>
  </si>
  <si>
    <t>EDC994010132190008</t>
  </si>
  <si>
    <t>CEIP PLURILINGÜE DE CASTRELO DO VAL</t>
  </si>
  <si>
    <t>33079</t>
  </si>
  <si>
    <t>EDC994010132220002</t>
  </si>
  <si>
    <t>AXUDANTE/A DE COCIÑA</t>
  </si>
  <si>
    <t>CPI "VIRXE DOS REMEDIOS" (CASTRO CALDELAS)</t>
  </si>
  <si>
    <t>04673</t>
  </si>
  <si>
    <t>EDC994010132230003</t>
  </si>
  <si>
    <t>CEIP PLURILINGÜE "CURROS ENRÍQUEZ" (CELANOVA)</t>
  </si>
  <si>
    <t>04676</t>
  </si>
  <si>
    <t>EDC994010132240005</t>
  </si>
  <si>
    <t>04677</t>
  </si>
  <si>
    <t>EDC994010132240006</t>
  </si>
  <si>
    <t>32807</t>
  </si>
  <si>
    <t>EDC994010132240007</t>
  </si>
  <si>
    <t>CPI "ANTONIO FAILDE" (COLES)</t>
  </si>
  <si>
    <t>04681</t>
  </si>
  <si>
    <t>EDC994010132260003</t>
  </si>
  <si>
    <t>04682</t>
  </si>
  <si>
    <t>EDC994010132260004</t>
  </si>
  <si>
    <t>25964</t>
  </si>
  <si>
    <t>EDC994010132260005</t>
  </si>
  <si>
    <t>29095</t>
  </si>
  <si>
    <t>EDC994010132260006</t>
  </si>
  <si>
    <t>CEIP "ROSALÍA DE CASTRO" (XINZO DE LIMIA)</t>
  </si>
  <si>
    <t>04691</t>
  </si>
  <si>
    <t>EDC994010132320005</t>
  </si>
  <si>
    <t>25965</t>
  </si>
  <si>
    <t>EDC994010132320006</t>
  </si>
  <si>
    <t>CPI PLURILINGÜE "LAUREANO PRIETO" (A GUDIÑA)</t>
  </si>
  <si>
    <t>04696</t>
  </si>
  <si>
    <t>EDC994010132340003</t>
  </si>
  <si>
    <t>CEIP "PADRE CRESPO" (XUNQUEIRA DE AMBIA)</t>
  </si>
  <si>
    <t>32816</t>
  </si>
  <si>
    <t>EDC994010132360004</t>
  </si>
  <si>
    <t>CEIP DE MACEDA</t>
  </si>
  <si>
    <t>04709</t>
  </si>
  <si>
    <t>EDC994010132430003</t>
  </si>
  <si>
    <t>22305</t>
  </si>
  <si>
    <t>EDC994010132430004</t>
  </si>
  <si>
    <t>CPI "TERRAS DE MASIDE" (MASIDE)</t>
  </si>
  <si>
    <t>04713</t>
  </si>
  <si>
    <t>EDC994010132450003</t>
  </si>
  <si>
    <t>22307</t>
  </si>
  <si>
    <t>EDC994010132450004</t>
  </si>
  <si>
    <t>32808</t>
  </si>
  <si>
    <t>EDC994010132450005</t>
  </si>
  <si>
    <t>CPI DE CRESPOS (PADRENDA)</t>
  </si>
  <si>
    <t>04727</t>
  </si>
  <si>
    <t>EDC994010132550003</t>
  </si>
  <si>
    <t>04728</t>
  </si>
  <si>
    <t>EDC994010132550004</t>
  </si>
  <si>
    <t>CEIP PLURILINGÜE "BEN-CHO-SHEY" (O PEREIRO DE AGUIAR)</t>
  </si>
  <si>
    <t>04729</t>
  </si>
  <si>
    <t>EDC994010132570001</t>
  </si>
  <si>
    <t>26611</t>
  </si>
  <si>
    <t>EDC994010132570002</t>
  </si>
  <si>
    <t>CEIP PLURILINGÜE "MANUEL BERMÚDEZ COUSO" (POBRA DE TRIVES)</t>
  </si>
  <si>
    <t>04734</t>
  </si>
  <si>
    <t>EDC994010132620001</t>
  </si>
  <si>
    <t>CEIP PLURILINGÜE "RIBADAVIA" (RIBADAVIA)</t>
  </si>
  <si>
    <t>04743</t>
  </si>
  <si>
    <t>EDC994010132680005</t>
  </si>
  <si>
    <t>CEIP "MANUEL RESPINO" (A RÚA)</t>
  </si>
  <si>
    <t>04748</t>
  </si>
  <si>
    <t>EDC994010132700005</t>
  </si>
  <si>
    <t>25968</t>
  </si>
  <si>
    <t>EDC994010132700006</t>
  </si>
  <si>
    <t>CPI "VIRXE DA SALETA" (SAN CRISTOVO DE CEA)</t>
  </si>
  <si>
    <t>04753</t>
  </si>
  <si>
    <t>EDC994010132740003</t>
  </si>
  <si>
    <t>04754</t>
  </si>
  <si>
    <t>EDC994010132740004</t>
  </si>
  <si>
    <t>CEIP "SACO E ARCE" (TOÉN)</t>
  </si>
  <si>
    <t>04760</t>
  </si>
  <si>
    <t>EDC994010132800003</t>
  </si>
  <si>
    <t>CEIP "PRINCESA DE ESPAÑA" (VERÍN)</t>
  </si>
  <si>
    <t>29097</t>
  </si>
  <si>
    <t>EDC994010132840004</t>
  </si>
  <si>
    <t>04764</t>
  </si>
  <si>
    <t>EDC994010132840005</t>
  </si>
  <si>
    <t>04765</t>
  </si>
  <si>
    <t>EDC994010132840006</t>
  </si>
  <si>
    <t>CEIP "BIBEI" (VIANA DO BOLO)</t>
  </si>
  <si>
    <t>26091</t>
  </si>
  <si>
    <t>EDC994010132850005</t>
  </si>
  <si>
    <t>CEIP CASTRILLÓN-COIRO (CANGAS)</t>
  </si>
  <si>
    <t>04778</t>
  </si>
  <si>
    <t>EDC994010136080003</t>
  </si>
  <si>
    <t>04779</t>
  </si>
  <si>
    <t>EDC994010136080004</t>
  </si>
  <si>
    <t>29099</t>
  </si>
  <si>
    <t>EDC994010136080005</t>
  </si>
  <si>
    <t>CPI DA CAÑIZA</t>
  </si>
  <si>
    <t>04781</t>
  </si>
  <si>
    <t>EDC994010136090005</t>
  </si>
  <si>
    <t>04782</t>
  </si>
  <si>
    <t>EDC994010136090006</t>
  </si>
  <si>
    <t>04783</t>
  </si>
  <si>
    <t>EDC994010136090007</t>
  </si>
  <si>
    <t>22364</t>
  </si>
  <si>
    <t>EDC994010136090008</t>
  </si>
  <si>
    <t>25981</t>
  </si>
  <si>
    <t>EDC994010136090009</t>
  </si>
  <si>
    <t>CPI DE PROGRESO (CATOIRA)</t>
  </si>
  <si>
    <t>04784</t>
  </si>
  <si>
    <t>EDC994010136100003</t>
  </si>
  <si>
    <t>22365</t>
  </si>
  <si>
    <t>EDC994010136100010</t>
  </si>
  <si>
    <t>25982</t>
  </si>
  <si>
    <t>EDC994010136100011</t>
  </si>
  <si>
    <t>CEIP PLURILINGÜE DE CARBALLEDO (COTOBADE)</t>
  </si>
  <si>
    <t>04790</t>
  </si>
  <si>
    <t>EDC994010136120004</t>
  </si>
  <si>
    <t>CEIP DO COVELO</t>
  </si>
  <si>
    <t>04792</t>
  </si>
  <si>
    <t>EDC994010136130003</t>
  </si>
  <si>
    <t>CEIP "MANUEL SIEIRO" (CRECENTE)</t>
  </si>
  <si>
    <t>04796</t>
  </si>
  <si>
    <t>EDC994010136140005</t>
  </si>
  <si>
    <t>CEIP "CABADA VÁZQUEZ" (A ESTRADA)</t>
  </si>
  <si>
    <t>29098</t>
  </si>
  <si>
    <t>EDC994010136170003</t>
  </si>
  <si>
    <t>CEIP "Nª Sª DAS DORES" (FORCAREI)</t>
  </si>
  <si>
    <t>04802</t>
  </si>
  <si>
    <t>EDC994010136180003</t>
  </si>
  <si>
    <t>04803</t>
  </si>
  <si>
    <t>EDC994010136180005</t>
  </si>
  <si>
    <t>CEIP DA GOLADA</t>
  </si>
  <si>
    <t>04807</t>
  </si>
  <si>
    <t>EDC994010136200003</t>
  </si>
  <si>
    <t>CEIP "XESÚS GOLMAR" (LALÍN)</t>
  </si>
  <si>
    <t>04811</t>
  </si>
  <si>
    <t>EDC994010136240005</t>
  </si>
  <si>
    <t>04812</t>
  </si>
  <si>
    <t>EDC994010136240006</t>
  </si>
  <si>
    <t>04813</t>
  </si>
  <si>
    <t>EDC994010136240007</t>
  </si>
  <si>
    <t>22457</t>
  </si>
  <si>
    <t>EDC994010136240008</t>
  </si>
  <si>
    <t>CEIP DA LAMA</t>
  </si>
  <si>
    <t>04815</t>
  </si>
  <si>
    <t>EDC994010136250003</t>
  </si>
  <si>
    <t>CPI DE MOSTEIRO (MEIS)</t>
  </si>
  <si>
    <t>04818</t>
  </si>
  <si>
    <t>EDC994010136280005</t>
  </si>
  <si>
    <t>22381</t>
  </si>
  <si>
    <t>EDC994010136280006</t>
  </si>
  <si>
    <t>25987</t>
  </si>
  <si>
    <t>EDC994010136280007</t>
  </si>
  <si>
    <t>CEIP PLURILINGÜE DE REIBÓN (MOAÑA)</t>
  </si>
  <si>
    <t>04821</t>
  </si>
  <si>
    <t>EDC994010136290006</t>
  </si>
  <si>
    <t>04822</t>
  </si>
  <si>
    <t>EDC994010136290007</t>
  </si>
  <si>
    <t>26612</t>
  </si>
  <si>
    <t>EDC994010136290008</t>
  </si>
  <si>
    <t>CPI PLURILINGÜE "SANTA LUCÍA" (MORAÑA)</t>
  </si>
  <si>
    <t>04824</t>
  </si>
  <si>
    <t>EDC994010136320005</t>
  </si>
  <si>
    <t>04825</t>
  </si>
  <si>
    <t>EDC994010136320006</t>
  </si>
  <si>
    <t>04826</t>
  </si>
  <si>
    <t>EDC994010136320007</t>
  </si>
  <si>
    <t>25988</t>
  </si>
  <si>
    <t>EDC994010136320008</t>
  </si>
  <si>
    <t>CEIP "MARQUESA DO PAZO DA MERCÉ" (AS NEVES)</t>
  </si>
  <si>
    <t>04828</t>
  </si>
  <si>
    <t>EDC994010136340003</t>
  </si>
  <si>
    <t>04829</t>
  </si>
  <si>
    <t>EDC994010136340004</t>
  </si>
  <si>
    <t>25989</t>
  </si>
  <si>
    <t>EDC994010136340005</t>
  </si>
  <si>
    <t>CEIP "MESTRE MANUEL GARCÍA" (OIA)</t>
  </si>
  <si>
    <t>04831</t>
  </si>
  <si>
    <t>EDC994010136360003</t>
  </si>
  <si>
    <t>04832</t>
  </si>
  <si>
    <t>EDC994010136360004</t>
  </si>
  <si>
    <t>CPI "CURROS ENRÍQUEZ" (PAZOS DE BORBÉN)</t>
  </si>
  <si>
    <t>04834</t>
  </si>
  <si>
    <t>EDC994010136370003</t>
  </si>
  <si>
    <t>22383</t>
  </si>
  <si>
    <t>EDC994010136370004</t>
  </si>
  <si>
    <t>CEIP PLURILINGÜE "ANTONIO PALACIOS" (O PORRIÑO)</t>
  </si>
  <si>
    <t>04836</t>
  </si>
  <si>
    <t>EDC994010136380003</t>
  </si>
  <si>
    <t>25992</t>
  </si>
  <si>
    <t>EDC994010136380004</t>
  </si>
  <si>
    <t>32813</t>
  </si>
  <si>
    <t>EDC994010136380005</t>
  </si>
  <si>
    <t>CPI "DOMINGO FONTÁN" (PORTAS)</t>
  </si>
  <si>
    <t>04838</t>
  </si>
  <si>
    <t>EDC994010136390003</t>
  </si>
  <si>
    <t>04839</t>
  </si>
  <si>
    <t>EDC994010136390004</t>
  </si>
  <si>
    <t>25994</t>
  </si>
  <si>
    <t>EDC994010136390005</t>
  </si>
  <si>
    <t>CEIP "Nª Sª DOS REMEDIOS" (PONTEAREAS)</t>
  </si>
  <si>
    <t>04841</t>
  </si>
  <si>
    <t>EDC994010136420003</t>
  </si>
  <si>
    <t>32814</t>
  </si>
  <si>
    <t>EDC994010136420004</t>
  </si>
  <si>
    <t>04842</t>
  </si>
  <si>
    <t>EDC994010136420005</t>
  </si>
  <si>
    <t>CPI PLURILINGÜE DE RODEIRO</t>
  </si>
  <si>
    <t>04846</t>
  </si>
  <si>
    <t>EDC994010136460004</t>
  </si>
  <si>
    <t>04847</t>
  </si>
  <si>
    <t>EDC994010136460005</t>
  </si>
  <si>
    <t>CEIP "RAMÓN VALENZUELA" (SILLEDA)</t>
  </si>
  <si>
    <t>04850</t>
  </si>
  <si>
    <t>EDC994010136510004</t>
  </si>
  <si>
    <t>CEIP PLURILINGÜE "PEDRO CASELLES BELTRÁN" (TOMIÑO)</t>
  </si>
  <si>
    <t>04852</t>
  </si>
  <si>
    <t>EDC994010136530003</t>
  </si>
  <si>
    <t>26000</t>
  </si>
  <si>
    <t>EDC994010136530004</t>
  </si>
  <si>
    <t>CEIP DE XANZA (VALGA)</t>
  </si>
  <si>
    <t>04854</t>
  </si>
  <si>
    <t>EDC994010136550005</t>
  </si>
  <si>
    <t>04855</t>
  </si>
  <si>
    <t>EDC994010136550006</t>
  </si>
  <si>
    <t>04856</t>
  </si>
  <si>
    <t>EDC994010136550007</t>
  </si>
  <si>
    <t>CEIP "Nª Sª DA PIEDADE" (VILA DE CRUCES)</t>
  </si>
  <si>
    <t>04859</t>
  </si>
  <si>
    <t>EDC994010136580003</t>
  </si>
  <si>
    <t>04860</t>
  </si>
  <si>
    <t>EDC994010136580004</t>
  </si>
  <si>
    <t>CEIP DA LOMBA (VILAGARCÍA DE AROUSA)</t>
  </si>
  <si>
    <t>04861</t>
  </si>
  <si>
    <t>EDC994010136590007</t>
  </si>
  <si>
    <t>26018</t>
  </si>
  <si>
    <t>EDC994010136590008</t>
  </si>
  <si>
    <t>CPI "ALCALDE XOSÉ PICHEL" (CORISTANCO)</t>
  </si>
  <si>
    <t>04868</t>
  </si>
  <si>
    <t>EDC994010215290005</t>
  </si>
  <si>
    <t>17796</t>
  </si>
  <si>
    <t>EDC994010215290006</t>
  </si>
  <si>
    <t>CEIP DE CURTIS (CURTIS)</t>
  </si>
  <si>
    <t>04870</t>
  </si>
  <si>
    <t>EDC994010215310003</t>
  </si>
  <si>
    <t>CEIP "ISAAC PERAL" (FERROL)</t>
  </si>
  <si>
    <t>19982</t>
  </si>
  <si>
    <t>EDC994010215350020</t>
  </si>
  <si>
    <t>19983</t>
  </si>
  <si>
    <t>EDC994010215350021</t>
  </si>
  <si>
    <t>19984</t>
  </si>
  <si>
    <t>EDC994010215350022</t>
  </si>
  <si>
    <t>CEIP DOS MUIÑOS (MUXÍA)</t>
  </si>
  <si>
    <t>04874</t>
  </si>
  <si>
    <t>EDC994010215510003</t>
  </si>
  <si>
    <t>CEIP "ALFONSO D. RODRÍGUEZ CASTELAO" (ORDES)</t>
  </si>
  <si>
    <t>04877</t>
  </si>
  <si>
    <t>EDC994010215580006</t>
  </si>
  <si>
    <t>25918</t>
  </si>
  <si>
    <t>EDC994010215580007</t>
  </si>
  <si>
    <t>25919</t>
  </si>
  <si>
    <t>EDC994010215580008</t>
  </si>
  <si>
    <t>CEIP DE FLAVIA (PADRÓN)</t>
  </si>
  <si>
    <t>04879</t>
  </si>
  <si>
    <t>EDC994010215640003</t>
  </si>
  <si>
    <t>26681</t>
  </si>
  <si>
    <t>EDC994010215640005</t>
  </si>
  <si>
    <t>CEIP PLURILINGÜE DE PUMAR-URDILDE (ROIS)</t>
  </si>
  <si>
    <t>04881</t>
  </si>
  <si>
    <t>EDC994010215730003</t>
  </si>
  <si>
    <t>CEIP PLURILINGÜE "PEPE DE XAN BAÑA" (SANTA COMBA)</t>
  </si>
  <si>
    <t>04883</t>
  </si>
  <si>
    <t>EDC994010215760003</t>
  </si>
  <si>
    <t>CEIP "ARQUITECTO CASAS NOVOA" (SANTIAGO DE COMPOSTELA)</t>
  </si>
  <si>
    <t>04885</t>
  </si>
  <si>
    <t>EDC994010215770003</t>
  </si>
  <si>
    <t>32797</t>
  </si>
  <si>
    <t>EDC994010215770004</t>
  </si>
  <si>
    <t>CEIP A RAMALLOSA (TEO)</t>
  </si>
  <si>
    <t>04888</t>
  </si>
  <si>
    <t>EDC994010215810003</t>
  </si>
  <si>
    <t>25935</t>
  </si>
  <si>
    <t>EDC994010215810004</t>
  </si>
  <si>
    <t>25936</t>
  </si>
  <si>
    <t>EDC994010215810005</t>
  </si>
  <si>
    <t>CPI DE ZAS</t>
  </si>
  <si>
    <t>04892</t>
  </si>
  <si>
    <t>EDC994010215920003</t>
  </si>
  <si>
    <t>04893</t>
  </si>
  <si>
    <t>EDC994010215920004</t>
  </si>
  <si>
    <t>CEIP "MANUEL MALLO MALLO" (LUGO)</t>
  </si>
  <si>
    <t>04895</t>
  </si>
  <si>
    <t>EDC994010227001003</t>
  </si>
  <si>
    <t>CEIP "SAN XOÁN" (BECERREÁ)</t>
  </si>
  <si>
    <t>04898</t>
  </si>
  <si>
    <t>EDC994010227060004</t>
  </si>
  <si>
    <t>33043</t>
  </si>
  <si>
    <t>EDC994010227060005</t>
  </si>
  <si>
    <t>CEIP "VELEIRO-DOCAMPO" (CASTRO DE REI)</t>
  </si>
  <si>
    <t>04902</t>
  </si>
  <si>
    <t>EDC994010227100001</t>
  </si>
  <si>
    <t>04904</t>
  </si>
  <si>
    <t>EDC994010227100004</t>
  </si>
  <si>
    <t>CEIP PLURILINGÜE "ELOISA RIVADULLA" (CHANTADA)</t>
  </si>
  <si>
    <t>04907</t>
  </si>
  <si>
    <t>EDC994010227160003</t>
  </si>
  <si>
    <t>26682</t>
  </si>
  <si>
    <t>EDC994010227160004</t>
  </si>
  <si>
    <t>CEIP FONDO-NOIS (FOZ)</t>
  </si>
  <si>
    <t>04914</t>
  </si>
  <si>
    <t>EDC994010227190003</t>
  </si>
  <si>
    <t>CPI PLURILINGÜE "TINO GRANDÍO" (GUNTÍN)</t>
  </si>
  <si>
    <t>04918</t>
  </si>
  <si>
    <t>EDC994010227230003</t>
  </si>
  <si>
    <t>33044</t>
  </si>
  <si>
    <t>EDC994010227230004</t>
  </si>
  <si>
    <t>CEIP PLURILINGÜE "A GÁNDARA" (MONFORTE DE LEMOS)</t>
  </si>
  <si>
    <t>04920</t>
  </si>
  <si>
    <t>EDC994010227300003</t>
  </si>
  <si>
    <t>04921</t>
  </si>
  <si>
    <t>EDC994010227300004</t>
  </si>
  <si>
    <t>CEIP "O SALVADOR" (A PASTORIZA)</t>
  </si>
  <si>
    <t>04926</t>
  </si>
  <si>
    <t>EDC994010227430005</t>
  </si>
  <si>
    <t>CEIP "FREI LUIS DE GRANADA" (SARRIA)</t>
  </si>
  <si>
    <t>04931</t>
  </si>
  <si>
    <t>EDC994010227560003</t>
  </si>
  <si>
    <t>29093</t>
  </si>
  <si>
    <t>EDC994010227560004</t>
  </si>
  <si>
    <t>04932</t>
  </si>
  <si>
    <t>EDC994010227560005</t>
  </si>
  <si>
    <t>04933</t>
  </si>
  <si>
    <t>EDC994010227560007</t>
  </si>
  <si>
    <t>CEIP "ANTÓN INSUA BERMÚDEZ" (VILALBA)</t>
  </si>
  <si>
    <t>04936</t>
  </si>
  <si>
    <t>EDC994010227640003</t>
  </si>
  <si>
    <t>25952</t>
  </si>
  <si>
    <t>EDC994010227640004</t>
  </si>
  <si>
    <t>32803</t>
  </si>
  <si>
    <t>EDC994010227640005</t>
  </si>
  <si>
    <t>CEIP "CARLOS CASARES" (XINZO DE LIMIA)</t>
  </si>
  <si>
    <t>04942</t>
  </si>
  <si>
    <t>EDC994010232320005</t>
  </si>
  <si>
    <t>04943</t>
  </si>
  <si>
    <t>EDC994010232320006</t>
  </si>
  <si>
    <t>32811</t>
  </si>
  <si>
    <t>EDC994010232320007</t>
  </si>
  <si>
    <t>CEIP PLURILINGÜE "SAN ROQUE DARBO" (CANGAS)</t>
  </si>
  <si>
    <t>04948</t>
  </si>
  <si>
    <t>EDC994010236080003</t>
  </si>
  <si>
    <t>04949</t>
  </si>
  <si>
    <t>EDC994010236080004</t>
  </si>
  <si>
    <t>CEIP DE TENORIO (COTOBADE)</t>
  </si>
  <si>
    <t>04951</t>
  </si>
  <si>
    <t>EDC994010236120003</t>
  </si>
  <si>
    <t>25983</t>
  </si>
  <si>
    <t>EDC994010236120004</t>
  </si>
  <si>
    <t>CEIP "XAQUÍN LORIGA" (LALÍN)</t>
  </si>
  <si>
    <t>04955</t>
  </si>
  <si>
    <t>EDC994010236240003</t>
  </si>
  <si>
    <t>EEI "NOSA SEÑORA DO CARME" (MARÍN)</t>
  </si>
  <si>
    <t>19992</t>
  </si>
  <si>
    <t>EDC994010236260020</t>
  </si>
  <si>
    <t>B14</t>
  </si>
  <si>
    <t>CPI DE "ARQUITECTO PALACIOS" (NIGRÁN)</t>
  </si>
  <si>
    <t>26036</t>
  </si>
  <si>
    <t>EDC994010236350050</t>
  </si>
  <si>
    <t>CAMAREIRO/A-LIMPADOR/A</t>
  </si>
  <si>
    <t>26040</t>
  </si>
  <si>
    <t>EDC994010236350054</t>
  </si>
  <si>
    <t>26041</t>
  </si>
  <si>
    <t>EDC994010236350055</t>
  </si>
  <si>
    <t>CEIP PLURILINGÜE DE SILLEDA</t>
  </si>
  <si>
    <t>04958</t>
  </si>
  <si>
    <t>EDC994010236510006</t>
  </si>
  <si>
    <t>04959</t>
  </si>
  <si>
    <t>EDC994010236510007</t>
  </si>
  <si>
    <t>25999</t>
  </si>
  <si>
    <t>EDC994010236510008</t>
  </si>
  <si>
    <t>CEIP DE BARRANTES (TOMIÑO)</t>
  </si>
  <si>
    <t>04961</t>
  </si>
  <si>
    <t>EDC994010236530003</t>
  </si>
  <si>
    <t>CEIP "A PAZ" (VIGO)</t>
  </si>
  <si>
    <t>04963</t>
  </si>
  <si>
    <t>EDC994010236560003</t>
  </si>
  <si>
    <t>04964</t>
  </si>
  <si>
    <t>EDC994010236560004</t>
  </si>
  <si>
    <t>CEIP PLURILINGÜE "CERDEIRIÑAS" (VILA DE CRUCES)</t>
  </si>
  <si>
    <t>04967</t>
  </si>
  <si>
    <t>EDC994010236580005</t>
  </si>
  <si>
    <t>CEIP "CANOSA-RUS" (CORISTANCO)</t>
  </si>
  <si>
    <t>04866</t>
  </si>
  <si>
    <t>EDC994010315290003</t>
  </si>
  <si>
    <t>32791</t>
  </si>
  <si>
    <t>EDC994010315290004</t>
  </si>
  <si>
    <t>CEIP "ALMIRANTE JUAN DE LÁNGARA Y HUARTE" (FERROL)</t>
  </si>
  <si>
    <t>25901</t>
  </si>
  <si>
    <t>EDC994010315350020</t>
  </si>
  <si>
    <t>25902</t>
  </si>
  <si>
    <t>EDC994010315350021</t>
  </si>
  <si>
    <t>CPI PLURILINGÜE DA PICOTA (MAZARICOS)</t>
  </si>
  <si>
    <t>04971</t>
  </si>
  <si>
    <t>EDC994010315440003</t>
  </si>
  <si>
    <t>04872</t>
  </si>
  <si>
    <t>EDC994010315440004</t>
  </si>
  <si>
    <t>CEIP "AS GÁNDARAS" (LUGO)</t>
  </si>
  <si>
    <t>04975</t>
  </si>
  <si>
    <t>EDC994010327001004</t>
  </si>
  <si>
    <t>CEIP "VIRXE DE COVADONGA" (OURENSE)</t>
  </si>
  <si>
    <t>04983</t>
  </si>
  <si>
    <t>EDC994010332001005</t>
  </si>
  <si>
    <t>CEIP PLURILINGÜE "VICENTE ARIAS DE LA MAZA" (LALÍN)</t>
  </si>
  <si>
    <t>32812</t>
  </si>
  <si>
    <t>EDC994010336240003</t>
  </si>
  <si>
    <t>CEIP PLURILINGÜE "RÍA DE VIGO" (VIGO)</t>
  </si>
  <si>
    <t>29101</t>
  </si>
  <si>
    <t>EDC994010336560003</t>
  </si>
  <si>
    <t>04990</t>
  </si>
  <si>
    <t>EDC994010336560004</t>
  </si>
  <si>
    <t>CEIP PLURILINGÜE "VIRXE DO MAR" (NARÓN)</t>
  </si>
  <si>
    <t>19988</t>
  </si>
  <si>
    <t>EDC994010415530020</t>
  </si>
  <si>
    <t>19989</t>
  </si>
  <si>
    <t>EDC994010415530021</t>
  </si>
  <si>
    <t>CEIP "A PONTE" (LUGO)</t>
  </si>
  <si>
    <t>04994</t>
  </si>
  <si>
    <t>EDC994010427001003</t>
  </si>
  <si>
    <t>26608</t>
  </si>
  <si>
    <t>EDC994010427001004</t>
  </si>
  <si>
    <t>CEIP "MARIÑAMANSA" (OURENSE)</t>
  </si>
  <si>
    <t>25971</t>
  </si>
  <si>
    <t>EDC994010432001003</t>
  </si>
  <si>
    <t>CEIP PLURILINGÜE "VARELA BUXÁN" (LALÍN)</t>
  </si>
  <si>
    <t>33114</t>
  </si>
  <si>
    <t>EDC994010436240004</t>
  </si>
  <si>
    <t>CEIP PLURILINGÜE "LOPE DE VEGA" (VIGO)</t>
  </si>
  <si>
    <t>05012</t>
  </si>
  <si>
    <t>EDC994010436560005</t>
  </si>
  <si>
    <t>05013</t>
  </si>
  <si>
    <t>EDC994010436560006</t>
  </si>
  <si>
    <t>26002</t>
  </si>
  <si>
    <t>EDC994010436560007</t>
  </si>
  <si>
    <t>26003</t>
  </si>
  <si>
    <t>EDC994010436560008</t>
  </si>
  <si>
    <t>CEIP "TERRA CHÁ" (VILALBA)</t>
  </si>
  <si>
    <t>05016</t>
  </si>
  <si>
    <t>EDC994010527640003</t>
  </si>
  <si>
    <t>CEIP PLURILINGÜE "SEIXALBO" (OURENSE)</t>
  </si>
  <si>
    <t>05018</t>
  </si>
  <si>
    <t>EDC994010532001005</t>
  </si>
  <si>
    <t>29096</t>
  </si>
  <si>
    <t>EDC994010532001006</t>
  </si>
  <si>
    <t>32809</t>
  </si>
  <si>
    <t>EDC994010532001007</t>
  </si>
  <si>
    <t>CEIP DE SARDOMA-MOLEDO (VIGO)</t>
  </si>
  <si>
    <t>05022</t>
  </si>
  <si>
    <t>EDC994010536560005</t>
  </si>
  <si>
    <t>CEIP DE CASAS (LUGO)</t>
  </si>
  <si>
    <t>18113</t>
  </si>
  <si>
    <t>EDC994010627001004</t>
  </si>
  <si>
    <t>05025</t>
  </si>
  <si>
    <t>EDC994010627001005</t>
  </si>
  <si>
    <t>32801</t>
  </si>
  <si>
    <t>EDC994010627001006</t>
  </si>
  <si>
    <t>CPI PLURILINGÜE "JOSÉ GARCÍA GARCÍA" (OURENSE)</t>
  </si>
  <si>
    <t>05027</t>
  </si>
  <si>
    <t>EDC994010632001003</t>
  </si>
  <si>
    <t>18118</t>
  </si>
  <si>
    <t>EDC994010632001004</t>
  </si>
  <si>
    <t>32810</t>
  </si>
  <si>
    <t>EDC994010632001005</t>
  </si>
  <si>
    <t>CEIP IGREXA-VALADARES (VIGO)</t>
  </si>
  <si>
    <t>05029</t>
  </si>
  <si>
    <t>EDC994010636560003</t>
  </si>
  <si>
    <t>05030</t>
  </si>
  <si>
    <t>EDC994010636560005</t>
  </si>
  <si>
    <t>CEIP PLURILINGÜE "ALBINO NÚÑEZ" (OURENSE)</t>
  </si>
  <si>
    <t>05033</t>
  </si>
  <si>
    <t>EDC994010732001003</t>
  </si>
  <si>
    <t>OCUPADO POR LABORAL GRUPO: IV. // XORNADA IRREGULAR, SEGUNDO ACORDO CO COMITÉ INTERCENTROS DE DATA 10 DE XUÑO DE 2008.</t>
  </si>
  <si>
    <t>25955</t>
  </si>
  <si>
    <t>EDC994010732001004</t>
  </si>
  <si>
    <t>CEIP DAS CHANS-BEMBRIVE (VIGO)</t>
  </si>
  <si>
    <t>05041</t>
  </si>
  <si>
    <t>EDC994011036560003</t>
  </si>
  <si>
    <t>26004</t>
  </si>
  <si>
    <t>EDC994011036560004</t>
  </si>
  <si>
    <t>CEIP PLURILINGÜE DE CARRASQUEIRA (VIGO)</t>
  </si>
  <si>
    <t>05044</t>
  </si>
  <si>
    <t>EDC994011136560003</t>
  </si>
  <si>
    <t>26005</t>
  </si>
  <si>
    <t>EDC994011136560004</t>
  </si>
  <si>
    <t>29100</t>
  </si>
  <si>
    <t>EDC994011136560005</t>
  </si>
  <si>
    <t>CIFP "IMAXE E SON" (A CORUÑA)</t>
  </si>
  <si>
    <t>05070</t>
  </si>
  <si>
    <t>EDC994020115001006</t>
  </si>
  <si>
    <t>17073</t>
  </si>
  <si>
    <t>EDC994020115001007</t>
  </si>
  <si>
    <t>IES DE SABÓN (ARTEIXO)</t>
  </si>
  <si>
    <t>05073</t>
  </si>
  <si>
    <t>EDC994020115050006</t>
  </si>
  <si>
    <t>B10</t>
  </si>
  <si>
    <t>IES "AS MARIÑAS" (BETANZOS)</t>
  </si>
  <si>
    <t>05084</t>
  </si>
  <si>
    <t>EDC994020115090008</t>
  </si>
  <si>
    <t>B10 // B14</t>
  </si>
  <si>
    <t>05085</t>
  </si>
  <si>
    <t>EDC994020115090009</t>
  </si>
  <si>
    <t>9733</t>
  </si>
  <si>
    <t>05086</t>
  </si>
  <si>
    <t>EDC994020115090010</t>
  </si>
  <si>
    <t>05087</t>
  </si>
  <si>
    <t>EDC994020115090011</t>
  </si>
  <si>
    <t>IES "ESPIÑEIRA" (BOIRO)</t>
  </si>
  <si>
    <t>05090</t>
  </si>
  <si>
    <t>EDC994020115110007</t>
  </si>
  <si>
    <t>05091</t>
  </si>
  <si>
    <t>EDC994020115110008</t>
  </si>
  <si>
    <t>05092</t>
  </si>
  <si>
    <t>EDC994020115110009</t>
  </si>
  <si>
    <t>IES "MONTE NEME" (CARBALLO)</t>
  </si>
  <si>
    <t>05097</t>
  </si>
  <si>
    <t>EDC994020115190007</t>
  </si>
  <si>
    <t>05098</t>
  </si>
  <si>
    <t>EDC994020115190008</t>
  </si>
  <si>
    <t>05099</t>
  </si>
  <si>
    <t>EDC994020115190009</t>
  </si>
  <si>
    <t>25893</t>
  </si>
  <si>
    <t>EDC994020115190010</t>
  </si>
  <si>
    <t>IES DE CARRAL</t>
  </si>
  <si>
    <t>32767</t>
  </si>
  <si>
    <t>EDC994020115210006</t>
  </si>
  <si>
    <t>IES "FERNANDO BLANCO" (CEE)</t>
  </si>
  <si>
    <t>05104</t>
  </si>
  <si>
    <t>EDC994020115230008</t>
  </si>
  <si>
    <t>05105</t>
  </si>
  <si>
    <t>EDC994020115230009</t>
  </si>
  <si>
    <t>05106</t>
  </si>
  <si>
    <t>EDC994020115230010</t>
  </si>
  <si>
    <t>05107</t>
  </si>
  <si>
    <t>EDC994020115230011</t>
  </si>
  <si>
    <t>CIFP "RODOLFO UCHA PIÑEIRO" (FERROL)</t>
  </si>
  <si>
    <t>05121</t>
  </si>
  <si>
    <t>EDC994020115350011</t>
  </si>
  <si>
    <t>05122</t>
  </si>
  <si>
    <t>EDC994020115350013</t>
  </si>
  <si>
    <t>05123</t>
  </si>
  <si>
    <t>EDC994020115350014</t>
  </si>
  <si>
    <t>IES "CABO ORTEGAL" (CARIÑO)</t>
  </si>
  <si>
    <t>05134</t>
  </si>
  <si>
    <t>EDC994020115614007</t>
  </si>
  <si>
    <t>05135</t>
  </si>
  <si>
    <t>EDC994020115614008</t>
  </si>
  <si>
    <t>IES "MACÍAS O NAMORADO" (PADRÓN)</t>
  </si>
  <si>
    <t>05140</t>
  </si>
  <si>
    <t>EDC994020115640007</t>
  </si>
  <si>
    <t>05141</t>
  </si>
  <si>
    <t>EDC994020115640008</t>
  </si>
  <si>
    <t>05142</t>
  </si>
  <si>
    <t>EDC994020115640009</t>
  </si>
  <si>
    <t>IES "FRAGA DO EUME" (PONTEDEUME)</t>
  </si>
  <si>
    <t>05146</t>
  </si>
  <si>
    <t>EDC994020115680007</t>
  </si>
  <si>
    <t>05147</t>
  </si>
  <si>
    <t>EDC994020115680008</t>
  </si>
  <si>
    <t>05148</t>
  </si>
  <si>
    <t>EDC994020115680009</t>
  </si>
  <si>
    <t>17074</t>
  </si>
  <si>
    <t>EDC994020115680010</t>
  </si>
  <si>
    <t>EMPREGADO/A COCIÑA-PINCHE</t>
  </si>
  <si>
    <t>25923</t>
  </si>
  <si>
    <t>EDC994020115680011</t>
  </si>
  <si>
    <t>29130</t>
  </si>
  <si>
    <t>EDC994020115680012</t>
  </si>
  <si>
    <t>IES PLURILINGÜE "CASTRO DA UZ" (AS PONTES)</t>
  </si>
  <si>
    <t>05153</t>
  </si>
  <si>
    <t>EDC994020115690008</t>
  </si>
  <si>
    <t>05154</t>
  </si>
  <si>
    <t>EDC994020115690009</t>
  </si>
  <si>
    <t>25924</t>
  </si>
  <si>
    <t>EDC994020115690010</t>
  </si>
  <si>
    <t>CIFP "COROSO" (RIBEIRA)</t>
  </si>
  <si>
    <t>05160</t>
  </si>
  <si>
    <t>EDC994020115720008</t>
  </si>
  <si>
    <t>05161</t>
  </si>
  <si>
    <t>EDC994020115720009</t>
  </si>
  <si>
    <t>05162</t>
  </si>
  <si>
    <t>EDC994020115720010</t>
  </si>
  <si>
    <t>05163</t>
  </si>
  <si>
    <t>EDC994020115720011</t>
  </si>
  <si>
    <t>CIFP "COMPOSTELA" (SANTIAGO DE COMPOSTELA)</t>
  </si>
  <si>
    <t>05172</t>
  </si>
  <si>
    <t>EDC994020115770021</t>
  </si>
  <si>
    <t>29129</t>
  </si>
  <si>
    <t>EDC994020115770022</t>
  </si>
  <si>
    <t>05173</t>
  </si>
  <si>
    <t>EDC994020115770025</t>
  </si>
  <si>
    <t>SERVIZO DOMÉSTICO</t>
  </si>
  <si>
    <t>05174</t>
  </si>
  <si>
    <t>EDC994020115770026</t>
  </si>
  <si>
    <t>05175</t>
  </si>
  <si>
    <t>EDC994020115770027</t>
  </si>
  <si>
    <t>05176</t>
  </si>
  <si>
    <t>EDC994020115770028</t>
  </si>
  <si>
    <t>05177</t>
  </si>
  <si>
    <t>EDC994020115770029</t>
  </si>
  <si>
    <t>05178</t>
  </si>
  <si>
    <t>EDC994020115770030</t>
  </si>
  <si>
    <t>05179</t>
  </si>
  <si>
    <t>EDC994020115770031</t>
  </si>
  <si>
    <t>05180</t>
  </si>
  <si>
    <t>EDC994020115770032</t>
  </si>
  <si>
    <t>25927</t>
  </si>
  <si>
    <t>EDC994020115770033</t>
  </si>
  <si>
    <t>33034</t>
  </si>
  <si>
    <t>EDC994020115770034</t>
  </si>
  <si>
    <t>CIFP "AS MERCEDES" (LUGO)</t>
  </si>
  <si>
    <t>05186</t>
  </si>
  <si>
    <t>EDC994020127001008</t>
  </si>
  <si>
    <t>05187</t>
  </si>
  <si>
    <t>EDC994020127001009</t>
  </si>
  <si>
    <t>05188</t>
  </si>
  <si>
    <t>EDC994020127001010</t>
  </si>
  <si>
    <t>05189</t>
  </si>
  <si>
    <t>EDC994020127001011</t>
  </si>
  <si>
    <t>IES "PERDOURO" (BURELA)</t>
  </si>
  <si>
    <t>05193</t>
  </si>
  <si>
    <t>EDC994020127085007</t>
  </si>
  <si>
    <t>05194</t>
  </si>
  <si>
    <t>EDC994020127085008</t>
  </si>
  <si>
    <t>19494</t>
  </si>
  <si>
    <t>EDC994020127085009</t>
  </si>
  <si>
    <t>IES "VAL DO ASMA" (CHANTADA)</t>
  </si>
  <si>
    <t>05198</t>
  </si>
  <si>
    <t>EDC994020127160006</t>
  </si>
  <si>
    <t>05199</t>
  </si>
  <si>
    <t>EDC994020127160007</t>
  </si>
  <si>
    <t>IES "FRANCISCO DAVIÑA REY" (MONFORTE DE LEMOS)</t>
  </si>
  <si>
    <t>05210</t>
  </si>
  <si>
    <t>EDC994020127300007</t>
  </si>
  <si>
    <t>05211</t>
  </si>
  <si>
    <t>EDC994020127300008</t>
  </si>
  <si>
    <t>05212</t>
  </si>
  <si>
    <t>EDC994020127300009</t>
  </si>
  <si>
    <t>IES "GREGORIO FERNÁNDEZ" (SARRIA)</t>
  </si>
  <si>
    <t>05221</t>
  </si>
  <si>
    <t>EDC994020127560007</t>
  </si>
  <si>
    <t>05222</t>
  </si>
  <si>
    <t>EDC994020127560010</t>
  </si>
  <si>
    <t>05223</t>
  </si>
  <si>
    <t>EDC994020127560011</t>
  </si>
  <si>
    <t>22486</t>
  </si>
  <si>
    <t>EDC994020127560012</t>
  </si>
  <si>
    <t>IES "LOIS PEÑA NOVO" (VILALBA)</t>
  </si>
  <si>
    <t>05227</t>
  </si>
  <si>
    <t>EDC994020127640008</t>
  </si>
  <si>
    <t>05229</t>
  </si>
  <si>
    <t>EDC994020127640010</t>
  </si>
  <si>
    <t>IES "MARÍA SARMIENTO" (VIVEIRO)</t>
  </si>
  <si>
    <t>05235</t>
  </si>
  <si>
    <t>EDC994020127650008</t>
  </si>
  <si>
    <t>05236</t>
  </si>
  <si>
    <t>EDC994020127650009</t>
  </si>
  <si>
    <t>05237</t>
  </si>
  <si>
    <t>EDC994020127650010</t>
  </si>
  <si>
    <t>22280</t>
  </si>
  <si>
    <t>EDC994020127650013</t>
  </si>
  <si>
    <t>IES "12 DE OUTUBRO" (OURENSE)</t>
  </si>
  <si>
    <t>05242</t>
  </si>
  <si>
    <t>EDC994020132001009</t>
  </si>
  <si>
    <t>05243</t>
  </si>
  <si>
    <t>EDC994020132001010</t>
  </si>
  <si>
    <t>22444</t>
  </si>
  <si>
    <t>EDC994020132001011</t>
  </si>
  <si>
    <t>26095</t>
  </si>
  <si>
    <t>EDC994020132001012</t>
  </si>
  <si>
    <t>IES "LAURO OLMO" (O BARCO DE VALDEORRAS)</t>
  </si>
  <si>
    <t>05247</t>
  </si>
  <si>
    <t>EDC994020132090007</t>
  </si>
  <si>
    <t>05248</t>
  </si>
  <si>
    <t>EDC994020132090008</t>
  </si>
  <si>
    <t>05249</t>
  </si>
  <si>
    <t>EDC994020132090009</t>
  </si>
  <si>
    <t>32771</t>
  </si>
  <si>
    <t>EDC994020132090011</t>
  </si>
  <si>
    <t>IES "MANUEL CHAMOSO LAMAS" (O CARBALLIÑO)</t>
  </si>
  <si>
    <t>05252</t>
  </si>
  <si>
    <t>EDC994020132190007</t>
  </si>
  <si>
    <t>05253</t>
  </si>
  <si>
    <t>EDC994020132190008</t>
  </si>
  <si>
    <t>05254</t>
  </si>
  <si>
    <t>EDC994020132190009</t>
  </si>
  <si>
    <t>IES "CIDADE DE ANTIOQUÍA" (XINZO DE LIMIA)</t>
  </si>
  <si>
    <t>05258</t>
  </si>
  <si>
    <t>EDC994020132320007</t>
  </si>
  <si>
    <t>05259</t>
  </si>
  <si>
    <t>EDC994020132320008</t>
  </si>
  <si>
    <t>05260</t>
  </si>
  <si>
    <t>EDC994020132320009</t>
  </si>
  <si>
    <t>32774</t>
  </si>
  <si>
    <t>EDC994020132320011</t>
  </si>
  <si>
    <t>IES "GARCÍA BARBÓN" (VERÍN)</t>
  </si>
  <si>
    <t>05272</t>
  </si>
  <si>
    <t>EDC994020132840007</t>
  </si>
  <si>
    <t>05273</t>
  </si>
  <si>
    <t>EDC994020132840008</t>
  </si>
  <si>
    <t>IES DE VILAMARÍN</t>
  </si>
  <si>
    <t>05280</t>
  </si>
  <si>
    <t>EDC994020132860006</t>
  </si>
  <si>
    <t>17767</t>
  </si>
  <si>
    <t>EDC994020132860007</t>
  </si>
  <si>
    <t>25969</t>
  </si>
  <si>
    <t>EDC994020132860008</t>
  </si>
  <si>
    <t>29121</t>
  </si>
  <si>
    <t>EDC994020132860011</t>
  </si>
  <si>
    <t>29122</t>
  </si>
  <si>
    <t>EDC994020132860012</t>
  </si>
  <si>
    <t>29123</t>
  </si>
  <si>
    <t>EDC994020132860013</t>
  </si>
  <si>
    <t>32781</t>
  </si>
  <si>
    <t>EDC994020132860014</t>
  </si>
  <si>
    <t xml:space="preserve">     </t>
  </si>
  <si>
    <t>32782</t>
  </si>
  <si>
    <t>EDC994020132860015</t>
  </si>
  <si>
    <t>CIFP "A XUNQUEIRA" (PONTEVEDRA)</t>
  </si>
  <si>
    <t>05285</t>
  </si>
  <si>
    <t>EDC994020136001009</t>
  </si>
  <si>
    <t>05286</t>
  </si>
  <si>
    <t>EDC994020136001010</t>
  </si>
  <si>
    <t>05287</t>
  </si>
  <si>
    <t>EDC994020136001011</t>
  </si>
  <si>
    <t>05288</t>
  </si>
  <si>
    <t>EDC994020136001012</t>
  </si>
  <si>
    <t>IES PLURILINGÜE "ANTÓN LOSADA DIÉGUEZ" (A ESTRADA)</t>
  </si>
  <si>
    <t>05292</t>
  </si>
  <si>
    <t>EDC994020136170010</t>
  </si>
  <si>
    <t>05293</t>
  </si>
  <si>
    <t>EDC994020136170011</t>
  </si>
  <si>
    <t>25984</t>
  </si>
  <si>
    <t>EDC994020136170012</t>
  </si>
  <si>
    <t>IES "LAXEIRO" (LALÍN)</t>
  </si>
  <si>
    <t>05297</t>
  </si>
  <si>
    <t>EDC994020136240008</t>
  </si>
  <si>
    <t>05298</t>
  </si>
  <si>
    <t>EDC994020136240009</t>
  </si>
  <si>
    <t>05299</t>
  </si>
  <si>
    <t>EDC994020136240010</t>
  </si>
  <si>
    <t>19505</t>
  </si>
  <si>
    <t>EDC994020136240011</t>
  </si>
  <si>
    <t>IES "CHAN DO MONTE" (MARÍN)</t>
  </si>
  <si>
    <t>05305</t>
  </si>
  <si>
    <t>EDC994020136260010</t>
  </si>
  <si>
    <t>05306</t>
  </si>
  <si>
    <t>EDC994020136260011</t>
  </si>
  <si>
    <t>05307</t>
  </si>
  <si>
    <t>EDC994020136260012</t>
  </si>
  <si>
    <t>IES PLURILINGÜE "A PARALAIA" (MOAÑA)</t>
  </si>
  <si>
    <t>05312</t>
  </si>
  <si>
    <t>EDC994020136290007</t>
  </si>
  <si>
    <t>05313</t>
  </si>
  <si>
    <t>EDC994020136290008</t>
  </si>
  <si>
    <t>05314</t>
  </si>
  <si>
    <t>EDC994020136290009</t>
  </si>
  <si>
    <t>17079</t>
  </si>
  <si>
    <t>EDC994020136290010</t>
  </si>
  <si>
    <t>IES "ESCOLAS PROVAL" (NIGRÁN)</t>
  </si>
  <si>
    <t>05319</t>
  </si>
  <si>
    <t>EDC994020136350007</t>
  </si>
  <si>
    <t>05320</t>
  </si>
  <si>
    <t>EDC994020136350008</t>
  </si>
  <si>
    <t>05321</t>
  </si>
  <si>
    <t>EDC994020136350009</t>
  </si>
  <si>
    <t>05322</t>
  </si>
  <si>
    <t>EDC994020136350010</t>
  </si>
  <si>
    <t>IES "RIBEIRA DO LOURO" (O PORRIÑO)</t>
  </si>
  <si>
    <t>05327</t>
  </si>
  <si>
    <t>EDC994020136380007</t>
  </si>
  <si>
    <t>05328</t>
  </si>
  <si>
    <t>EDC994020136380008</t>
  </si>
  <si>
    <t>05329</t>
  </si>
  <si>
    <t>EDC994020136380009</t>
  </si>
  <si>
    <t>22384</t>
  </si>
  <si>
    <t>EDC994020136380010</t>
  </si>
  <si>
    <t>CIFP "A GRANXA" (PONTEAREAS)</t>
  </si>
  <si>
    <t>05349</t>
  </si>
  <si>
    <t>EDC994020136420033</t>
  </si>
  <si>
    <t>05350</t>
  </si>
  <si>
    <t>EDC994020136420035</t>
  </si>
  <si>
    <t>PRANCHADOR/A-LAVANDEIRO/A</t>
  </si>
  <si>
    <t>05351</t>
  </si>
  <si>
    <t>EDC994020136420038</t>
  </si>
  <si>
    <t>05352</t>
  </si>
  <si>
    <t>EDC994020136420039</t>
  </si>
  <si>
    <t>05353</t>
  </si>
  <si>
    <t>EDC994020136420040</t>
  </si>
  <si>
    <t>IES "PEDRO FLORIANI" (REDONDELA)</t>
  </si>
  <si>
    <t>05361</t>
  </si>
  <si>
    <t>EDC994020136440007</t>
  </si>
  <si>
    <t>05362</t>
  </si>
  <si>
    <t>EDC994020136440008</t>
  </si>
  <si>
    <t>33037</t>
  </si>
  <si>
    <t>EDC994020136440010</t>
  </si>
  <si>
    <t>IES "INDALECIO PÉREZ TIZÓN" (TUI)</t>
  </si>
  <si>
    <t>05367</t>
  </si>
  <si>
    <t>EDC994020136540007</t>
  </si>
  <si>
    <t>05368</t>
  </si>
  <si>
    <t>EDC994020136540008</t>
  </si>
  <si>
    <t>22401</t>
  </si>
  <si>
    <t>EDC994020136540009</t>
  </si>
  <si>
    <t>IES "RICARDO MELLA" (VIGO)</t>
  </si>
  <si>
    <t>05375</t>
  </si>
  <si>
    <t>EDC994020136560011</t>
  </si>
  <si>
    <t>05376</t>
  </si>
  <si>
    <t>EDC994020136560012</t>
  </si>
  <si>
    <t>05377</t>
  </si>
  <si>
    <t>EDC994020136560013</t>
  </si>
  <si>
    <t>05378</t>
  </si>
  <si>
    <t>EDC994020136560014</t>
  </si>
  <si>
    <t>05379</t>
  </si>
  <si>
    <t>EDC994020136560015</t>
  </si>
  <si>
    <t>32777</t>
  </si>
  <si>
    <t>EDC994020136560016</t>
  </si>
  <si>
    <t>IES "FERNANDO WIRTZ" (A CORUÑA)</t>
  </si>
  <si>
    <t>05389</t>
  </si>
  <si>
    <t>EDC994020215001012</t>
  </si>
  <si>
    <t>05390</t>
  </si>
  <si>
    <t>EDC994020215001014</t>
  </si>
  <si>
    <t>IES "LEIXA" (FERROL)</t>
  </si>
  <si>
    <t>05397</t>
  </si>
  <si>
    <t>EDC994020215350007</t>
  </si>
  <si>
    <t>05398</t>
  </si>
  <si>
    <t>EDC994020215350008</t>
  </si>
  <si>
    <t>05399</t>
  </si>
  <si>
    <t>EDC994020215350009</t>
  </si>
  <si>
    <t>05400</t>
  </si>
  <si>
    <t>EDC994020215350010</t>
  </si>
  <si>
    <t>IES "SAN CLEMENTE" (SANTIAGO DE COMPOSTELA)</t>
  </si>
  <si>
    <t>05407</t>
  </si>
  <si>
    <t>EDC994020215770009</t>
  </si>
  <si>
    <t>IES "MURALLA ROMANA" (LUGO)</t>
  </si>
  <si>
    <t>05413</t>
  </si>
  <si>
    <t>EDC994020227001011</t>
  </si>
  <si>
    <t>05414</t>
  </si>
  <si>
    <t>EDC994020227001012</t>
  </si>
  <si>
    <t>05415</t>
  </si>
  <si>
    <t>EDC994020227001013</t>
  </si>
  <si>
    <t>22248</t>
  </si>
  <si>
    <t>EDC994020227001014</t>
  </si>
  <si>
    <t>IES "A PINGUELA" (MONFORTE DE LEMOS)</t>
  </si>
  <si>
    <t>05420</t>
  </si>
  <si>
    <t>EDC994020227300008</t>
  </si>
  <si>
    <t>05421</t>
  </si>
  <si>
    <t>EDC994020227300009</t>
  </si>
  <si>
    <t>22270</t>
  </si>
  <si>
    <t>EDC994020227300010</t>
  </si>
  <si>
    <t>CIFP "A FARIXA" (OURENSE)</t>
  </si>
  <si>
    <t>05426</t>
  </si>
  <si>
    <t>EDC994020232001007</t>
  </si>
  <si>
    <t>05427</t>
  </si>
  <si>
    <t>EDC994020232001008</t>
  </si>
  <si>
    <t>05428</t>
  </si>
  <si>
    <t>EDC994020232001009</t>
  </si>
  <si>
    <t>IES "PEDRA DA AUGA" (PONTEAREAS)</t>
  </si>
  <si>
    <t>05437</t>
  </si>
  <si>
    <t>EDC994020236420007</t>
  </si>
  <si>
    <t>05438</t>
  </si>
  <si>
    <t>EDC994020236420008</t>
  </si>
  <si>
    <t>22389</t>
  </si>
  <si>
    <t>EDC994020236420009</t>
  </si>
  <si>
    <t>CIFP "VALENTÍN PAZ ANDRADE" (VIGO)</t>
  </si>
  <si>
    <t>05444</t>
  </si>
  <si>
    <t>EDC994020236560011</t>
  </si>
  <si>
    <t>05445</t>
  </si>
  <si>
    <t>EDC994020236560012</t>
  </si>
  <si>
    <t>05446</t>
  </si>
  <si>
    <t>EDC994020236560013</t>
  </si>
  <si>
    <t>05447</t>
  </si>
  <si>
    <t>EDC994020236560014</t>
  </si>
  <si>
    <t>22406</t>
  </si>
  <si>
    <t>EDC994020236560015</t>
  </si>
  <si>
    <t>26006</t>
  </si>
  <si>
    <t>EDC994020236560016</t>
  </si>
  <si>
    <t>CIFP "ANXEL CASAL - MONTE ALTO" (A CORUÑA)</t>
  </si>
  <si>
    <t>05456</t>
  </si>
  <si>
    <t>EDC994020315001011</t>
  </si>
  <si>
    <t>05457</t>
  </si>
  <si>
    <t>EDC994020315001012</t>
  </si>
  <si>
    <t>05458</t>
  </si>
  <si>
    <t>EDC994020315001013</t>
  </si>
  <si>
    <t>05459</t>
  </si>
  <si>
    <t>EDC994020315001014</t>
  </si>
  <si>
    <t>CIFP "FERROLTERRA" (FERROL)</t>
  </si>
  <si>
    <t>05467</t>
  </si>
  <si>
    <t>EDC994020315350012</t>
  </si>
  <si>
    <t>05468</t>
  </si>
  <si>
    <t>EDC994020315350013</t>
  </si>
  <si>
    <t>05469</t>
  </si>
  <si>
    <t>EDC994020315350014</t>
  </si>
  <si>
    <t>05470</t>
  </si>
  <si>
    <t>EDC994020315350015</t>
  </si>
  <si>
    <t>22183</t>
  </si>
  <si>
    <t>EDC994020315350016</t>
  </si>
  <si>
    <t>25900</t>
  </si>
  <si>
    <t>EDC994020315350017</t>
  </si>
  <si>
    <t>IES "LAMAS DE ABADE" (SANTIAGO DE COMPOSTELA)</t>
  </si>
  <si>
    <t>05476</t>
  </si>
  <si>
    <t>EDC994020315770008</t>
  </si>
  <si>
    <t>05477</t>
  </si>
  <si>
    <t>EDC994020315770009</t>
  </si>
  <si>
    <t>05478</t>
  </si>
  <si>
    <t>EDC994020315770010</t>
  </si>
  <si>
    <t>CIFP POLITÉCNICO (LUGO)</t>
  </si>
  <si>
    <t>05486</t>
  </si>
  <si>
    <t>EDC994020327001011</t>
  </si>
  <si>
    <t>05487</t>
  </si>
  <si>
    <t>EDC994020327001012</t>
  </si>
  <si>
    <t>05488</t>
  </si>
  <si>
    <t>EDC994020327001013</t>
  </si>
  <si>
    <t>05489</t>
  </si>
  <si>
    <t>EDC994020327001014</t>
  </si>
  <si>
    <t>05490</t>
  </si>
  <si>
    <t>EDC994020327001015</t>
  </si>
  <si>
    <t>CIFP "PORTOVELLO" (OURENSE)</t>
  </si>
  <si>
    <t>05494</t>
  </si>
  <si>
    <t>EDC994020332001007</t>
  </si>
  <si>
    <t>05495</t>
  </si>
  <si>
    <t>EDC994020332001008</t>
  </si>
  <si>
    <t>22293</t>
  </si>
  <si>
    <t>EDC994020332001009</t>
  </si>
  <si>
    <t>IES "FREI MARTÍN SARMIENTO" (PONTEVEDRA)</t>
  </si>
  <si>
    <t>05505</t>
  </si>
  <si>
    <t>EDC994020336001013</t>
  </si>
  <si>
    <t>05506</t>
  </si>
  <si>
    <t>EDC994020336001015</t>
  </si>
  <si>
    <t>05507</t>
  </si>
  <si>
    <t>EDC994020336001017</t>
  </si>
  <si>
    <t>05508</t>
  </si>
  <si>
    <t>EDC994020336001018</t>
  </si>
  <si>
    <t>05509</t>
  </si>
  <si>
    <t>EDC994020336001020</t>
  </si>
  <si>
    <t>IES DE TEIS (VIGO)</t>
  </si>
  <si>
    <t>05516</t>
  </si>
  <si>
    <t>EDC994020336560011</t>
  </si>
  <si>
    <t>05517</t>
  </si>
  <si>
    <t>EDC994020336560012</t>
  </si>
  <si>
    <t>05518</t>
  </si>
  <si>
    <t>EDC994020336560013</t>
  </si>
  <si>
    <t>26007</t>
  </si>
  <si>
    <t>EDC994020336560014</t>
  </si>
  <si>
    <t>05519</t>
  </si>
  <si>
    <t>EDC994020336560015</t>
  </si>
  <si>
    <t>CIFP "SOMESO" (A CORUÑA)</t>
  </si>
  <si>
    <t>05529</t>
  </si>
  <si>
    <t>EDC994020415001016</t>
  </si>
  <si>
    <t>05530</t>
  </si>
  <si>
    <t>EDC994020415001017</t>
  </si>
  <si>
    <t>05531</t>
  </si>
  <si>
    <t>EDC994020415001018</t>
  </si>
  <si>
    <t>05532</t>
  </si>
  <si>
    <t>EDC994020415001019</t>
  </si>
  <si>
    <t>05533</t>
  </si>
  <si>
    <t>EDC994020415001020</t>
  </si>
  <si>
    <t>05534</t>
  </si>
  <si>
    <t>EDC994020415001021</t>
  </si>
  <si>
    <t>05535</t>
  </si>
  <si>
    <t>EDC994020415001022</t>
  </si>
  <si>
    <t>33033</t>
  </si>
  <si>
    <t>EDC994020415001023</t>
  </si>
  <si>
    <t>CIFP POLITÉCNICO (SANTIAGO DE COMPOSTELA)</t>
  </si>
  <si>
    <t>05543</t>
  </si>
  <si>
    <t>EDC994020415770011</t>
  </si>
  <si>
    <t>05544</t>
  </si>
  <si>
    <t>EDC994020415770012</t>
  </si>
  <si>
    <t>05545</t>
  </si>
  <si>
    <t>EDC994020415770013</t>
  </si>
  <si>
    <t>05546</t>
  </si>
  <si>
    <t>EDC994020415770014</t>
  </si>
  <si>
    <t>05547</t>
  </si>
  <si>
    <t>EDC994020415770015</t>
  </si>
  <si>
    <t>05548</t>
  </si>
  <si>
    <t>EDC994020415770016</t>
  </si>
  <si>
    <t>CIFP "A CARBALLEIRA-MARCOS VALCÁRCEL" (OURENSE)</t>
  </si>
  <si>
    <t>05556</t>
  </si>
  <si>
    <t>EDC994020432001011</t>
  </si>
  <si>
    <t>05557</t>
  </si>
  <si>
    <t>EDC994020432001012</t>
  </si>
  <si>
    <t>05558</t>
  </si>
  <si>
    <t>EDC994020432001013</t>
  </si>
  <si>
    <t>17764</t>
  </si>
  <si>
    <t>EDC994020432001014</t>
  </si>
  <si>
    <t>IES POLITÉCNICO (VIGO)</t>
  </si>
  <si>
    <t>05567</t>
  </si>
  <si>
    <t>EDC994020436560013</t>
  </si>
  <si>
    <t>05568</t>
  </si>
  <si>
    <t>EDC994020436560014</t>
  </si>
  <si>
    <t>05569</t>
  </si>
  <si>
    <t>EDC994020436560015</t>
  </si>
  <si>
    <t>05570</t>
  </si>
  <si>
    <t>EDC994020436560016</t>
  </si>
  <si>
    <t>05571</t>
  </si>
  <si>
    <t>EDC994020436560017</t>
  </si>
  <si>
    <t>05572</t>
  </si>
  <si>
    <t>EDC994020436560018</t>
  </si>
  <si>
    <t>26008</t>
  </si>
  <si>
    <t>EDC994020436560019</t>
  </si>
  <si>
    <t>IES "URBANO LUGRÍS" (A CORUÑA)</t>
  </si>
  <si>
    <t>05580</t>
  </si>
  <si>
    <t>EDC994020515001010</t>
  </si>
  <si>
    <t>05581</t>
  </si>
  <si>
    <t>EDC994020515001011</t>
  </si>
  <si>
    <t>05582</t>
  </si>
  <si>
    <t>EDC994020515001012</t>
  </si>
  <si>
    <t>05583</t>
  </si>
  <si>
    <t>EDC994020515001013</t>
  </si>
  <si>
    <t>IES "AS FONTIÑAS" (SANTIAGO DE COMPOSTELA)</t>
  </si>
  <si>
    <t>05591</t>
  </si>
  <si>
    <t>EDC994020515770008</t>
  </si>
  <si>
    <t>05592</t>
  </si>
  <si>
    <t>EDC994020515770009</t>
  </si>
  <si>
    <t>05593</t>
  </si>
  <si>
    <t>EDC994020515770010</t>
  </si>
  <si>
    <t>IES "SALVADOR DE MADARIAGA" (A CORUÑA)</t>
  </si>
  <si>
    <t>05602</t>
  </si>
  <si>
    <t>EDC994030115001015</t>
  </si>
  <si>
    <t>05603</t>
  </si>
  <si>
    <t>EDC994030115001016</t>
  </si>
  <si>
    <t>05604</t>
  </si>
  <si>
    <t>EDC994030115001017</t>
  </si>
  <si>
    <t>IES VIÓNS (ABEGONDO)</t>
  </si>
  <si>
    <t>17759</t>
  </si>
  <si>
    <t>EDC994030115010007</t>
  </si>
  <si>
    <t>22158</t>
  </si>
  <si>
    <t>EDC994030115010008</t>
  </si>
  <si>
    <t>IES PLURILINGÜE DE AMES (AMES)</t>
  </si>
  <si>
    <t>05608</t>
  </si>
  <si>
    <t>EDC994030115020006</t>
  </si>
  <si>
    <t>05609</t>
  </si>
  <si>
    <t>EDC994030115020007</t>
  </si>
  <si>
    <t>19515</t>
  </si>
  <si>
    <t>EDC994030115020008</t>
  </si>
  <si>
    <t>IES "MANUEL MURGUÍA" (ARTEIXO)</t>
  </si>
  <si>
    <t>05614</t>
  </si>
  <si>
    <t>EDC994030115050007</t>
  </si>
  <si>
    <t>05615</t>
  </si>
  <si>
    <t>EDC994030115050008</t>
  </si>
  <si>
    <t>22159</t>
  </si>
  <si>
    <t>EDC994030115050009</t>
  </si>
  <si>
    <t>22160</t>
  </si>
  <si>
    <t>EDC994030115050010</t>
  </si>
  <si>
    <t>IES DE ARZÚA</t>
  </si>
  <si>
    <t>05618</t>
  </si>
  <si>
    <t>EDC994030115060006</t>
  </si>
  <si>
    <t>05077</t>
  </si>
  <si>
    <t>EDC994030115060007</t>
  </si>
  <si>
    <t>05078</t>
  </si>
  <si>
    <t>EDC994030115060008</t>
  </si>
  <si>
    <t>IES "FRANCISCO AGUIAR" (BETANZOS)</t>
  </si>
  <si>
    <t>05624</t>
  </si>
  <si>
    <t>EDC994030115090008</t>
  </si>
  <si>
    <t>05625</t>
  </si>
  <si>
    <t>EDC994030115090009</t>
  </si>
  <si>
    <t>05626</t>
  </si>
  <si>
    <t>EDC994030115090010</t>
  </si>
  <si>
    <t>22162</t>
  </si>
  <si>
    <t>EDC994030115090011</t>
  </si>
  <si>
    <t>IES "PRAIA DE BARRAÑA" (BOIRO)</t>
  </si>
  <si>
    <t>05631</t>
  </si>
  <si>
    <t>EDC994030115110007</t>
  </si>
  <si>
    <t>05632</t>
  </si>
  <si>
    <t>EDC994030115110008</t>
  </si>
  <si>
    <t>22031</t>
  </si>
  <si>
    <t>EDC994030115110009</t>
  </si>
  <si>
    <t>IES DE BRIÓN</t>
  </si>
  <si>
    <t>22168</t>
  </si>
  <si>
    <t>EDC994030115130015</t>
  </si>
  <si>
    <t>25886</t>
  </si>
  <si>
    <t>EDC994030115130016</t>
  </si>
  <si>
    <t>IES PLURILINGÜE "PEDRA DA AGUIA" (CAMARIÑAS)</t>
  </si>
  <si>
    <t>22169</t>
  </si>
  <si>
    <t>EDC994030115160015</t>
  </si>
  <si>
    <t>22170</t>
  </si>
  <si>
    <t>EDC994030115160016</t>
  </si>
  <si>
    <t>IES "DAVID BUJÁN" (CAMBRE)</t>
  </si>
  <si>
    <t>05637</t>
  </si>
  <si>
    <t>EDC994030115170008</t>
  </si>
  <si>
    <t>05638</t>
  </si>
  <si>
    <t>EDC994030115170009</t>
  </si>
  <si>
    <t>IES "ALFREDO BRAÑAS" (CARBALLO)</t>
  </si>
  <si>
    <t>05644</t>
  </si>
  <si>
    <t>EDC994030115190011</t>
  </si>
  <si>
    <t>05645</t>
  </si>
  <si>
    <t>EDC994030115190013</t>
  </si>
  <si>
    <t>05646</t>
  </si>
  <si>
    <t>EDC994030115190015</t>
  </si>
  <si>
    <t>05647</t>
  </si>
  <si>
    <t>EDC994030115190016</t>
  </si>
  <si>
    <t>IES "LAMAS DE CASTELO" (CARNOTA)</t>
  </si>
  <si>
    <t>22175</t>
  </si>
  <si>
    <t>EDC994030115200015</t>
  </si>
  <si>
    <t>IES "PUNTA CANDIEIRA" (CEDEIRA)</t>
  </si>
  <si>
    <t>05652</t>
  </si>
  <si>
    <t>EDC994030115220007</t>
  </si>
  <si>
    <t>05653</t>
  </si>
  <si>
    <t>EDC994030115220008</t>
  </si>
  <si>
    <t>05654</t>
  </si>
  <si>
    <t>EDC994030115220009</t>
  </si>
  <si>
    <t>25895</t>
  </si>
  <si>
    <t>EDC994030115220011</t>
  </si>
  <si>
    <t>IES "AGRA DE RAÍCES" (CEE)</t>
  </si>
  <si>
    <t>05659</t>
  </si>
  <si>
    <t>EDC994030115230007</t>
  </si>
  <si>
    <t>05660</t>
  </si>
  <si>
    <t>EDC994030115230008</t>
  </si>
  <si>
    <t>05661</t>
  </si>
  <si>
    <t>EDC994030115230009</t>
  </si>
  <si>
    <t>IES "UNIVERSIDADE LABORAL" (CULLEREDO)</t>
  </si>
  <si>
    <t>05678</t>
  </si>
  <si>
    <t>EDC994030115300027</t>
  </si>
  <si>
    <t>05680</t>
  </si>
  <si>
    <t>EDC994030115300029</t>
  </si>
  <si>
    <t>05681</t>
  </si>
  <si>
    <t>EDC994030115300031</t>
  </si>
  <si>
    <t>05682</t>
  </si>
  <si>
    <t>EDC994030115300034</t>
  </si>
  <si>
    <t>05683</t>
  </si>
  <si>
    <t>EDC994030115300036</t>
  </si>
  <si>
    <t>05684</t>
  </si>
  <si>
    <t>EDC994030115300038</t>
  </si>
  <si>
    <t>05685</t>
  </si>
  <si>
    <t>EDC994030115300039</t>
  </si>
  <si>
    <t>05686</t>
  </si>
  <si>
    <t>EDC994030115300040</t>
  </si>
  <si>
    <t>05687</t>
  </si>
  <si>
    <t>EDC994030115300041</t>
  </si>
  <si>
    <t>05688</t>
  </si>
  <si>
    <t>EDC994030115300042</t>
  </si>
  <si>
    <t>05689</t>
  </si>
  <si>
    <t>EDC994030115300043</t>
  </si>
  <si>
    <t>IES CURTIS (CURTIS)</t>
  </si>
  <si>
    <t>05693</t>
  </si>
  <si>
    <t>EDC994030115310007</t>
  </si>
  <si>
    <t>05694</t>
  </si>
  <si>
    <t>EDC994030115310008</t>
  </si>
  <si>
    <t>05695</t>
  </si>
  <si>
    <t>EDC994030115310009</t>
  </si>
  <si>
    <t>IES DE FENE</t>
  </si>
  <si>
    <t>05699</t>
  </si>
  <si>
    <t>EDC994030115340009</t>
  </si>
  <si>
    <t>05700</t>
  </si>
  <si>
    <t>EDC994030115340010</t>
  </si>
  <si>
    <t>05112</t>
  </si>
  <si>
    <t>EDC994030115340011</t>
  </si>
  <si>
    <t>05113</t>
  </si>
  <si>
    <t>EDC994030115340012</t>
  </si>
  <si>
    <t>05114</t>
  </si>
  <si>
    <t>EDC994030115340013</t>
  </si>
  <si>
    <t>IES "SOFÍA CASANOVA" (FERROL)</t>
  </si>
  <si>
    <t>05706</t>
  </si>
  <si>
    <t>EDC994030115350009</t>
  </si>
  <si>
    <t>05707</t>
  </si>
  <si>
    <t>EDC994030115350010</t>
  </si>
  <si>
    <t>05708</t>
  </si>
  <si>
    <t>EDC994030115350011</t>
  </si>
  <si>
    <t>05709</t>
  </si>
  <si>
    <t>EDC994030115350012</t>
  </si>
  <si>
    <t>IES "FIN DO CAMIÑO" (FISTERRA)</t>
  </si>
  <si>
    <t>22190</t>
  </si>
  <si>
    <t>EDC994030115360015</t>
  </si>
  <si>
    <t>IES "AGRA DE LEBORÍS" (LARACHA)</t>
  </si>
  <si>
    <t>05713</t>
  </si>
  <si>
    <t>EDC994030115400006</t>
  </si>
  <si>
    <t>05714</t>
  </si>
  <si>
    <t>EDC994030115400007</t>
  </si>
  <si>
    <t>22191</t>
  </si>
  <si>
    <t>EDC994030115400008</t>
  </si>
  <si>
    <t>IES "URBANO LUGRÍS" (MALPICA DE BERGANTIÑOS)</t>
  </si>
  <si>
    <t>17762</t>
  </si>
  <si>
    <t>EDC994030115420007</t>
  </si>
  <si>
    <t>IES DE MELIDE</t>
  </si>
  <si>
    <t>05718</t>
  </si>
  <si>
    <t>EDC994030115450007</t>
  </si>
  <si>
    <t>05719</t>
  </si>
  <si>
    <t>EDC994030115450009</t>
  </si>
  <si>
    <t>22192</t>
  </si>
  <si>
    <t>EDC994030115450010</t>
  </si>
  <si>
    <t>22193</t>
  </si>
  <si>
    <t>EDC994030115450011</t>
  </si>
  <si>
    <t>IES DE MUGARDOS</t>
  </si>
  <si>
    <t>05722</t>
  </si>
  <si>
    <t>EDC994030115500007</t>
  </si>
  <si>
    <t>05723</t>
  </si>
  <si>
    <t>EDC994030115500008</t>
  </si>
  <si>
    <t>IES "RAMÓN CAAMAÑO" (MUXÍA)</t>
  </si>
  <si>
    <t>22196</t>
  </si>
  <si>
    <t>EDC994030115510015</t>
  </si>
  <si>
    <t>IES PLURILINGÜE "FONTEXERÍA" (MUROS)</t>
  </si>
  <si>
    <t>05728</t>
  </si>
  <si>
    <t>EDC994030115520009</t>
  </si>
  <si>
    <t>05729</t>
  </si>
  <si>
    <t>EDC994030115520010</t>
  </si>
  <si>
    <t>05730</t>
  </si>
  <si>
    <t>EDC994030115520011</t>
  </si>
  <si>
    <t>IES "AS TELLEIRAS" (NARÓN)</t>
  </si>
  <si>
    <t>05738</t>
  </si>
  <si>
    <t>EDC994030115530012</t>
  </si>
  <si>
    <t>05739</t>
  </si>
  <si>
    <t>EDC994030115530013</t>
  </si>
  <si>
    <t>05740</t>
  </si>
  <si>
    <t>EDC994030115530014</t>
  </si>
  <si>
    <t>05741</t>
  </si>
  <si>
    <t>EDC994030115530015</t>
  </si>
  <si>
    <t>IES "FERNANDO ESQUÍO" (NEDA)</t>
  </si>
  <si>
    <t>05745</t>
  </si>
  <si>
    <t>EDC994030115540007</t>
  </si>
  <si>
    <t>05746</t>
  </si>
  <si>
    <t>EDC994030115540008</t>
  </si>
  <si>
    <t>05747</t>
  </si>
  <si>
    <t>EDC994030115540009</t>
  </si>
  <si>
    <t>25915</t>
  </si>
  <si>
    <t>EDC994030115540010</t>
  </si>
  <si>
    <t>IES "XULIÁN MAGARIÑOS" (NEGREIRA)</t>
  </si>
  <si>
    <t>05748</t>
  </si>
  <si>
    <t>EDC994030115550007</t>
  </si>
  <si>
    <t>05749</t>
  </si>
  <si>
    <t>EDC994030115550008</t>
  </si>
  <si>
    <t>05750</t>
  </si>
  <si>
    <t>EDC994030115550009</t>
  </si>
  <si>
    <t>IES "VIRXE DO MAR" (NOIA)</t>
  </si>
  <si>
    <t>05756</t>
  </si>
  <si>
    <t>EDC994030115560008</t>
  </si>
  <si>
    <t>05757</t>
  </si>
  <si>
    <t>EDC994030115560009</t>
  </si>
  <si>
    <t>05758</t>
  </si>
  <si>
    <t>EDC994030115560010</t>
  </si>
  <si>
    <t>IES PLURILINGÜE "XOSÉ NEIRA VILAS" (OLEIROS)</t>
  </si>
  <si>
    <t>05763</t>
  </si>
  <si>
    <t>EDC994030115570007</t>
  </si>
  <si>
    <t>05764</t>
  </si>
  <si>
    <t>EDC994030115570008</t>
  </si>
  <si>
    <t>IES "ORDES" (ORDES)</t>
  </si>
  <si>
    <t>05769</t>
  </si>
  <si>
    <t>EDC994030115580007</t>
  </si>
  <si>
    <t>05770</t>
  </si>
  <si>
    <t>EDC994030115580008</t>
  </si>
  <si>
    <t>05129</t>
  </si>
  <si>
    <t>EDC994030115580009</t>
  </si>
  <si>
    <t>05130</t>
  </si>
  <si>
    <t>EDC994030115580010</t>
  </si>
  <si>
    <t>IES DE OROSO</t>
  </si>
  <si>
    <t>22205</t>
  </si>
  <si>
    <t>EDC994030115590015</t>
  </si>
  <si>
    <t>22206</t>
  </si>
  <si>
    <t>EDC994030115590016</t>
  </si>
  <si>
    <t>IES DE ORTIGUEIRA</t>
  </si>
  <si>
    <t>05774</t>
  </si>
  <si>
    <t>EDC994030115600007</t>
  </si>
  <si>
    <t>05775</t>
  </si>
  <si>
    <t>EDC994030115600008</t>
  </si>
  <si>
    <t>19491</t>
  </si>
  <si>
    <t>EDC994030115600009</t>
  </si>
  <si>
    <t>IES "POETA AÑÓN" (OUTES)</t>
  </si>
  <si>
    <t>22207</t>
  </si>
  <si>
    <t>EDC994030115610015</t>
  </si>
  <si>
    <t>22208</t>
  </si>
  <si>
    <t>EDC994030115610016</t>
  </si>
  <si>
    <t>IES "CAMILO JOSÉ CELA" (PADRÓN)</t>
  </si>
  <si>
    <t>05780</t>
  </si>
  <si>
    <t>EDC994030115640007</t>
  </si>
  <si>
    <t>05781</t>
  </si>
  <si>
    <t>EDC994030115640008</t>
  </si>
  <si>
    <t>IES DA POBRA DO CARAMIÑAL</t>
  </si>
  <si>
    <t>05786</t>
  </si>
  <si>
    <t>EDC994030115660007</t>
  </si>
  <si>
    <t>05787</t>
  </si>
  <si>
    <t>EDC994030115660008</t>
  </si>
  <si>
    <t>05788</t>
  </si>
  <si>
    <t>EDC994030115660009</t>
  </si>
  <si>
    <t>22209</t>
  </si>
  <si>
    <t>EDC994030115660010</t>
  </si>
  <si>
    <t>IES EDUARDO PONDAL (PONTECESO)</t>
  </si>
  <si>
    <t>05792</t>
  </si>
  <si>
    <t>EDC994030115670007</t>
  </si>
  <si>
    <t>05793</t>
  </si>
  <si>
    <t>EDC994030115670008</t>
  </si>
  <si>
    <t>05794</t>
  </si>
  <si>
    <t>EDC994030115670009</t>
  </si>
  <si>
    <t>05795</t>
  </si>
  <si>
    <t>EDC994030115670010</t>
  </si>
  <si>
    <t>IES "BRÉAMO" (PONTEDEUME)</t>
  </si>
  <si>
    <t>05800</t>
  </si>
  <si>
    <t>EDC994030115680007</t>
  </si>
  <si>
    <t>05801</t>
  </si>
  <si>
    <t>EDC994030115680008</t>
  </si>
  <si>
    <t>05802</t>
  </si>
  <si>
    <t>EDC994030115680009</t>
  </si>
  <si>
    <t>IES "MONCHO VALCARCE" (AS PONTES)</t>
  </si>
  <si>
    <t>05807</t>
  </si>
  <si>
    <t>EDC994030115690007</t>
  </si>
  <si>
    <t>05808</t>
  </si>
  <si>
    <t>EDC994030115690008</t>
  </si>
  <si>
    <t>05809</t>
  </si>
  <si>
    <t>EDC994030115690009</t>
  </si>
  <si>
    <t>22210</t>
  </si>
  <si>
    <t>EDC994030115690010</t>
  </si>
  <si>
    <t>IES "FÉLIX MURIEL" (RIANXO)</t>
  </si>
  <si>
    <t>05812</t>
  </si>
  <si>
    <t>EDC994030115710007</t>
  </si>
  <si>
    <t>05813</t>
  </si>
  <si>
    <t>EDC994030115710008</t>
  </si>
  <si>
    <t>05814</t>
  </si>
  <si>
    <t>EDC994030115710009</t>
  </si>
  <si>
    <t>05815</t>
  </si>
  <si>
    <t>EDC994030115710010</t>
  </si>
  <si>
    <t>IES "Nº 1" (RIBEIRA)</t>
  </si>
  <si>
    <t>05820</t>
  </si>
  <si>
    <t>EDC994030115720008</t>
  </si>
  <si>
    <t>05821</t>
  </si>
  <si>
    <t>EDC994030115720009</t>
  </si>
  <si>
    <t>05822</t>
  </si>
  <si>
    <t>EDC994030115720010</t>
  </si>
  <si>
    <t>IES "ISAAC DÍAZ PARDO" (SADA)</t>
  </si>
  <si>
    <t>05826</t>
  </si>
  <si>
    <t>EDC994030115740007</t>
  </si>
  <si>
    <t>05827</t>
  </si>
  <si>
    <t>EDC994030115740008</t>
  </si>
  <si>
    <t>05828</t>
  </si>
  <si>
    <t>EDC994030115740009</t>
  </si>
  <si>
    <t>19492</t>
  </si>
  <si>
    <t>EDC994030115740010</t>
  </si>
  <si>
    <t>IES "TERRA DE XALLAS" (SANTA COMBA)</t>
  </si>
  <si>
    <t>05832</t>
  </si>
  <si>
    <t>EDC994030115760009</t>
  </si>
  <si>
    <t>05833</t>
  </si>
  <si>
    <t>EDC994030115760010</t>
  </si>
  <si>
    <t>05834</t>
  </si>
  <si>
    <t>EDC994030115760011</t>
  </si>
  <si>
    <t>22214</t>
  </si>
  <si>
    <t>EDC994030115760012</t>
  </si>
  <si>
    <t>IES "ARCEBISPO XELMÍREZ I" (SANTIAGO DE COMPOSTELA)</t>
  </si>
  <si>
    <t>05842</t>
  </si>
  <si>
    <t>EDC994030115770014</t>
  </si>
  <si>
    <t>05843</t>
  </si>
  <si>
    <t>EDC994030115770015</t>
  </si>
  <si>
    <t>05844</t>
  </si>
  <si>
    <t>EDC994030115770016</t>
  </si>
  <si>
    <t>05845</t>
  </si>
  <si>
    <t>EDC994030115770017</t>
  </si>
  <si>
    <t>IES DE CACHEIRAS (TEO)</t>
  </si>
  <si>
    <t>05849</t>
  </si>
  <si>
    <t>EDC994030115810007</t>
  </si>
  <si>
    <t>05850</t>
  </si>
  <si>
    <t>EDC994030115810008</t>
  </si>
  <si>
    <t>22226</t>
  </si>
  <si>
    <t>EDC994030115810015</t>
  </si>
  <si>
    <t>IES "TERRA DE SONEIRA" (VIMIANZO)</t>
  </si>
  <si>
    <t>05854</t>
  </si>
  <si>
    <t>EDC994030115910007</t>
  </si>
  <si>
    <t>05855</t>
  </si>
  <si>
    <t>EDC994030115910008</t>
  </si>
  <si>
    <t>22228</t>
  </si>
  <si>
    <t>EDC994030115910009</t>
  </si>
  <si>
    <t>IES "MAXIMINO ROMERO DE LEMA" (ZAS)</t>
  </si>
  <si>
    <t>05858</t>
  </si>
  <si>
    <t>EDC994030115920006</t>
  </si>
  <si>
    <t>05859</t>
  </si>
  <si>
    <t>EDC994030115920007</t>
  </si>
  <si>
    <t>IES "LUCUS AUGUSTI" (LUGO)</t>
  </si>
  <si>
    <t>05867</t>
  </si>
  <si>
    <t>EDC994030127001013</t>
  </si>
  <si>
    <t>05868</t>
  </si>
  <si>
    <t>EDC994030127001014</t>
  </si>
  <si>
    <t>05869</t>
  </si>
  <si>
    <t>EDC994030127001015</t>
  </si>
  <si>
    <t>05870</t>
  </si>
  <si>
    <t>EDC994030127001016</t>
  </si>
  <si>
    <t>IES DE ALFOZ-VALADOURO</t>
  </si>
  <si>
    <t>05874</t>
  </si>
  <si>
    <t>EDC994030127020006</t>
  </si>
  <si>
    <t>05875</t>
  </si>
  <si>
    <t>EDC994030127020007</t>
  </si>
  <si>
    <t>IES DE BECERREÁ</t>
  </si>
  <si>
    <t>05879</t>
  </si>
  <si>
    <t>EDC994030127060007</t>
  </si>
  <si>
    <t>05880</t>
  </si>
  <si>
    <t>EDC994030127060008</t>
  </si>
  <si>
    <t>05881</t>
  </si>
  <si>
    <t>EDC994030127060009</t>
  </si>
  <si>
    <t>IES "MONTE CASTELO" (BURELA)</t>
  </si>
  <si>
    <t>05887</t>
  </si>
  <si>
    <t>EDC994030127085010</t>
  </si>
  <si>
    <t>05888</t>
  </si>
  <si>
    <t>EDC994030127085011</t>
  </si>
  <si>
    <t>22259</t>
  </si>
  <si>
    <t>EDC994030127085012</t>
  </si>
  <si>
    <t>IES DA TERRA CHA "JOSÉ TRAPERO" (CASTRO DE REI)</t>
  </si>
  <si>
    <t>05892</t>
  </si>
  <si>
    <t>EDC994030127100007</t>
  </si>
  <si>
    <t>05893</t>
  </si>
  <si>
    <t>EDC994030127100009</t>
  </si>
  <si>
    <t>19495</t>
  </si>
  <si>
    <t>EDC994030127100010</t>
  </si>
  <si>
    <t>25942</t>
  </si>
  <si>
    <t>EDC994030127100011</t>
  </si>
  <si>
    <t>IES "LAMA DAS QUENDAS" (CHANTADA)</t>
  </si>
  <si>
    <t>05897</t>
  </si>
  <si>
    <t>EDC994030127160008</t>
  </si>
  <si>
    <t>22261</t>
  </si>
  <si>
    <t>EDC994030127160010</t>
  </si>
  <si>
    <t>IES PLURILINGÜE "FONTEM ALBEI" (A FONSAGRADA)</t>
  </si>
  <si>
    <t>05902</t>
  </si>
  <si>
    <t>EDC994030127180005</t>
  </si>
  <si>
    <t>05903</t>
  </si>
  <si>
    <t>EDC994030127180006</t>
  </si>
  <si>
    <t>19497</t>
  </si>
  <si>
    <t>EDC994030127180007</t>
  </si>
  <si>
    <t>IES DE FOZ</t>
  </si>
  <si>
    <t>05908</t>
  </si>
  <si>
    <t>EDC994030127190008</t>
  </si>
  <si>
    <t>05204</t>
  </si>
  <si>
    <t>EDC994030127190009</t>
  </si>
  <si>
    <t>05205</t>
  </si>
  <si>
    <t>EDC994030127190010</t>
  </si>
  <si>
    <t>05206</t>
  </si>
  <si>
    <t>EDC994030127190011</t>
  </si>
  <si>
    <t>22263</t>
  </si>
  <si>
    <t>EDC994030127190012</t>
  </si>
  <si>
    <t>22264</t>
  </si>
  <si>
    <t>EDC994030127190013</t>
  </si>
  <si>
    <t>05202</t>
  </si>
  <si>
    <t>EDC994030127190020</t>
  </si>
  <si>
    <t>05203</t>
  </si>
  <si>
    <t>EDC994030127190021</t>
  </si>
  <si>
    <t>22482</t>
  </si>
  <si>
    <t>EDC994030127190022</t>
  </si>
  <si>
    <t>29091</t>
  </si>
  <si>
    <t>EDC994030127190023</t>
  </si>
  <si>
    <t>IES "POETA DÍAZ CASTRO" (GUITIRIZ)</t>
  </si>
  <si>
    <t>05912</t>
  </si>
  <si>
    <t>EDC994030127220007</t>
  </si>
  <si>
    <t>05913</t>
  </si>
  <si>
    <t>EDC994030127220008</t>
  </si>
  <si>
    <t>IES "ILLA DE SARÓN" (XOVE)</t>
  </si>
  <si>
    <t>05917</t>
  </si>
  <si>
    <t>EDC994030127250006</t>
  </si>
  <si>
    <t>05918</t>
  </si>
  <si>
    <t>EDC994030127250007</t>
  </si>
  <si>
    <t>IES "PEDREGAL DE IRIMIA" (MEIRA)</t>
  </si>
  <si>
    <t>05922</t>
  </si>
  <si>
    <t>EDC994030127280007</t>
  </si>
  <si>
    <t>05923</t>
  </si>
  <si>
    <t>EDC994030127280008</t>
  </si>
  <si>
    <t>IES PLURILINGÜE "SAN ROSENDO" (MONDOÑEDO)</t>
  </si>
  <si>
    <t>05927</t>
  </si>
  <si>
    <t>EDC994030127290009</t>
  </si>
  <si>
    <t>05928</t>
  </si>
  <si>
    <t>EDC994030127290010</t>
  </si>
  <si>
    <t>22268</t>
  </si>
  <si>
    <t>EDC994030127290011</t>
  </si>
  <si>
    <t>IES "RÍO CABE" (MONFORTE DE LEMOS)</t>
  </si>
  <si>
    <t>05935</t>
  </si>
  <si>
    <t>EDC994030127300009</t>
  </si>
  <si>
    <t>05936</t>
  </si>
  <si>
    <t>EDC994030127300010</t>
  </si>
  <si>
    <t>05937</t>
  </si>
  <si>
    <t>EDC994030127300011</t>
  </si>
  <si>
    <t>05938</t>
  </si>
  <si>
    <t>EDC994030127300012</t>
  </si>
  <si>
    <t>22271</t>
  </si>
  <si>
    <t>EDC994030127300013</t>
  </si>
  <si>
    <t>IES DE MONTERROSO</t>
  </si>
  <si>
    <t>05942</t>
  </si>
  <si>
    <t>EDC994030127310006</t>
  </si>
  <si>
    <t>05943</t>
  </si>
  <si>
    <t>EDC994030127310007</t>
  </si>
  <si>
    <t>05944</t>
  </si>
  <si>
    <t>EDC994030127310008</t>
  </si>
  <si>
    <t>IES DO CAMIÑO (PALAS DE REI)</t>
  </si>
  <si>
    <t>05948</t>
  </si>
  <si>
    <t>EDC994030127390007</t>
  </si>
  <si>
    <t>IES "FONMIÑA" (A PASTORIZA)</t>
  </si>
  <si>
    <t>22273</t>
  </si>
  <si>
    <t>EDC994030127430015</t>
  </si>
  <si>
    <t>IES "ENRIQUE MURUAIS" (A PONTENOVA)</t>
  </si>
  <si>
    <t>05952</t>
  </si>
  <si>
    <t>EDC994030127470005</t>
  </si>
  <si>
    <t>05953</t>
  </si>
  <si>
    <t>EDC994030127470006</t>
  </si>
  <si>
    <t>IES DE QUIROGA</t>
  </si>
  <si>
    <t>05956</t>
  </si>
  <si>
    <t>EDC994030127490005</t>
  </si>
  <si>
    <t>05957</t>
  </si>
  <si>
    <t>EDC994030127490006</t>
  </si>
  <si>
    <t>IES DE RIBADEO DIONISIO GAMALLO (RIBADEO)</t>
  </si>
  <si>
    <t>05962</t>
  </si>
  <si>
    <t>EDC994030127500007</t>
  </si>
  <si>
    <t>05963</t>
  </si>
  <si>
    <t>EDC994030127500008</t>
  </si>
  <si>
    <t>IES "RÍO MIÑO" (RÁBADE)</t>
  </si>
  <si>
    <t>05968</t>
  </si>
  <si>
    <t>EDC994030127550006</t>
  </si>
  <si>
    <t>05969</t>
  </si>
  <si>
    <t>EDC994030127550007</t>
  </si>
  <si>
    <t>IES "XOGRAR AFONSO GÓMEZ" (SARRIA)</t>
  </si>
  <si>
    <t>05974</t>
  </si>
  <si>
    <t>EDC994030127560007</t>
  </si>
  <si>
    <t>05975</t>
  </si>
  <si>
    <t>EDC994030127560009</t>
  </si>
  <si>
    <t>05976</t>
  </si>
  <si>
    <t>EDC994030127560010</t>
  </si>
  <si>
    <t>22277</t>
  </si>
  <si>
    <t>EDC994030127560011</t>
  </si>
  <si>
    <t>22278</t>
  </si>
  <si>
    <t>EDC994030127560012</t>
  </si>
  <si>
    <t>MEDIA XORNADA</t>
  </si>
  <si>
    <t>IES "SANTIAGO BASANTA SILVA" (VILALBA)</t>
  </si>
  <si>
    <t>05987</t>
  </si>
  <si>
    <t>EDC994030127640008</t>
  </si>
  <si>
    <t>05988</t>
  </si>
  <si>
    <t>EDC994030127640009</t>
  </si>
  <si>
    <t>05989</t>
  </si>
  <si>
    <t>EDC994030127640010</t>
  </si>
  <si>
    <t>22279</t>
  </si>
  <si>
    <t>EDC994030127640011</t>
  </si>
  <si>
    <t>IES "VILAR PONTE" (VIVEIRO)</t>
  </si>
  <si>
    <t>05994</t>
  </si>
  <si>
    <t>EDC994030127650008</t>
  </si>
  <si>
    <t>05995</t>
  </si>
  <si>
    <t>EDC994030127650010</t>
  </si>
  <si>
    <t>05996</t>
  </si>
  <si>
    <t>EDC994030127650011</t>
  </si>
  <si>
    <t>22281</t>
  </si>
  <si>
    <t>EDC994030127650012</t>
  </si>
  <si>
    <t>IES "EDUARDO BLANCO AMOR" (A PONTE - OURENSE)</t>
  </si>
  <si>
    <t>06005</t>
  </si>
  <si>
    <t>EDC994030132001012</t>
  </si>
  <si>
    <t>06006</t>
  </si>
  <si>
    <t>EDC994030132001013</t>
  </si>
  <si>
    <t>06007</t>
  </si>
  <si>
    <t>EDC994030132001014</t>
  </si>
  <si>
    <t>22294</t>
  </si>
  <si>
    <t>EDC994030132001015</t>
  </si>
  <si>
    <t>33035</t>
  </si>
  <si>
    <t>EDC994030132001016</t>
  </si>
  <si>
    <t>IES DE ALLARIZ</t>
  </si>
  <si>
    <t>06012</t>
  </si>
  <si>
    <t>EDC994030132010007</t>
  </si>
  <si>
    <t>06013</t>
  </si>
  <si>
    <t>EDC994030132010008</t>
  </si>
  <si>
    <t>IES "AQUIS QUERQUERNIS" (BANDE)</t>
  </si>
  <si>
    <t>06016</t>
  </si>
  <si>
    <t>EDC994030132060005</t>
  </si>
  <si>
    <t>06017</t>
  </si>
  <si>
    <t>EDC994030132060006</t>
  </si>
  <si>
    <t>IES "MARTAGUISELA" (O BARCO DE VALDEORRAS)</t>
  </si>
  <si>
    <t>06022</t>
  </si>
  <si>
    <t>EDC994030132090008</t>
  </si>
  <si>
    <t>06023</t>
  </si>
  <si>
    <t>EDC994030132090009</t>
  </si>
  <si>
    <t>22303</t>
  </si>
  <si>
    <t>EDC994030132090010</t>
  </si>
  <si>
    <t>IES "Nº 1" (O CARBALLIÑO)</t>
  </si>
  <si>
    <t>06028</t>
  </si>
  <si>
    <t>EDC994030132190007</t>
  </si>
  <si>
    <t>06029</t>
  </si>
  <si>
    <t>EDC994030132190008</t>
  </si>
  <si>
    <t>06030</t>
  </si>
  <si>
    <t>EDC994030132190009</t>
  </si>
  <si>
    <t>IES "CELANOVA CELSO EMILIO FERREIRO" (CELANOVA)</t>
  </si>
  <si>
    <t>06036</t>
  </si>
  <si>
    <t>EDC994030132240007</t>
  </si>
  <si>
    <t>06037</t>
  </si>
  <si>
    <t>EDC994030132240008</t>
  </si>
  <si>
    <t>06038</t>
  </si>
  <si>
    <t>EDC994030132240009</t>
  </si>
  <si>
    <t>06039</t>
  </si>
  <si>
    <t>EDC994030132240010</t>
  </si>
  <si>
    <t>IES "LAGOA DE ANTELA" (XINZO DE LIMIA)</t>
  </si>
  <si>
    <t>06043</t>
  </si>
  <si>
    <t>EDC994030132320007</t>
  </si>
  <si>
    <t>06044</t>
  </si>
  <si>
    <t>EDC994030132320008</t>
  </si>
  <si>
    <t>06045</t>
  </si>
  <si>
    <t>EDC994030132320009</t>
  </si>
  <si>
    <t>22304</t>
  </si>
  <si>
    <t>EDC994030132320010</t>
  </si>
  <si>
    <t>IES "SAN MAMEDE" (MACEDA)</t>
  </si>
  <si>
    <t>06049</t>
  </si>
  <si>
    <t>EDC994030132430006</t>
  </si>
  <si>
    <t>06050</t>
  </si>
  <si>
    <t>EDC994030132430007</t>
  </si>
  <si>
    <t>22306</t>
  </si>
  <si>
    <t>EDC994030132430015</t>
  </si>
  <si>
    <t>IES "XERMÁN ANCOCHEA QUEVEDO" (POBRA DE TRIVES)</t>
  </si>
  <si>
    <t>06053</t>
  </si>
  <si>
    <t>EDC994030132620005</t>
  </si>
  <si>
    <t>06054</t>
  </si>
  <si>
    <t>EDC994030132620006</t>
  </si>
  <si>
    <t>05264</t>
  </si>
  <si>
    <t>EDC994030132620007</t>
  </si>
  <si>
    <t>IES "O RIBEIRO" (RIBADAVIA)</t>
  </si>
  <si>
    <t>06059</t>
  </si>
  <si>
    <t>EDC994030132680008</t>
  </si>
  <si>
    <t>06060</t>
  </si>
  <si>
    <t>EDC994030132680009</t>
  </si>
  <si>
    <t>06061</t>
  </si>
  <si>
    <t>EDC994030132680010</t>
  </si>
  <si>
    <t>05267</t>
  </si>
  <si>
    <t>EDC994030132680012</t>
  </si>
  <si>
    <t>05268</t>
  </si>
  <si>
    <t>EDC994030132680013</t>
  </si>
  <si>
    <t>IES "COSME LÓPEZ RODRÍGUEZ" (A RÚA)</t>
  </si>
  <si>
    <t>06066</t>
  </si>
  <si>
    <t>EDC994030132700007</t>
  </si>
  <si>
    <t>06067</t>
  </si>
  <si>
    <t>EDC994030132700008</t>
  </si>
  <si>
    <t>06068</t>
  </si>
  <si>
    <t>EDC994030132700009</t>
  </si>
  <si>
    <t>IES "XESÚS TABOADA CHIVITE" (VERÍN)</t>
  </si>
  <si>
    <t>06073</t>
  </si>
  <si>
    <t>EDC994030132840007</t>
  </si>
  <si>
    <t>06074</t>
  </si>
  <si>
    <t>EDC994030132840008</t>
  </si>
  <si>
    <t>06075</t>
  </si>
  <si>
    <t>EDC994030132840009</t>
  </si>
  <si>
    <t>22309</t>
  </si>
  <si>
    <t>EDC994030132840010</t>
  </si>
  <si>
    <t>IES "CARLOS CASARES" (VIANA DO BOLO)</t>
  </si>
  <si>
    <t>06078</t>
  </si>
  <si>
    <t>EDC994030132850006</t>
  </si>
  <si>
    <t>05276</t>
  </si>
  <si>
    <t>EDC994030132850008</t>
  </si>
  <si>
    <t>05277</t>
  </si>
  <si>
    <t>EDC994030132850009</t>
  </si>
  <si>
    <t>04767</t>
  </si>
  <si>
    <t>EDC994030132850012</t>
  </si>
  <si>
    <t>IES "SÁNCHEZ CANTÓN" (PONTEVEDRA)</t>
  </si>
  <si>
    <t>06087</t>
  </si>
  <si>
    <t>EDC994030136001013</t>
  </si>
  <si>
    <t>06088</t>
  </si>
  <si>
    <t>EDC994030136001014</t>
  </si>
  <si>
    <t>06089</t>
  </si>
  <si>
    <t>EDC994030136001015</t>
  </si>
  <si>
    <t>06090</t>
  </si>
  <si>
    <t>EDC994030136001016</t>
  </si>
  <si>
    <t>06091</t>
  </si>
  <si>
    <t>EDC994030136001017</t>
  </si>
  <si>
    <t>33036</t>
  </si>
  <si>
    <t>EDC994030136001018</t>
  </si>
  <si>
    <t>IES DE BARRO</t>
  </si>
  <si>
    <t>22356</t>
  </si>
  <si>
    <t>EDC994030136020015</t>
  </si>
  <si>
    <t>22357</t>
  </si>
  <si>
    <t>EDC994030136020016</t>
  </si>
  <si>
    <t>IES "1º DE MARZO" (BAIONA)</t>
  </si>
  <si>
    <t>06095</t>
  </si>
  <si>
    <t>EDC994030136030007</t>
  </si>
  <si>
    <t>06096</t>
  </si>
  <si>
    <t>EDC994030136030008</t>
  </si>
  <si>
    <t>06097</t>
  </si>
  <si>
    <t>EDC994030136030009</t>
  </si>
  <si>
    <t>IES "JOHAN CARBALLEIRA" (BUEU)</t>
  </si>
  <si>
    <t>06102</t>
  </si>
  <si>
    <t>EDC994030136040010</t>
  </si>
  <si>
    <t>06103</t>
  </si>
  <si>
    <t>EDC994030136040011</t>
  </si>
  <si>
    <t>06104</t>
  </si>
  <si>
    <t>EDC994030136040012</t>
  </si>
  <si>
    <t>26097</t>
  </si>
  <si>
    <t>EDC994030136040013</t>
  </si>
  <si>
    <t>IES PLURILINGÜE "AQUIS CELENIS" (CALDAS DE REIS)</t>
  </si>
  <si>
    <t>06108</t>
  </si>
  <si>
    <t>EDC994030136050007</t>
  </si>
  <si>
    <t>06109</t>
  </si>
  <si>
    <t>EDC994030136050008</t>
  </si>
  <si>
    <t>IES "RAMÓN CABANILLAS" (CAMBADOS)</t>
  </si>
  <si>
    <t>06114</t>
  </si>
  <si>
    <t>EDC994030136060007</t>
  </si>
  <si>
    <t>06115</t>
  </si>
  <si>
    <t>EDC994030136060008</t>
  </si>
  <si>
    <t>22360</t>
  </si>
  <si>
    <t>EDC994030136060009</t>
  </si>
  <si>
    <t>IES "MARÍA SOLIÑO" (CANGAS)</t>
  </si>
  <si>
    <t>06122</t>
  </si>
  <si>
    <t>EDC994030136080009</t>
  </si>
  <si>
    <t>06123</t>
  </si>
  <si>
    <t>EDC994030136080010</t>
  </si>
  <si>
    <t>06124</t>
  </si>
  <si>
    <t>EDC994030136080011</t>
  </si>
  <si>
    <t>IES DA CAÑIZA</t>
  </si>
  <si>
    <t>06128</t>
  </si>
  <si>
    <t>EDC994030136090008</t>
  </si>
  <si>
    <t>06129</t>
  </si>
  <si>
    <t>EDC994030136090009</t>
  </si>
  <si>
    <t>IES DE COTOBADE</t>
  </si>
  <si>
    <t>22455</t>
  </si>
  <si>
    <t>EDC994030136120015</t>
  </si>
  <si>
    <t>22456</t>
  </si>
  <si>
    <t>EDC994030136120016</t>
  </si>
  <si>
    <t>IES "MANUEL GARCÍA BARROS" (A ESTRADA)</t>
  </si>
  <si>
    <t>06134</t>
  </si>
  <si>
    <t>EDC994030136170008</t>
  </si>
  <si>
    <t>06135</t>
  </si>
  <si>
    <t>EDC994030136170009</t>
  </si>
  <si>
    <t>IES "CHANO PIÑEIRO" (FORCAREI)</t>
  </si>
  <si>
    <t>22368</t>
  </si>
  <si>
    <t>EDC994030136180010</t>
  </si>
  <si>
    <t>IES "AUGA DA LAXE" (GONDOMAR)</t>
  </si>
  <si>
    <t>06140</t>
  </si>
  <si>
    <t>EDC994030136210007</t>
  </si>
  <si>
    <t>06141</t>
  </si>
  <si>
    <t>EDC994030136210008</t>
  </si>
  <si>
    <t>IES "MONTE DA VILA" (O GROVE)</t>
  </si>
  <si>
    <t>06147</t>
  </si>
  <si>
    <t>EDC994030136220007</t>
  </si>
  <si>
    <t>06149</t>
  </si>
  <si>
    <t>EDC994030136220009</t>
  </si>
  <si>
    <t>IES "A SANGRIÑA" (A GUARDA)</t>
  </si>
  <si>
    <t>06155</t>
  </si>
  <si>
    <t>EDC994030136230009</t>
  </si>
  <si>
    <t>06156</t>
  </si>
  <si>
    <t>EDC994030136230010</t>
  </si>
  <si>
    <t>06157</t>
  </si>
  <si>
    <t>EDC994030136230011</t>
  </si>
  <si>
    <t>06158</t>
  </si>
  <si>
    <t>EDC994030136230012</t>
  </si>
  <si>
    <t>IES DA ILLA DE AROUSA</t>
  </si>
  <si>
    <t>22374</t>
  </si>
  <si>
    <t>EDC994030136235010</t>
  </si>
  <si>
    <t>22375</t>
  </si>
  <si>
    <t>EDC994030136235011</t>
  </si>
  <si>
    <t>IES "RAMÓN Mª ALLER ULLOA" (LALÍN)</t>
  </si>
  <si>
    <t>06164</t>
  </si>
  <si>
    <t>EDC994030136240008</t>
  </si>
  <si>
    <t>06165</t>
  </si>
  <si>
    <t>EDC994030136240009</t>
  </si>
  <si>
    <t>06166</t>
  </si>
  <si>
    <t>EDC994030136240010</t>
  </si>
  <si>
    <t>IES "ILLA DE TAMBO" (MARÍN)</t>
  </si>
  <si>
    <t>06172</t>
  </si>
  <si>
    <t>EDC994030136260008</t>
  </si>
  <si>
    <t>06174</t>
  </si>
  <si>
    <t>EDC994030136260010</t>
  </si>
  <si>
    <t>IES DE MEAÑO</t>
  </si>
  <si>
    <t>22378</t>
  </si>
  <si>
    <t>EDC994030136270010</t>
  </si>
  <si>
    <t>22379</t>
  </si>
  <si>
    <t>EDC994030136270011</t>
  </si>
  <si>
    <t>IES "AS BARXAS" (MOAÑA)</t>
  </si>
  <si>
    <t>06179</t>
  </si>
  <si>
    <t>EDC994030136290008</t>
  </si>
  <si>
    <t>06180</t>
  </si>
  <si>
    <t>EDC994030136290009</t>
  </si>
  <si>
    <t>17768</t>
  </si>
  <si>
    <t>EDC994030136290010</t>
  </si>
  <si>
    <t>IES DE MOS</t>
  </si>
  <si>
    <t>06184</t>
  </si>
  <si>
    <t>EDC994030136330006</t>
  </si>
  <si>
    <t>06185</t>
  </si>
  <si>
    <t>EDC994030136330007</t>
  </si>
  <si>
    <t>06186</t>
  </si>
  <si>
    <t>EDC994030136330008</t>
  </si>
  <si>
    <t>IES "PAZO DA MERCÉ" (AS NEVES)</t>
  </si>
  <si>
    <t>06189</t>
  </si>
  <si>
    <t>EDC994030136340005</t>
  </si>
  <si>
    <t>06190</t>
  </si>
  <si>
    <t>EDC994030136340006</t>
  </si>
  <si>
    <t>IES "VAL MIÑOR" (NIGRÁN)</t>
  </si>
  <si>
    <t>06194</t>
  </si>
  <si>
    <t>EDC994030136350007</t>
  </si>
  <si>
    <t>06195</t>
  </si>
  <si>
    <t>EDC994030136350008</t>
  </si>
  <si>
    <t>IES "PINO MANSO" (O PORRIÑO)</t>
  </si>
  <si>
    <t>06200</t>
  </si>
  <si>
    <t>EDC994030136380009</t>
  </si>
  <si>
    <t>06201</t>
  </si>
  <si>
    <t>EDC994030136380010</t>
  </si>
  <si>
    <t>06202</t>
  </si>
  <si>
    <t>EDC994030136380011</t>
  </si>
  <si>
    <t>IES DE POIO</t>
  </si>
  <si>
    <t>06206</t>
  </si>
  <si>
    <t>EDC994030136400006</t>
  </si>
  <si>
    <t>06207</t>
  </si>
  <si>
    <t>EDC994030136400007</t>
  </si>
  <si>
    <t>22385</t>
  </si>
  <si>
    <t>EDC994030136400008</t>
  </si>
  <si>
    <t>IES DE PONTE CALDELAS</t>
  </si>
  <si>
    <t>22386</t>
  </si>
  <si>
    <t>EDC994030136410010</t>
  </si>
  <si>
    <t>22387</t>
  </si>
  <si>
    <t>EDC994030136410011</t>
  </si>
  <si>
    <t>IES "VAL DO TEA" (PONTEAREAS)</t>
  </si>
  <si>
    <t>06212</t>
  </si>
  <si>
    <t>EDC994030136420007</t>
  </si>
  <si>
    <t>06213</t>
  </si>
  <si>
    <t>EDC994030136420008</t>
  </si>
  <si>
    <t>25995</t>
  </si>
  <si>
    <t>EDC994030136420009</t>
  </si>
  <si>
    <t>IES DE CHAPELA (REDONDELA)</t>
  </si>
  <si>
    <t>06214</t>
  </si>
  <si>
    <t>EDC994030136440005</t>
  </si>
  <si>
    <t>06215</t>
  </si>
  <si>
    <t>EDC994030136440006</t>
  </si>
  <si>
    <t>06216</t>
  </si>
  <si>
    <t>EDC994030136440007</t>
  </si>
  <si>
    <t>IES "PEDRAS RUBIAS" (SALCEDA DE CASELAS)</t>
  </si>
  <si>
    <t>25996</t>
  </si>
  <si>
    <t>EDC994030136480010</t>
  </si>
  <si>
    <t>25997</t>
  </si>
  <si>
    <t>EDC994030136480011</t>
  </si>
  <si>
    <t>IES DE SALVATERRA DE MIÑO</t>
  </si>
  <si>
    <t>22392</t>
  </si>
  <si>
    <t>EDC994030136490010</t>
  </si>
  <si>
    <t>22393</t>
  </si>
  <si>
    <t>EDC994030136490011</t>
  </si>
  <si>
    <t>22394</t>
  </si>
  <si>
    <t>EDC994030136490012</t>
  </si>
  <si>
    <t>IES DE VILALONGA (SANXENXO)</t>
  </si>
  <si>
    <t>06222</t>
  </si>
  <si>
    <t>EDC994030136500010</t>
  </si>
  <si>
    <t>06223</t>
  </si>
  <si>
    <t>EDC994030136500011</t>
  </si>
  <si>
    <t>06224</t>
  </si>
  <si>
    <t>EDC994030136500012</t>
  </si>
  <si>
    <t>06225</t>
  </si>
  <si>
    <t>EDC994030136500013</t>
  </si>
  <si>
    <t>IES PLURILINGÜE "PINTOR COLMEIRO" (SILLEDA)</t>
  </si>
  <si>
    <t>22397</t>
  </si>
  <si>
    <t>EDC994030136510010</t>
  </si>
  <si>
    <t>22398</t>
  </si>
  <si>
    <t>EDC994030136510011</t>
  </si>
  <si>
    <t>22399</t>
  </si>
  <si>
    <t>EDC994030136510012</t>
  </si>
  <si>
    <t>IES DE SOUTOMAIOR</t>
  </si>
  <si>
    <t>32775</t>
  </si>
  <si>
    <t>EDC994030136520008</t>
  </si>
  <si>
    <t>32776</t>
  </si>
  <si>
    <t>EDC994030136520009</t>
  </si>
  <si>
    <t>IES "ANTÓN ALONSO RÍOS" (TOMIÑO)</t>
  </si>
  <si>
    <t>06229</t>
  </si>
  <si>
    <t>EDC994030136530007</t>
  </si>
  <si>
    <t>06230</t>
  </si>
  <si>
    <t>EDC994030136530009</t>
  </si>
  <si>
    <t>22400</t>
  </si>
  <si>
    <t>EDC994030136530010</t>
  </si>
  <si>
    <t>IES "SAN PAIO" (TUI)</t>
  </si>
  <si>
    <t>06235</t>
  </si>
  <si>
    <t>EDC994030136540007</t>
  </si>
  <si>
    <t>06236</t>
  </si>
  <si>
    <t>EDC994030136540009</t>
  </si>
  <si>
    <t>06237</t>
  </si>
  <si>
    <t>EDC994030136540010</t>
  </si>
  <si>
    <t>06238</t>
  </si>
  <si>
    <t>EDC994030136540011</t>
  </si>
  <si>
    <t>IES DE VALGA</t>
  </si>
  <si>
    <t>22402</t>
  </si>
  <si>
    <t>EDC994030136550010</t>
  </si>
  <si>
    <t>22403</t>
  </si>
  <si>
    <t>EDC994030136550011</t>
  </si>
  <si>
    <t>22404</t>
  </si>
  <si>
    <t>EDC994030136550012</t>
  </si>
  <si>
    <t>22405</t>
  </si>
  <si>
    <t>EDC994030136550013</t>
  </si>
  <si>
    <t>IES "CASTELAO" (VIGO)</t>
  </si>
  <si>
    <t>06246</t>
  </si>
  <si>
    <t>EDC994030136560013</t>
  </si>
  <si>
    <t>06247</t>
  </si>
  <si>
    <t>EDC994030136560014</t>
  </si>
  <si>
    <t>IES "MARCO DO CAMBALLÓN" (VILA DE CRUCES)</t>
  </si>
  <si>
    <t>22411</t>
  </si>
  <si>
    <t>EDC994030136580010</t>
  </si>
  <si>
    <t>22412</t>
  </si>
  <si>
    <t>EDC994030136580011</t>
  </si>
  <si>
    <t>22413</t>
  </si>
  <si>
    <t>EDC994030136580012</t>
  </si>
  <si>
    <t>IES "CASTRO ALOBRE" (VILAGARCÍA DE AROUSA)</t>
  </si>
  <si>
    <t>06254</t>
  </si>
  <si>
    <t>EDC994030136590013</t>
  </si>
  <si>
    <t>06255</t>
  </si>
  <si>
    <t>EDC994030136590014</t>
  </si>
  <si>
    <t>06256</t>
  </si>
  <si>
    <t>EDC994030136590015</t>
  </si>
  <si>
    <t>22414</t>
  </si>
  <si>
    <t>EDC994030136590016</t>
  </si>
  <si>
    <t>IES "A BASELLA" (VILANOVA DE AROUSA)</t>
  </si>
  <si>
    <t>06261</t>
  </si>
  <si>
    <t>EDC994030136600009</t>
  </si>
  <si>
    <t>06262</t>
  </si>
  <si>
    <t>EDC994030136600010</t>
  </si>
  <si>
    <t>IES PLURILINGÜE "EUSEBIO DA GUARDA" (A CORUÑA)</t>
  </si>
  <si>
    <t>06272</t>
  </si>
  <si>
    <t>EDC994030215001013</t>
  </si>
  <si>
    <t>06273</t>
  </si>
  <si>
    <t>EDC994030215001014</t>
  </si>
  <si>
    <t>06274</t>
  </si>
  <si>
    <t>EDC994030215001015</t>
  </si>
  <si>
    <t>06275</t>
  </si>
  <si>
    <t>EDC994030215001016</t>
  </si>
  <si>
    <t>06276</t>
  </si>
  <si>
    <t>EDC994030215001017</t>
  </si>
  <si>
    <t>IES DO MILLADOIRO (AMES)</t>
  </si>
  <si>
    <t>29087</t>
  </si>
  <si>
    <t>EDC994030215020010</t>
  </si>
  <si>
    <t>29088</t>
  </si>
  <si>
    <t>EDC994030215020011</t>
  </si>
  <si>
    <t>29135</t>
  </si>
  <si>
    <t>EDC994030215020012</t>
  </si>
  <si>
    <t>33039</t>
  </si>
  <si>
    <t>EDC994030215020013</t>
  </si>
  <si>
    <t>IES DE PASTORIZA (ARTEIXO)</t>
  </si>
  <si>
    <t>22428</t>
  </si>
  <si>
    <t>EDC994030215050015</t>
  </si>
  <si>
    <t>22429</t>
  </si>
  <si>
    <t>EDC994030215050016</t>
  </si>
  <si>
    <t>IES PLURILINGÜE "A CACHADA" (BOIRO)</t>
  </si>
  <si>
    <t>22165</t>
  </si>
  <si>
    <t>EDC994030215110020</t>
  </si>
  <si>
    <t>22166</t>
  </si>
  <si>
    <t>EDC994030215110021</t>
  </si>
  <si>
    <t>IES "ALFONSO X O SABIO" (CAMBRE)</t>
  </si>
  <si>
    <t>22172</t>
  </si>
  <si>
    <t>EDC994030215170015</t>
  </si>
  <si>
    <t>22173</t>
  </si>
  <si>
    <t>EDC994030215170016</t>
  </si>
  <si>
    <t>22174</t>
  </si>
  <si>
    <t>EDC994030215170017</t>
  </si>
  <si>
    <t>25891</t>
  </si>
  <si>
    <t>EDC994030215170018</t>
  </si>
  <si>
    <t>IES "ISIDRO PARGA PONDAL" (CARBALLO)</t>
  </si>
  <si>
    <t>06280</t>
  </si>
  <si>
    <t>EDC994030215190007</t>
  </si>
  <si>
    <t>06281</t>
  </si>
  <si>
    <t>EDC994030215190008</t>
  </si>
  <si>
    <t>06282</t>
  </si>
  <si>
    <t>EDC994030215190009</t>
  </si>
  <si>
    <t>19490</t>
  </si>
  <si>
    <t>EDC994030215190010</t>
  </si>
  <si>
    <t>IES "BLANCO AMOR" (CULLEREDO)</t>
  </si>
  <si>
    <t>22178</t>
  </si>
  <si>
    <t>EDC994030215300015</t>
  </si>
  <si>
    <t>22179</t>
  </si>
  <si>
    <t>EDC994030215300016</t>
  </si>
  <si>
    <t>22180</t>
  </si>
  <si>
    <t>EDC994030215300017</t>
  </si>
  <si>
    <t>22181</t>
  </si>
  <si>
    <t>EDC994030215300018</t>
  </si>
  <si>
    <t>IES "CONCEPCIÓN ARENAL" (FERROL)</t>
  </si>
  <si>
    <t>06292</t>
  </si>
  <si>
    <t>EDC994030215350013</t>
  </si>
  <si>
    <t>06293</t>
  </si>
  <si>
    <t>EDC994030215350014</t>
  </si>
  <si>
    <t>06294</t>
  </si>
  <si>
    <t>EDC994030215350015</t>
  </si>
  <si>
    <t>06295</t>
  </si>
  <si>
    <t>EDC994030215350016</t>
  </si>
  <si>
    <t>06296</t>
  </si>
  <si>
    <t>EDC994030215350017</t>
  </si>
  <si>
    <t>IES "AS INSUAS" (MUROS)</t>
  </si>
  <si>
    <t>22198</t>
  </si>
  <si>
    <t>EDC994030215520015</t>
  </si>
  <si>
    <t>22199</t>
  </si>
  <si>
    <t>EDC994030215520016</t>
  </si>
  <si>
    <t>IES "TERRA DE TRASANCOS" (NARÓN)</t>
  </si>
  <si>
    <t>06300</t>
  </si>
  <si>
    <t>EDC994030215530007</t>
  </si>
  <si>
    <t>06301</t>
  </si>
  <si>
    <t>EDC994030215530008</t>
  </si>
  <si>
    <t>06302</t>
  </si>
  <si>
    <t>EDC994030215530009</t>
  </si>
  <si>
    <t>IES "CAMPO DE SAN ALBERTO" (NOIA)</t>
  </si>
  <si>
    <t>06306</t>
  </si>
  <si>
    <t>EDC994030215560007</t>
  </si>
  <si>
    <t>06307</t>
  </si>
  <si>
    <t>EDC994030215560008</t>
  </si>
  <si>
    <t>06308</t>
  </si>
  <si>
    <t>EDC994030215560009</t>
  </si>
  <si>
    <t>IES "MARÍA CASARES" (OLEIROS)</t>
  </si>
  <si>
    <t>06312</t>
  </si>
  <si>
    <t>EDC994030215570007</t>
  </si>
  <si>
    <t>06313</t>
  </si>
  <si>
    <t>EDC994030215570008</t>
  </si>
  <si>
    <t>06314</t>
  </si>
  <si>
    <t>EDC994030215570009</t>
  </si>
  <si>
    <t>IES PLURILINGÜE "MARUXA MALLO" (ORDES)</t>
  </si>
  <si>
    <t>22203</t>
  </si>
  <si>
    <t>EDC994030215580015</t>
  </si>
  <si>
    <t>22204</t>
  </si>
  <si>
    <t>EDC994030215580016</t>
  </si>
  <si>
    <t>IES "LELIADOURA" (RIBEIRA)</t>
  </si>
  <si>
    <t>06318</t>
  </si>
  <si>
    <t>EDC994030215720007</t>
  </si>
  <si>
    <t>06319</t>
  </si>
  <si>
    <t>EDC994030215720009</t>
  </si>
  <si>
    <t>22213</t>
  </si>
  <si>
    <t>EDC994030215720010</t>
  </si>
  <si>
    <t>IES "O MOSTEIRÓN" (SADA)</t>
  </si>
  <si>
    <t>26065</t>
  </si>
  <si>
    <t>EDC994030215740045</t>
  </si>
  <si>
    <t>26066</t>
  </si>
  <si>
    <t>EDC994030215740046</t>
  </si>
  <si>
    <t>26067</t>
  </si>
  <si>
    <t>EDC994030215740047</t>
  </si>
  <si>
    <t>26069</t>
  </si>
  <si>
    <t>EDC994030215740052</t>
  </si>
  <si>
    <t>26071</t>
  </si>
  <si>
    <t>EDC994030215740054</t>
  </si>
  <si>
    <t>OCUPADO FUNCIONARIO ADMINISTRACIÓN XERAL // B14</t>
  </si>
  <si>
    <t>26073</t>
  </si>
  <si>
    <t>EDC994030215740056</t>
  </si>
  <si>
    <t>OCUPADO FUNCIONARIO ADMINISTRACIÓN XERAL</t>
  </si>
  <si>
    <t>26074</t>
  </si>
  <si>
    <t>EDC994030215740057</t>
  </si>
  <si>
    <t>26076</t>
  </si>
  <si>
    <t>EDC994030215740059</t>
  </si>
  <si>
    <t>26077</t>
  </si>
  <si>
    <t>EDC994030215740060</t>
  </si>
  <si>
    <t>IES PLURILINGÜE "ROSALÍA DE CASTRO" (SANTIAGO DE COMPOSTELA)</t>
  </si>
  <si>
    <t>06329</t>
  </si>
  <si>
    <t>EDC994030215770015</t>
  </si>
  <si>
    <t>06330</t>
  </si>
  <si>
    <t>EDC994030215770016</t>
  </si>
  <si>
    <t>06331</t>
  </si>
  <si>
    <t>EDC994030215770017</t>
  </si>
  <si>
    <t>06332</t>
  </si>
  <si>
    <t>EDC994030215770018</t>
  </si>
  <si>
    <t>22216</t>
  </si>
  <si>
    <t>EDC994030215770019</t>
  </si>
  <si>
    <t>IES "Nª Sª DOS OLLOS GRANDES" (LUGO)</t>
  </si>
  <si>
    <t>06341</t>
  </si>
  <si>
    <t>EDC994030227001013</t>
  </si>
  <si>
    <t>06342</t>
  </si>
  <si>
    <t>EDC994030227001014</t>
  </si>
  <si>
    <t>06343</t>
  </si>
  <si>
    <t>EDC994030227001015</t>
  </si>
  <si>
    <t>06344</t>
  </si>
  <si>
    <t>EDC994030227001016</t>
  </si>
  <si>
    <t>06345</t>
  </si>
  <si>
    <t>EDC994030227001017</t>
  </si>
  <si>
    <t>IES "MARQUÉS DE SARGADELOS" (CERVO)</t>
  </si>
  <si>
    <t>06349</t>
  </si>
  <si>
    <t>EDC994030227130007</t>
  </si>
  <si>
    <t>06350</t>
  </si>
  <si>
    <t>EDC994030227130009</t>
  </si>
  <si>
    <t>CIFP "PORTA DA AUGA" (RIBADEO)</t>
  </si>
  <si>
    <t>28990</t>
  </si>
  <si>
    <t>EDC994030227500007</t>
  </si>
  <si>
    <t>05216</t>
  </si>
  <si>
    <t>EDC994030227500008</t>
  </si>
  <si>
    <t>05217</t>
  </si>
  <si>
    <t>EDC994030227500009</t>
  </si>
  <si>
    <t>22276</t>
  </si>
  <si>
    <t>EDC994030227500010</t>
  </si>
  <si>
    <t>32778</t>
  </si>
  <si>
    <t>EDC994030227500011</t>
  </si>
  <si>
    <t>IES "RAMÓN OTERO PEDRAYO" (OURENSE)</t>
  </si>
  <si>
    <t>06359</t>
  </si>
  <si>
    <t>EDC994030232001012</t>
  </si>
  <si>
    <t>06360</t>
  </si>
  <si>
    <t>EDC994030232001015</t>
  </si>
  <si>
    <t>06361</t>
  </si>
  <si>
    <t>EDC994030232001016</t>
  </si>
  <si>
    <t>22295</t>
  </si>
  <si>
    <t>EDC994030232001017</t>
  </si>
  <si>
    <t>22296</t>
  </si>
  <si>
    <t>EDC994030232001018</t>
  </si>
  <si>
    <t>32772</t>
  </si>
  <si>
    <t>EDC994030232001019</t>
  </si>
  <si>
    <t>IES "CASTRO DE BARONCELI" (VERÍN)</t>
  </si>
  <si>
    <t>22037</t>
  </si>
  <si>
    <t>EDC994030232840018</t>
  </si>
  <si>
    <t>22310</t>
  </si>
  <si>
    <t>EDC994030232840020</t>
  </si>
  <si>
    <t>22311</t>
  </si>
  <si>
    <t>EDC994030232840021</t>
  </si>
  <si>
    <t>IES "VALLE INCLÁN" (PONTEVEDRA)</t>
  </si>
  <si>
    <t>06369</t>
  </si>
  <si>
    <t>EDC994030236001011</t>
  </si>
  <si>
    <t>06370</t>
  </si>
  <si>
    <t>EDC994030236001013</t>
  </si>
  <si>
    <t>06371</t>
  </si>
  <si>
    <t>EDC994030236001015</t>
  </si>
  <si>
    <t>06372</t>
  </si>
  <si>
    <t>EDC994030236001017</t>
  </si>
  <si>
    <t>22353</t>
  </si>
  <si>
    <t>EDC994030236001018</t>
  </si>
  <si>
    <t>IES "ILLA DE ONS" (BUEU)</t>
  </si>
  <si>
    <t>22358</t>
  </si>
  <si>
    <t>EDC994030236040015</t>
  </si>
  <si>
    <t>22359</t>
  </si>
  <si>
    <t>EDC994030236040016</t>
  </si>
  <si>
    <t>IES "FRANCISCO ASOREY" (CAMBADOS)</t>
  </si>
  <si>
    <t>06375</t>
  </si>
  <si>
    <t>EDC994030236060009</t>
  </si>
  <si>
    <t>06376</t>
  </si>
  <si>
    <t>EDC994030236060010</t>
  </si>
  <si>
    <t>22361</t>
  </si>
  <si>
    <t>EDC994030236060011</t>
  </si>
  <si>
    <t>IES DE RODEIRA (CANGAS)</t>
  </si>
  <si>
    <t>06381</t>
  </si>
  <si>
    <t>EDC994030236080007</t>
  </si>
  <si>
    <t>06382</t>
  </si>
  <si>
    <t>EDC994030236080008</t>
  </si>
  <si>
    <t>06383</t>
  </si>
  <si>
    <t>EDC994030236080009</t>
  </si>
  <si>
    <t>06384</t>
  </si>
  <si>
    <t>EDC994030236080010</t>
  </si>
  <si>
    <t>IES "Nº 1" (A ESTRADA)</t>
  </si>
  <si>
    <t>22366</t>
  </si>
  <si>
    <t>EDC994030236170010</t>
  </si>
  <si>
    <t>22367</t>
  </si>
  <si>
    <t>EDC994030236170011</t>
  </si>
  <si>
    <t>IES PLURILINGÜE "TERRA DE TURONIO" (GONDOMAR)</t>
  </si>
  <si>
    <t>22370</t>
  </si>
  <si>
    <t>EDC994030236210010</t>
  </si>
  <si>
    <t>22371</t>
  </si>
  <si>
    <t>EDC994030236210011</t>
  </si>
  <si>
    <t>IES PLURILINGÜE "AS BIZOCAS" (O GROVE)</t>
  </si>
  <si>
    <t>22372</t>
  </si>
  <si>
    <t>EDC994030236220010</t>
  </si>
  <si>
    <t>22373</t>
  </si>
  <si>
    <t>EDC994030236220011</t>
  </si>
  <si>
    <t>IES "MESTRE LANDÍN" (MARÍN)</t>
  </si>
  <si>
    <t>22376</t>
  </si>
  <si>
    <t>EDC994030236260010</t>
  </si>
  <si>
    <t>22377</t>
  </si>
  <si>
    <t>EDC994030236260011</t>
  </si>
  <si>
    <t>IES DO BARRAL (PONTEAREAS)</t>
  </si>
  <si>
    <t>26670</t>
  </si>
  <si>
    <t>EDC994030236420015</t>
  </si>
  <si>
    <t>26671</t>
  </si>
  <si>
    <t>EDC994030236420016</t>
  </si>
  <si>
    <t>IES "MENDIÑO" (REDONDELA)</t>
  </si>
  <si>
    <t>06389</t>
  </si>
  <si>
    <t>EDC994030236440009</t>
  </si>
  <si>
    <t>06390</t>
  </si>
  <si>
    <t>EDC994030236440010</t>
  </si>
  <si>
    <t>06391</t>
  </si>
  <si>
    <t>EDC994030236440011</t>
  </si>
  <si>
    <t>IES DE SANXENXO</t>
  </si>
  <si>
    <t>22395</t>
  </si>
  <si>
    <t>EDC994030236500010</t>
  </si>
  <si>
    <t>22396</t>
  </si>
  <si>
    <t>EDC994030236500011</t>
  </si>
  <si>
    <t>IES "A GUÍA" (VIGO)</t>
  </si>
  <si>
    <t>06397</t>
  </si>
  <si>
    <t>EDC994030236560008</t>
  </si>
  <si>
    <t>06398</t>
  </si>
  <si>
    <t>EDC994030236560009</t>
  </si>
  <si>
    <t>06399</t>
  </si>
  <si>
    <t>EDC994030236560011</t>
  </si>
  <si>
    <t>IES "MIGUEL A. GONZÁLEZ ESTÉVEZ" (VILAGARCÍA DE AROUSA)</t>
  </si>
  <si>
    <t>06404</t>
  </si>
  <si>
    <t>EDC994030236590010</t>
  </si>
  <si>
    <t>06405</t>
  </si>
  <si>
    <t>EDC994030236590011</t>
  </si>
  <si>
    <t>06406</t>
  </si>
  <si>
    <t>EDC994030236590012</t>
  </si>
  <si>
    <t>06407</t>
  </si>
  <si>
    <t>EDC994030236590013</t>
  </si>
  <si>
    <t>IES "FARO DAS LÚAS" (VILANOVA DE AROUSA)</t>
  </si>
  <si>
    <t>22459</t>
  </si>
  <si>
    <t>EDC994030236600015</t>
  </si>
  <si>
    <t>22460</t>
  </si>
  <si>
    <t>EDC994030236600016</t>
  </si>
  <si>
    <t>IES "AGRA DO ORZÁN" (A CORUÑA)</t>
  </si>
  <si>
    <t>06412</t>
  </si>
  <si>
    <t>EDC994030315001008</t>
  </si>
  <si>
    <t>06414</t>
  </si>
  <si>
    <t>EDC994030315001011</t>
  </si>
  <si>
    <t>IES "REGO DE TRABE" (CULLEREDO)</t>
  </si>
  <si>
    <t>32768</t>
  </si>
  <si>
    <t>EDC994030315300010</t>
  </si>
  <si>
    <t>32769</t>
  </si>
  <si>
    <t>EDC994030315300011</t>
  </si>
  <si>
    <t>32770</t>
  </si>
  <si>
    <t>EDC994030315300012</t>
  </si>
  <si>
    <t>05679</t>
  </si>
  <si>
    <t>EDC994030315300013</t>
  </si>
  <si>
    <t>IES "SATURNINO MONTOJO" (FERROL)</t>
  </si>
  <si>
    <t>06415</t>
  </si>
  <si>
    <t>EDC994030315350002</t>
  </si>
  <si>
    <t>22185</t>
  </si>
  <si>
    <t>EDC994030315350015</t>
  </si>
  <si>
    <t>IES "MIRAFLORES" (OLEIROS)</t>
  </si>
  <si>
    <t>22200</t>
  </si>
  <si>
    <t>EDC994030315570015</t>
  </si>
  <si>
    <t>22201</t>
  </si>
  <si>
    <t>EDC994030315570016</t>
  </si>
  <si>
    <t>IES DE PORTO DO SON</t>
  </si>
  <si>
    <t>06419</t>
  </si>
  <si>
    <t>EDC994030315700007</t>
  </si>
  <si>
    <t>06420</t>
  </si>
  <si>
    <t>EDC994030315700008</t>
  </si>
  <si>
    <t>22211</t>
  </si>
  <si>
    <t>EDC994030315700009</t>
  </si>
  <si>
    <t>IES "EDUARDO PONDAL" (SANTIAGO DE COMPOSTELA)</t>
  </si>
  <si>
    <t>06426</t>
  </si>
  <si>
    <t>EDC994030315770010</t>
  </si>
  <si>
    <t>06427</t>
  </si>
  <si>
    <t>EDC994030315770011</t>
  </si>
  <si>
    <t>06428</t>
  </si>
  <si>
    <t>EDC994030315770012</t>
  </si>
  <si>
    <t>IES "XOÁN MONTES" (LUGO)</t>
  </si>
  <si>
    <t>06433</t>
  </si>
  <si>
    <t>EDC994030327001006</t>
  </si>
  <si>
    <t>06434</t>
  </si>
  <si>
    <t>EDC994030327001007</t>
  </si>
  <si>
    <t>IES "AS LAGOAS" (OURENSE)</t>
  </si>
  <si>
    <t>06441</t>
  </si>
  <si>
    <t>EDC994030332001011</t>
  </si>
  <si>
    <t>06442</t>
  </si>
  <si>
    <t>EDC994030332001012</t>
  </si>
  <si>
    <t>06443</t>
  </si>
  <si>
    <t>EDC994030332001014</t>
  </si>
  <si>
    <t>06444</t>
  </si>
  <si>
    <t>EDC994030332001015</t>
  </si>
  <si>
    <t>22297</t>
  </si>
  <si>
    <t>EDC994030332001016</t>
  </si>
  <si>
    <t>IES "A XUNQUEIRA I" (PONTEVEDRA)</t>
  </si>
  <si>
    <t>06450</t>
  </si>
  <si>
    <t>EDC994030336001009</t>
  </si>
  <si>
    <t>06451</t>
  </si>
  <si>
    <t>EDC994030336001011</t>
  </si>
  <si>
    <t>06452</t>
  </si>
  <si>
    <t>EDC994030336001012</t>
  </si>
  <si>
    <t>06453</t>
  </si>
  <si>
    <t>EDC994030336001013</t>
  </si>
  <si>
    <t>IES "MONTECARRASCO" (CANGAS)</t>
  </si>
  <si>
    <t>22362</t>
  </si>
  <si>
    <t>EDC994030336080015</t>
  </si>
  <si>
    <t>22363</t>
  </si>
  <si>
    <t>EDC994030336080016</t>
  </si>
  <si>
    <t>IES "ILLA DE SAN SIMÓN" (REDONDELA)</t>
  </si>
  <si>
    <t>22390</t>
  </si>
  <si>
    <t>EDC994030336440010</t>
  </si>
  <si>
    <t>22391</t>
  </si>
  <si>
    <t>EDC994030336440011</t>
  </si>
  <si>
    <t>IES "SAN TOMÉ DE FREIXEIRO" (VIGO)</t>
  </si>
  <si>
    <t>06467</t>
  </si>
  <si>
    <t>EDC994030336560014</t>
  </si>
  <si>
    <t>06468</t>
  </si>
  <si>
    <t>EDC994030336560015</t>
  </si>
  <si>
    <t>06469</t>
  </si>
  <si>
    <t>EDC994030336560016</t>
  </si>
  <si>
    <t>06470</t>
  </si>
  <si>
    <t>EDC994030336560017</t>
  </si>
  <si>
    <t>26009</t>
  </si>
  <si>
    <t>EDC994030336560018</t>
  </si>
  <si>
    <t>IES "FERMÍN BOUZA BREY" (VILAGARCÍA DE AROUSA)</t>
  </si>
  <si>
    <t>06476</t>
  </si>
  <si>
    <t>EDC994030336590008</t>
  </si>
  <si>
    <t>06477</t>
  </si>
  <si>
    <t>EDC994030336590009</t>
  </si>
  <si>
    <t>06478</t>
  </si>
  <si>
    <t>EDC994030336590010</t>
  </si>
  <si>
    <t>IES "MONELOS" (A CORUÑA)</t>
  </si>
  <si>
    <t>06483</t>
  </si>
  <si>
    <t>EDC994030415001009</t>
  </si>
  <si>
    <t>06485</t>
  </si>
  <si>
    <t>EDC994030415001011</t>
  </si>
  <si>
    <t>IES "CANIDO" (FERROL)</t>
  </si>
  <si>
    <t>06489</t>
  </si>
  <si>
    <t>EDC994030415350007</t>
  </si>
  <si>
    <t>06490</t>
  </si>
  <si>
    <t>EDC994030415350008</t>
  </si>
  <si>
    <t>IES "ARCEBISPO XELMÍREZ II" (SANTIAGO DE COMPOSTELA)</t>
  </si>
  <si>
    <t>06496</t>
  </si>
  <si>
    <t>EDC994030415770009</t>
  </si>
  <si>
    <t>06497</t>
  </si>
  <si>
    <t>EDC994030415770010</t>
  </si>
  <si>
    <t>06498</t>
  </si>
  <si>
    <t>EDC994030415770011</t>
  </si>
  <si>
    <t>22217</t>
  </si>
  <si>
    <t>EDC994030415770012</t>
  </si>
  <si>
    <t>IES "ANXEL FOLE" (LUGO)</t>
  </si>
  <si>
    <t>06504</t>
  </si>
  <si>
    <t>EDC994030427001008</t>
  </si>
  <si>
    <t>06505</t>
  </si>
  <si>
    <t>EDC994030427001009</t>
  </si>
  <si>
    <t>06506</t>
  </si>
  <si>
    <t>EDC994030427001010</t>
  </si>
  <si>
    <t>IES "O COUTO" (OURENSE)</t>
  </si>
  <si>
    <t>06511</t>
  </si>
  <si>
    <t>EDC994030432001008</t>
  </si>
  <si>
    <t>06512</t>
  </si>
  <si>
    <t>EDC994030432001009</t>
  </si>
  <si>
    <t>06513</t>
  </si>
  <si>
    <t>EDC994030432001010</t>
  </si>
  <si>
    <t>IES "A XUNQUEIRA II" (PONTEVEDRA)</t>
  </si>
  <si>
    <t>06519</t>
  </si>
  <si>
    <t>EDC994030436001010</t>
  </si>
  <si>
    <t>06520</t>
  </si>
  <si>
    <t>EDC994030436001011</t>
  </si>
  <si>
    <t>06521</t>
  </si>
  <si>
    <t>EDC994030436001012</t>
  </si>
  <si>
    <t>IES "SANTA IRENE" (VIGO)</t>
  </si>
  <si>
    <t>06531</t>
  </si>
  <si>
    <t>EDC994030436560014</t>
  </si>
  <si>
    <t>06532</t>
  </si>
  <si>
    <t>EDC994030436560015</t>
  </si>
  <si>
    <t>06533</t>
  </si>
  <si>
    <t>EDC994030436560016</t>
  </si>
  <si>
    <t>IES "ARMANDO COTARELO VALLEDOR" (VILAGARCÍA DE AROUSA)</t>
  </si>
  <si>
    <t>06538</t>
  </si>
  <si>
    <t>EDC994030436590007</t>
  </si>
  <si>
    <t>06539</t>
  </si>
  <si>
    <t>EDC994030436590008</t>
  </si>
  <si>
    <t>06540</t>
  </si>
  <si>
    <t>EDC994030436590009</t>
  </si>
  <si>
    <t>IES "RAMÓN MENÉNDEZ PIDAL" (A CORUÑA)</t>
  </si>
  <si>
    <t>06550</t>
  </si>
  <si>
    <t>EDC994030515001013</t>
  </si>
  <si>
    <t>06551</t>
  </si>
  <si>
    <t>EDC994030515001014</t>
  </si>
  <si>
    <t>06552</t>
  </si>
  <si>
    <t>EDC994030515001015</t>
  </si>
  <si>
    <t>06553</t>
  </si>
  <si>
    <t>EDC994030515001016</t>
  </si>
  <si>
    <t>IES "RICARDO CARBALLO CALERO" (FERROL)</t>
  </si>
  <si>
    <t>06557</t>
  </si>
  <si>
    <t>EDC994030515350007</t>
  </si>
  <si>
    <t>06558</t>
  </si>
  <si>
    <t>EDC994030515350008</t>
  </si>
  <si>
    <t>06559</t>
  </si>
  <si>
    <t>EDC994030515350009</t>
  </si>
  <si>
    <t>IES "ANTONIO FRAGUAS FRAGUAS" (SANTIAGO DE COMPOSTELA)</t>
  </si>
  <si>
    <t>06564</t>
  </si>
  <si>
    <t>EDC994030515770008</t>
  </si>
  <si>
    <t>06565</t>
  </si>
  <si>
    <t>EDC994030515770009</t>
  </si>
  <si>
    <t>06566</t>
  </si>
  <si>
    <t>EDC994030515770010</t>
  </si>
  <si>
    <t>CENTRO PÚBLICO DE EDUCACIÓN E PROMOCIÓN DE ADULTOS "ALBEIROS" (LUGO)</t>
  </si>
  <si>
    <t>06572</t>
  </si>
  <si>
    <t>EDC994030527001010</t>
  </si>
  <si>
    <t>IES "XESÚS FERRO COUSELO" (OURENSE)</t>
  </si>
  <si>
    <t>06577</t>
  </si>
  <si>
    <t>EDC994030532001007</t>
  </si>
  <si>
    <t>06578</t>
  </si>
  <si>
    <t>EDC994030532001009</t>
  </si>
  <si>
    <t>IES "GONZALO TORRENTE BALLESTER" (PONTEVEDRA)</t>
  </si>
  <si>
    <t>06583</t>
  </si>
  <si>
    <t>EDC994030536001007</t>
  </si>
  <si>
    <t>06584</t>
  </si>
  <si>
    <t>EDC994030536001008</t>
  </si>
  <si>
    <t>06585</t>
  </si>
  <si>
    <t>EDC994030536001009</t>
  </si>
  <si>
    <t>IES PLURILINGÜE "ELVIÑA" (A CORUÑA)</t>
  </si>
  <si>
    <t>06600</t>
  </si>
  <si>
    <t>EDC994030615001010</t>
  </si>
  <si>
    <t>06601</t>
  </si>
  <si>
    <t>EDC994030615001011</t>
  </si>
  <si>
    <t>06602</t>
  </si>
  <si>
    <t>EDC994030615001012</t>
  </si>
  <si>
    <t>06603</t>
  </si>
  <si>
    <t>EDC994030615001013</t>
  </si>
  <si>
    <t>CENTRO PÚBLICO DE EDUCACIÓN E PROMOCIÓN DE ADULTOS "SANTA MARÍA DE CARANZA" (FERROL)</t>
  </si>
  <si>
    <t>06606</t>
  </si>
  <si>
    <t>EDC994030615350007</t>
  </si>
  <si>
    <t>IES "A PONTEPEDRIÑA" (SANTIAGO DE COMPOSTELA)</t>
  </si>
  <si>
    <t>06611</t>
  </si>
  <si>
    <t>EDC994030615770008</t>
  </si>
  <si>
    <t>06612</t>
  </si>
  <si>
    <t>EDC994030615770009</t>
  </si>
  <si>
    <t>06614</t>
  </si>
  <si>
    <t>EDC994030615770011</t>
  </si>
  <si>
    <t>IES "SANXILLAO" (LUGO)</t>
  </si>
  <si>
    <t>06619</t>
  </si>
  <si>
    <t>EDC994030627001035</t>
  </si>
  <si>
    <t>06620</t>
  </si>
  <si>
    <t>EDC994030627001036</t>
  </si>
  <si>
    <t>06621</t>
  </si>
  <si>
    <t>EDC994030627001037</t>
  </si>
  <si>
    <t>06622</t>
  </si>
  <si>
    <t>EDC994030627001045</t>
  </si>
  <si>
    <t>17075</t>
  </si>
  <si>
    <t>EDC994030627001046</t>
  </si>
  <si>
    <t>22249</t>
  </si>
  <si>
    <t>EDC994030627001047</t>
  </si>
  <si>
    <t>IES "JULIO PRIETO NESPEREIRA" (OURENSE)</t>
  </si>
  <si>
    <t>06627</t>
  </si>
  <si>
    <t>EDC994030632001007</t>
  </si>
  <si>
    <t>06628</t>
  </si>
  <si>
    <t>EDC994030632001008</t>
  </si>
  <si>
    <t>06629</t>
  </si>
  <si>
    <t>EDC994030632001009</t>
  </si>
  <si>
    <t>IES "LUIS SEOANE" (PONTEVEDRA)</t>
  </si>
  <si>
    <t>06630</t>
  </si>
  <si>
    <t>EDC994030636001011</t>
  </si>
  <si>
    <t>06631</t>
  </si>
  <si>
    <t>EDC994030636001012</t>
  </si>
  <si>
    <t>06632</t>
  </si>
  <si>
    <t>EDC994030636001013</t>
  </si>
  <si>
    <t>06633</t>
  </si>
  <si>
    <t>EDC994030636001014</t>
  </si>
  <si>
    <t>06634</t>
  </si>
  <si>
    <t>EDC994030636001015</t>
  </si>
  <si>
    <t>IES "ÁLVARO CUNQUEIRO" (VIGO)</t>
  </si>
  <si>
    <t>06641</t>
  </si>
  <si>
    <t>EDC994030636560008</t>
  </si>
  <si>
    <t>06642</t>
  </si>
  <si>
    <t>EDC994030636560010</t>
  </si>
  <si>
    <t>06643</t>
  </si>
  <si>
    <t>EDC994030636560011</t>
  </si>
  <si>
    <t>IES "A SARDIÑEIRA" (A CORUÑA)</t>
  </si>
  <si>
    <t>06648</t>
  </si>
  <si>
    <t>EDC994030715001008</t>
  </si>
  <si>
    <t>06649</t>
  </si>
  <si>
    <t>EDC994030715001009</t>
  </si>
  <si>
    <t>06650</t>
  </si>
  <si>
    <t>EDC994030715001010</t>
  </si>
  <si>
    <t>22147</t>
  </si>
  <si>
    <t>EDC994030715001011</t>
  </si>
  <si>
    <t>22148</t>
  </si>
  <si>
    <t>EDC994030715001012</t>
  </si>
  <si>
    <t>IES "FERROL VELLO" (FERROL)</t>
  </si>
  <si>
    <t>22186</t>
  </si>
  <si>
    <t>EDC994030715350015</t>
  </si>
  <si>
    <t>IES DE SAR (SANTIAGO DE COMPOSTELA)</t>
  </si>
  <si>
    <t>06654</t>
  </si>
  <si>
    <t>EDC994030715770006</t>
  </si>
  <si>
    <t>06655</t>
  </si>
  <si>
    <t>EDC994030715770007</t>
  </si>
  <si>
    <t>IES "MANUEL LEIRAS PULPEIRO" (LUGO)</t>
  </si>
  <si>
    <t>22250</t>
  </si>
  <si>
    <t>EDC994030727001015</t>
  </si>
  <si>
    <t>22251</t>
  </si>
  <si>
    <t>EDC994030727001016</t>
  </si>
  <si>
    <t>22252</t>
  </si>
  <si>
    <t>EDC994030727001017</t>
  </si>
  <si>
    <t>22484</t>
  </si>
  <si>
    <t>EDC994030727001018</t>
  </si>
  <si>
    <t>CENTRO PÚBLICO DE EDUCACIÓN E PROMOCIÓN DE ADULTOS (OURENSE)</t>
  </si>
  <si>
    <t>06659</t>
  </si>
  <si>
    <t>EDC994030732001007</t>
  </si>
  <si>
    <t>32773</t>
  </si>
  <si>
    <t>EDC994030732001008</t>
  </si>
  <si>
    <t>CIFP "CARLOS OROZA" (PONTEVEDRA)</t>
  </si>
  <si>
    <t>17077</t>
  </si>
  <si>
    <t>EDC994030736001008</t>
  </si>
  <si>
    <t>19503</t>
  </si>
  <si>
    <t>EDC994030736001009</t>
  </si>
  <si>
    <t>FREGADOR/A</t>
  </si>
  <si>
    <t>19504</t>
  </si>
  <si>
    <t>EDC994030736001010</t>
  </si>
  <si>
    <t>25974</t>
  </si>
  <si>
    <t>EDC994030736001011</t>
  </si>
  <si>
    <t>32783</t>
  </si>
  <si>
    <t>EDC994030736001012</t>
  </si>
  <si>
    <t>22354</t>
  </si>
  <si>
    <t>EDC994030736001015</t>
  </si>
  <si>
    <t>25973</t>
  </si>
  <si>
    <t>EDC994030736001016</t>
  </si>
  <si>
    <t>32779</t>
  </si>
  <si>
    <t>EDC994030736001017</t>
  </si>
  <si>
    <t>IES "CARLOS CASARES" (VIGO)</t>
  </si>
  <si>
    <t>06664</t>
  </si>
  <si>
    <t>EDC994030736560009</t>
  </si>
  <si>
    <t>06665</t>
  </si>
  <si>
    <t>EDC994030736560011</t>
  </si>
  <si>
    <t>06666</t>
  </si>
  <si>
    <t>EDC994030736560012</t>
  </si>
  <si>
    <t>IES "MONTE DAS MOAS" (A CORUÑA)</t>
  </si>
  <si>
    <t>06672</t>
  </si>
  <si>
    <t>EDC994030815001009</t>
  </si>
  <si>
    <t>06673</t>
  </si>
  <si>
    <t>EDC994030815001010</t>
  </si>
  <si>
    <t>06674</t>
  </si>
  <si>
    <t>EDC994030815001011</t>
  </si>
  <si>
    <t>IES "CATABOIS" (FERROL)</t>
  </si>
  <si>
    <t>22187</t>
  </si>
  <si>
    <t>EDC994030815350015</t>
  </si>
  <si>
    <t>22188</t>
  </si>
  <si>
    <t>EDC994030815350016</t>
  </si>
  <si>
    <t>CENTRO PÚBLICO DE EDUCACIÓN E PROMOCIÓN DE ADULTOS "RÍO LEREZ" (PONTEVEDRA)</t>
  </si>
  <si>
    <t>25975</t>
  </si>
  <si>
    <t>EDC994030836001010</t>
  </si>
  <si>
    <t>25977</t>
  </si>
  <si>
    <t>EDC994030836001011</t>
  </si>
  <si>
    <t>IES "REPÚBLICA O. DO URUGUAY" (VIGO)</t>
  </si>
  <si>
    <t>06689</t>
  </si>
  <si>
    <t>EDC994030836560010</t>
  </si>
  <si>
    <t>EDC994030836560011</t>
  </si>
  <si>
    <t>06691</t>
  </si>
  <si>
    <t>EDC994030836560012</t>
  </si>
  <si>
    <t>IES PLURILINGÜE "RAFAEL DIESTE" (A CORUÑA)</t>
  </si>
  <si>
    <t>06696</t>
  </si>
  <si>
    <t>EDC994030915001009</t>
  </si>
  <si>
    <t>06697</t>
  </si>
  <si>
    <t>EDC994030915001010</t>
  </si>
  <si>
    <t>06698</t>
  </si>
  <si>
    <t>EDC994030915001011</t>
  </si>
  <si>
    <t>IES "MONTECELO" (PONTEVEDRA)</t>
  </si>
  <si>
    <t>25978</t>
  </si>
  <si>
    <t>EDC994030936001010</t>
  </si>
  <si>
    <t>25979</t>
  </si>
  <si>
    <t>EDC994030936001011</t>
  </si>
  <si>
    <t>25980</t>
  </si>
  <si>
    <t>EDC994030936001012</t>
  </si>
  <si>
    <t>IES DE BEADE (VIGO)</t>
  </si>
  <si>
    <t>06703</t>
  </si>
  <si>
    <t>EDC994030936560008</t>
  </si>
  <si>
    <t>06704</t>
  </si>
  <si>
    <t>EDC994030936560009</t>
  </si>
  <si>
    <t>06705</t>
  </si>
  <si>
    <t>EDC994030936560010</t>
  </si>
  <si>
    <t>19506</t>
  </si>
  <si>
    <t>EDC994030936560011</t>
  </si>
  <si>
    <t>IES PLURILINGÜE "ADORMIDERAS" (A CORUÑA)</t>
  </si>
  <si>
    <t>06710</t>
  </si>
  <si>
    <t>EDC994031015001010</t>
  </si>
  <si>
    <t>06711</t>
  </si>
  <si>
    <t>EDC994031015001011</t>
  </si>
  <si>
    <t>06712</t>
  </si>
  <si>
    <t>EDC994031015001012</t>
  </si>
  <si>
    <t>IES "OS ROSAIS 2" (VIGO)</t>
  </si>
  <si>
    <t>06717</t>
  </si>
  <si>
    <t>EDC994031036560009</t>
  </si>
  <si>
    <t>06718</t>
  </si>
  <si>
    <t>EDC994031036560010</t>
  </si>
  <si>
    <t>06719</t>
  </si>
  <si>
    <t>EDC994031036560011</t>
  </si>
  <si>
    <t>CENTRO PÚBLICO DE EDUCACIÓN E PROMOCIÓN DE ADULTOS "EDUARDO PONDAL" (A CORUÑA)</t>
  </si>
  <si>
    <t>06723</t>
  </si>
  <si>
    <t>EDC994031115001007</t>
  </si>
  <si>
    <t>IES "CORUXO" (VIGO)</t>
  </si>
  <si>
    <t>06728</t>
  </si>
  <si>
    <t>EDC994031136560009</t>
  </si>
  <si>
    <t>06729</t>
  </si>
  <si>
    <t>EDC994031136560010</t>
  </si>
  <si>
    <t>06730</t>
  </si>
  <si>
    <t>EDC994031136560011</t>
  </si>
  <si>
    <t>IES "RAMÓN OTERO PEDRAIO" (A CORUÑA)</t>
  </si>
  <si>
    <t>17760</t>
  </si>
  <si>
    <t>EDC994031215001007</t>
  </si>
  <si>
    <t>17761</t>
  </si>
  <si>
    <t>EDC994031215001008</t>
  </si>
  <si>
    <t>CENTRO PÚBLICO DE EDUCACIÓN E PROMOCIÓN DE ADULTOS "BERBÉS" (VIGO)</t>
  </si>
  <si>
    <t>06733</t>
  </si>
  <si>
    <t>EDC994031236560006</t>
  </si>
  <si>
    <t>CIFP "PASEO DAS PONTES" (A CORUÑA)</t>
  </si>
  <si>
    <t>22150</t>
  </si>
  <si>
    <t>EDC994031315001015</t>
  </si>
  <si>
    <t>22151</t>
  </si>
  <si>
    <t>EDC994031315001016</t>
  </si>
  <si>
    <t>22152</t>
  </si>
  <si>
    <t>EDC994031315001017</t>
  </si>
  <si>
    <t>22153</t>
  </si>
  <si>
    <t>EDC994031315001018</t>
  </si>
  <si>
    <t>22154</t>
  </si>
  <si>
    <t>EDC994031315001025</t>
  </si>
  <si>
    <t>25875</t>
  </si>
  <si>
    <t>EDC994031315001026</t>
  </si>
  <si>
    <t>29128</t>
  </si>
  <si>
    <t>EDC994031315001027</t>
  </si>
  <si>
    <t>CIFP "MANUEL ANTONIO" (VIGO)</t>
  </si>
  <si>
    <t>22493</t>
  </si>
  <si>
    <t>EDC994031336560015</t>
  </si>
  <si>
    <t>26013</t>
  </si>
  <si>
    <t>EDC994031336560016</t>
  </si>
  <si>
    <t>26014</t>
  </si>
  <si>
    <t>EDC994031336560017</t>
  </si>
  <si>
    <t>29102</t>
  </si>
  <si>
    <t>EDC994031336560018</t>
  </si>
  <si>
    <t>33089</t>
  </si>
  <si>
    <t>EDC994031336560019</t>
  </si>
  <si>
    <t>IES DO CASTRO (VIGO)</t>
  </si>
  <si>
    <t>06745</t>
  </si>
  <si>
    <t>EDC994031436560007</t>
  </si>
  <si>
    <t>06746</t>
  </si>
  <si>
    <t>EDC994031436560008</t>
  </si>
  <si>
    <t>06747</t>
  </si>
  <si>
    <t>EDC994031436560009</t>
  </si>
  <si>
    <t>IES "VALADARES" (VIGO)</t>
  </si>
  <si>
    <t>22407</t>
  </si>
  <si>
    <t>EDC994031536560010</t>
  </si>
  <si>
    <t>22408</t>
  </si>
  <si>
    <t>EDC994031536560011</t>
  </si>
  <si>
    <t>22410</t>
  </si>
  <si>
    <t>EDC994031536560013</t>
  </si>
  <si>
    <t>IES AUDIOVISUAL (VIGO)</t>
  </si>
  <si>
    <t>26015</t>
  </si>
  <si>
    <t>EDC994031636560010</t>
  </si>
  <si>
    <t>26016</t>
  </si>
  <si>
    <t>EDC994031636560011</t>
  </si>
  <si>
    <t>CONSERVATORIO SUPERIOR DE MÚSICA (A CORUÑA)</t>
  </si>
  <si>
    <t>23461</t>
  </si>
  <si>
    <t>EDC994040115001039</t>
  </si>
  <si>
    <t>23462</t>
  </si>
  <si>
    <t>EDC994040115001040</t>
  </si>
  <si>
    <t>CONSERVATORIO DE MÚSICA PROFESIONAL "XAN VIAÑO" (FERROL)</t>
  </si>
  <si>
    <t>22189</t>
  </si>
  <si>
    <t>EDC994040115350015</t>
  </si>
  <si>
    <t>25903</t>
  </si>
  <si>
    <t>EDC994040115350016</t>
  </si>
  <si>
    <t>CONSERVATORIO PROFESIONAL DE MUSICA (SANTIAGO DE COMPOSTELA)</t>
  </si>
  <si>
    <t>25928</t>
  </si>
  <si>
    <t>EDC994040115770010</t>
  </si>
  <si>
    <t>25929</t>
  </si>
  <si>
    <t>EDC994040115770011</t>
  </si>
  <si>
    <t>CONSERVATORIO DE MÚSICA DE LUGO (LUGO)</t>
  </si>
  <si>
    <t>06768</t>
  </si>
  <si>
    <t>EDC994040127001006</t>
  </si>
  <si>
    <t>25940</t>
  </si>
  <si>
    <t>EDC994040127001007</t>
  </si>
  <si>
    <t>CONSERVATORIO PROFESIONAL DE MÚSICA (OURENSE)</t>
  </si>
  <si>
    <t>06775</t>
  </si>
  <si>
    <t>EDC994040132001011</t>
  </si>
  <si>
    <t>17765</t>
  </si>
  <si>
    <t>EDC994040132001012</t>
  </si>
  <si>
    <t>17766</t>
  </si>
  <si>
    <t>EDC994040132001013</t>
  </si>
  <si>
    <t>19500</t>
  </si>
  <si>
    <t>EDC994040132001014</t>
  </si>
  <si>
    <t>CONSERVATORIO PROFESIONAL DE MÚSICA "MANUEL QUIROGA" (PONTEVEDRA)</t>
  </si>
  <si>
    <t>25976</t>
  </si>
  <si>
    <t>EDC994040136001007</t>
  </si>
  <si>
    <t>CONSERVATORIO SUPERIOR DE MÚSICA (VIGO)</t>
  </si>
  <si>
    <t>06787</t>
  </si>
  <si>
    <t>EDC994040136560014</t>
  </si>
  <si>
    <t>06788</t>
  </si>
  <si>
    <t>EDC994040136560015</t>
  </si>
  <si>
    <t>06789</t>
  </si>
  <si>
    <t>EDC994040136560016</t>
  </si>
  <si>
    <t>CONSERVATORIO PROFESIONAL DE MÚSICA (A CORUÑA)</t>
  </si>
  <si>
    <t>06755</t>
  </si>
  <si>
    <t>EDC994040215001035</t>
  </si>
  <si>
    <t>06756</t>
  </si>
  <si>
    <t>EDC994040215001036</t>
  </si>
  <si>
    <t>06757</t>
  </si>
  <si>
    <t>EDC994040215001037</t>
  </si>
  <si>
    <t>06758</t>
  </si>
  <si>
    <t>EDC994040215001038</t>
  </si>
  <si>
    <t>CONSERVATORIO PROFESIONAL DE MÚSICA (VIGO)</t>
  </si>
  <si>
    <t>23463</t>
  </si>
  <si>
    <t>EDC994040236560030</t>
  </si>
  <si>
    <t>23464</t>
  </si>
  <si>
    <t>EDC994040236560031</t>
  </si>
  <si>
    <t>ESCOLA SUPERIOR DE ARTE DRAMÁTICA DE GALICIA (VIGO)</t>
  </si>
  <si>
    <t>26673</t>
  </si>
  <si>
    <t>EDC994040336560015</t>
  </si>
  <si>
    <t>26674</t>
  </si>
  <si>
    <t>EDC994040336560016</t>
  </si>
  <si>
    <t>26684</t>
  </si>
  <si>
    <t>EDC994040336560017</t>
  </si>
  <si>
    <t>ESCOLA OFICIAL DE IDIOMAS (A CORUÑA)</t>
  </si>
  <si>
    <t>06797</t>
  </si>
  <si>
    <t>EDC994050115001012</t>
  </si>
  <si>
    <t>06798</t>
  </si>
  <si>
    <t>EDC994050115001013</t>
  </si>
  <si>
    <t>06799</t>
  </si>
  <si>
    <t>EDC994050115001014</t>
  </si>
  <si>
    <t>ESCOLA OFICIAL DE IDIOMAS (FERROL)</t>
  </si>
  <si>
    <t>06804</t>
  </si>
  <si>
    <t>EDC994050115350010</t>
  </si>
  <si>
    <t>06805</t>
  </si>
  <si>
    <t>EDC994050115350011</t>
  </si>
  <si>
    <t>ESCOLA OFICIAL DE IDIOMAS (SANTIAGO DE COMPOSTELA)</t>
  </si>
  <si>
    <t>22430</t>
  </si>
  <si>
    <t>EDC994050115770015</t>
  </si>
  <si>
    <t>ESCOLA OFICIAL DE IDIOMAS (LUGO)</t>
  </si>
  <si>
    <t>22253</t>
  </si>
  <si>
    <t>EDC994050127001015</t>
  </si>
  <si>
    <t>22254</t>
  </si>
  <si>
    <t>EDC994050127001016</t>
  </si>
  <si>
    <t>ESCOLA OFICIAL DE IDIOMAS (MONFORTE DE LEMOS)</t>
  </si>
  <si>
    <t>06808</t>
  </si>
  <si>
    <t>EDC994050127300007</t>
  </si>
  <si>
    <t>ESCOLA OFICIAL DE IDIOMAS (RIBADEO)</t>
  </si>
  <si>
    <t>25950</t>
  </si>
  <si>
    <t>EDC994050127500010</t>
  </si>
  <si>
    <t>ESCOLA OFICIAL DE IDIOMAS (OURENSE)</t>
  </si>
  <si>
    <t>06813</t>
  </si>
  <si>
    <t>EDC994050132001011</t>
  </si>
  <si>
    <t>17076</t>
  </si>
  <si>
    <t>EDC994050132001012</t>
  </si>
  <si>
    <t>ESCOLA OFICIAL DE IDIOMAS (PONTEVEDRA)</t>
  </si>
  <si>
    <t>06820</t>
  </si>
  <si>
    <t>EDC994050136001011</t>
  </si>
  <si>
    <t>17078</t>
  </si>
  <si>
    <t>EDC994050136001012</t>
  </si>
  <si>
    <t>ESCOLA OFICIAL DE IDIOMAS (VIGO)</t>
  </si>
  <si>
    <t>06828</t>
  </si>
  <si>
    <t>EDC994050136560013</t>
  </si>
  <si>
    <t>06829</t>
  </si>
  <si>
    <t>EDC994050136560014</t>
  </si>
  <si>
    <t>06830</t>
  </si>
  <si>
    <t>EDC994050136560015</t>
  </si>
  <si>
    <t>ESCOLA OFICIAL DE IDIOMAS (VILAGARCÍA DE AROUSA)</t>
  </si>
  <si>
    <t>26020</t>
  </si>
  <si>
    <t>EDC994050136590010</t>
  </si>
  <si>
    <t>26021</t>
  </si>
  <si>
    <t>EDC994050136590011</t>
  </si>
  <si>
    <t>ESCOLA DE ARTE "PABLO PICASSO" (A CORUÑA)</t>
  </si>
  <si>
    <t>06835</t>
  </si>
  <si>
    <t>EDC994060115001008</t>
  </si>
  <si>
    <t>06836</t>
  </si>
  <si>
    <t>EDC994060115001009</t>
  </si>
  <si>
    <t>ESCOLA DE ARTE "MESTRE MATEO" (SANTIAGO DE COMPOSTELA)</t>
  </si>
  <si>
    <t>06841</t>
  </si>
  <si>
    <t>EDC994060115770009</t>
  </si>
  <si>
    <t>06842</t>
  </si>
  <si>
    <t>EDC994060115770010</t>
  </si>
  <si>
    <t>ESCOLA DE ARTE "RAMÓN FALCÓN" (LUGO)</t>
  </si>
  <si>
    <t>06846</t>
  </si>
  <si>
    <t>EDC994060127001008</t>
  </si>
  <si>
    <t>06847</t>
  </si>
  <si>
    <t>EDC994060127001009</t>
  </si>
  <si>
    <t>ESCOLA DE ARTE "ANTONIO FAÍLDE" (OURENSE)</t>
  </si>
  <si>
    <t>06850</t>
  </si>
  <si>
    <t>EDC994060132001007</t>
  </si>
  <si>
    <t>22298</t>
  </si>
  <si>
    <t>EDC994060132001008</t>
  </si>
  <si>
    <t>ESCOLA SUP. CONS. E. REST. BENS CULTURAIS (PONTEVEDRA)</t>
  </si>
  <si>
    <t>06867</t>
  </si>
  <si>
    <t>EDC994080036001001</t>
  </si>
  <si>
    <t>06868</t>
  </si>
  <si>
    <t>EDC994080036001002</t>
  </si>
  <si>
    <t>CENTRO RESIDENCIAL DOCENTE (CULLEREDO)</t>
  </si>
  <si>
    <t>06897</t>
  </si>
  <si>
    <t>EDC994080115300050</t>
  </si>
  <si>
    <t>06900</t>
  </si>
  <si>
    <t>EDC994080115300053</t>
  </si>
  <si>
    <t>06901</t>
  </si>
  <si>
    <t>EDC994080115300054</t>
  </si>
  <si>
    <t>06902</t>
  </si>
  <si>
    <t>EDC994080115300055</t>
  </si>
  <si>
    <t>06904</t>
  </si>
  <si>
    <t>EDC994080115300057</t>
  </si>
  <si>
    <t>06905</t>
  </si>
  <si>
    <t>EDC994080115300058</t>
  </si>
  <si>
    <t>06906</t>
  </si>
  <si>
    <t>EDC994080115300059</t>
  </si>
  <si>
    <t>06907</t>
  </si>
  <si>
    <t>EDC994080115300060</t>
  </si>
  <si>
    <t>06908</t>
  </si>
  <si>
    <t>EDC994080115300061</t>
  </si>
  <si>
    <t>06909</t>
  </si>
  <si>
    <t>EDC994080115300062</t>
  </si>
  <si>
    <t>06910</t>
  </si>
  <si>
    <t>EDC994080115300063</t>
  </si>
  <si>
    <t>06913</t>
  </si>
  <si>
    <t>EDC994080115300066</t>
  </si>
  <si>
    <t>06914</t>
  </si>
  <si>
    <t>EDC994080115300067</t>
  </si>
  <si>
    <t>06916</t>
  </si>
  <si>
    <t>EDC994080115300069</t>
  </si>
  <si>
    <t>06917</t>
  </si>
  <si>
    <t>EDC994080115300071</t>
  </si>
  <si>
    <t>06918</t>
  </si>
  <si>
    <t>EDC994080115300072</t>
  </si>
  <si>
    <t>06919</t>
  </si>
  <si>
    <t>EDC994080115300073</t>
  </si>
  <si>
    <t>06920</t>
  </si>
  <si>
    <t>EDC994080115300074</t>
  </si>
  <si>
    <t>CONSERVATORIO DE DANZA (LUGO)</t>
  </si>
  <si>
    <t>25941</t>
  </si>
  <si>
    <t>EDC994080127001010</t>
  </si>
  <si>
    <t>CENTRO RESIDENCIAL DOCENTE (OURENSE)</t>
  </si>
  <si>
    <t>06937</t>
  </si>
  <si>
    <t>EDC994080132001031</t>
  </si>
  <si>
    <t>06938</t>
  </si>
  <si>
    <t>EDC994080132001034</t>
  </si>
  <si>
    <t>CENTRO RESIDENCIAL DOCENTE (VIGO)</t>
  </si>
  <si>
    <t>26017</t>
  </si>
  <si>
    <t>EDC994080136560039</t>
  </si>
  <si>
    <t>CEE MARÍA MARIÑO (A CORUÑA)</t>
  </si>
  <si>
    <t>32817</t>
  </si>
  <si>
    <t>EDC994090115001002</t>
  </si>
  <si>
    <t>B18</t>
  </si>
  <si>
    <t>CEE "TERRA DE FERROL" (FERROL)</t>
  </si>
  <si>
    <t>07035</t>
  </si>
  <si>
    <t>EDC994090115350210</t>
  </si>
  <si>
    <t>B14 // B18</t>
  </si>
  <si>
    <t>07036</t>
  </si>
  <si>
    <t>EDC994090115350211</t>
  </si>
  <si>
    <t>07037</t>
  </si>
  <si>
    <t>EDC994090115350212</t>
  </si>
  <si>
    <t>07039</t>
  </si>
  <si>
    <t>EDC994090115350214</t>
  </si>
  <si>
    <t>07040</t>
  </si>
  <si>
    <t>EDC994090115350215</t>
  </si>
  <si>
    <t>07041</t>
  </si>
  <si>
    <t>EDC994090115350216</t>
  </si>
  <si>
    <t>07043</t>
  </si>
  <si>
    <t>EDC994090115350220</t>
  </si>
  <si>
    <t>COSTUREIRO/A</t>
  </si>
  <si>
    <t>0800</t>
  </si>
  <si>
    <t>07044</t>
  </si>
  <si>
    <t>EDC994090115350225</t>
  </si>
  <si>
    <t>0007</t>
  </si>
  <si>
    <t>07045</t>
  </si>
  <si>
    <t>EDC994090115350226</t>
  </si>
  <si>
    <t>0803</t>
  </si>
  <si>
    <t>07047</t>
  </si>
  <si>
    <t>EDC994090115350227</t>
  </si>
  <si>
    <t>07048</t>
  </si>
  <si>
    <t>EDC994090115350240</t>
  </si>
  <si>
    <t>07049</t>
  </si>
  <si>
    <t>EDC994090115350241</t>
  </si>
  <si>
    <t>07050</t>
  </si>
  <si>
    <t>EDC994090115350242</t>
  </si>
  <si>
    <t>07052</t>
  </si>
  <si>
    <t>EDC994090115350244</t>
  </si>
  <si>
    <t>07054</t>
  </si>
  <si>
    <t>EDC994090115350246</t>
  </si>
  <si>
    <t>07055</t>
  </si>
  <si>
    <t>EDC994090115350247</t>
  </si>
  <si>
    <t>07058</t>
  </si>
  <si>
    <t>EDC994090115350250</t>
  </si>
  <si>
    <t>CEE "A BARCIA" (SANTIAGO DE COMPOSTELA)</t>
  </si>
  <si>
    <t>07078</t>
  </si>
  <si>
    <t>EDC994090115770024</t>
  </si>
  <si>
    <t>07081</t>
  </si>
  <si>
    <t>EDC994090115770027</t>
  </si>
  <si>
    <t>07082</t>
  </si>
  <si>
    <t>EDC994090115770028</t>
  </si>
  <si>
    <t>07083</t>
  </si>
  <si>
    <t>EDC994090115770029</t>
  </si>
  <si>
    <t>07084</t>
  </si>
  <si>
    <t>EDC994090115770030</t>
  </si>
  <si>
    <t>25930</t>
  </si>
  <si>
    <t>EDC994090115770050</t>
  </si>
  <si>
    <t>CEE "SANTA MARÍA" (LUGO)</t>
  </si>
  <si>
    <t>18131</t>
  </si>
  <si>
    <t>EDC994090127001035</t>
  </si>
  <si>
    <t>18135</t>
  </si>
  <si>
    <t>EDC994090127001037</t>
  </si>
  <si>
    <t>18133</t>
  </si>
  <si>
    <t>EDC994090127001045</t>
  </si>
  <si>
    <t>LAVANDEIRO/A</t>
  </si>
  <si>
    <t>0801</t>
  </si>
  <si>
    <t>07091</t>
  </si>
  <si>
    <t>EDC994090127001055</t>
  </si>
  <si>
    <t>18114</t>
  </si>
  <si>
    <t>EDC994090127001060</t>
  </si>
  <si>
    <t>18115</t>
  </si>
  <si>
    <t>EDC994090127001061</t>
  </si>
  <si>
    <t>MEDIA XORNADA // B18</t>
  </si>
  <si>
    <t>17763</t>
  </si>
  <si>
    <t>EDC994090127001062</t>
  </si>
  <si>
    <t>CEE "INFANTA ELENA" (MONFORTE DE LEMOS)</t>
  </si>
  <si>
    <t>07101</t>
  </si>
  <si>
    <t>EDC994090127300012</t>
  </si>
  <si>
    <t>07102</t>
  </si>
  <si>
    <t>EDC994090127300014</t>
  </si>
  <si>
    <t>CEE "MIÑO" (OURENSE)</t>
  </si>
  <si>
    <t>07121</t>
  </si>
  <si>
    <t>EDC994090132001025</t>
  </si>
  <si>
    <t>B10 // B18</t>
  </si>
  <si>
    <t>07122</t>
  </si>
  <si>
    <t>EDC994090132001026</t>
  </si>
  <si>
    <t>07123</t>
  </si>
  <si>
    <t>EDC994090132001028</t>
  </si>
  <si>
    <t>B10 // B14 // B18</t>
  </si>
  <si>
    <t>07124</t>
  </si>
  <si>
    <t>EDC994090132001029</t>
  </si>
  <si>
    <t>07125</t>
  </si>
  <si>
    <t>EDC994090132001030</t>
  </si>
  <si>
    <t>07126</t>
  </si>
  <si>
    <t>EDC994090132001031</t>
  </si>
  <si>
    <t>07127</t>
  </si>
  <si>
    <t>EDC994090132001032</t>
  </si>
  <si>
    <t>CEE DE PANXÓN (NIGRÁN)</t>
  </si>
  <si>
    <t>26033</t>
  </si>
  <si>
    <t>EDC994090136350045</t>
  </si>
  <si>
    <t>26034</t>
  </si>
  <si>
    <t>EDC994090136350046</t>
  </si>
  <si>
    <t>26035</t>
  </si>
  <si>
    <t>EDC994090136350047</t>
  </si>
  <si>
    <t>26038</t>
  </si>
  <si>
    <t>EDC994090136350052</t>
  </si>
  <si>
    <t>26039</t>
  </si>
  <si>
    <t>EDC994090136350053</t>
  </si>
  <si>
    <t>OCUPADO FUNCIONARIO ADMINISTRACIÓN XERAL // B14 // B18</t>
  </si>
  <si>
    <t>26042</t>
  </si>
  <si>
    <t>EDC994090136350056</t>
  </si>
  <si>
    <t>26044</t>
  </si>
  <si>
    <t>EDC994090136350058</t>
  </si>
  <si>
    <t>CEE "SALADINO CORTIZO" (VIGO)</t>
  </si>
  <si>
    <t>22458</t>
  </si>
  <si>
    <t>EDC994090136560018</t>
  </si>
  <si>
    <t>07150</t>
  </si>
  <si>
    <t>EDC994090136560019</t>
  </si>
  <si>
    <t>07151</t>
  </si>
  <si>
    <t>EDC994090136560021</t>
  </si>
  <si>
    <t>29105</t>
  </si>
  <si>
    <t>EDC994090136560022</t>
  </si>
  <si>
    <t>07152</t>
  </si>
  <si>
    <t>EDC994090136560023</t>
  </si>
  <si>
    <t>CEE "NOSA SEÑORA DO ROSARIO" (A CORUÑA)</t>
  </si>
  <si>
    <t>22157</t>
  </si>
  <si>
    <t>EDC994090215001020</t>
  </si>
  <si>
    <t>CEE "MANUEL LÓPEZ NAVALÓN" (SANTIAGO DE COMPOSTELA)</t>
  </si>
  <si>
    <t>07180</t>
  </si>
  <si>
    <t>EDC994090215770075</t>
  </si>
  <si>
    <t>22222</t>
  </si>
  <si>
    <t>EDC994090215770076</t>
  </si>
  <si>
    <t>07182</t>
  </si>
  <si>
    <t>EDC994090215770080</t>
  </si>
  <si>
    <t>07184</t>
  </si>
  <si>
    <t>EDC994090215770100</t>
  </si>
  <si>
    <t>07185</t>
  </si>
  <si>
    <t>EDC994090215770101</t>
  </si>
  <si>
    <t>07186</t>
  </si>
  <si>
    <t>EDC994090215770102</t>
  </si>
  <si>
    <t>07187</t>
  </si>
  <si>
    <t>EDC994090215770103</t>
  </si>
  <si>
    <t>CEE "O PEDROSO" (SANTIAGO DE COMPOSTELA)</t>
  </si>
  <si>
    <t>22223</t>
  </si>
  <si>
    <t>EDC994090315770085</t>
  </si>
  <si>
    <t>22224</t>
  </si>
  <si>
    <t>EDC994090315770086</t>
  </si>
  <si>
    <t>ARQUIVO DO REINO DE GALICIA</t>
  </si>
  <si>
    <t>03596</t>
  </si>
  <si>
    <t>EDC995030115001067</t>
  </si>
  <si>
    <t>CANDO SEXA VACANTE PASAR A "XORNADA DE MAÑÁ OU TARDE".</t>
  </si>
  <si>
    <t>24196</t>
  </si>
  <si>
    <t>EDC995030115001069</t>
  </si>
  <si>
    <t>XORNADA MAÑÁ OU TARDE // B14</t>
  </si>
  <si>
    <t>CENTRO  INTEGRADO DE FORMACIÓN PROFESIONAL(OURENSE)</t>
  </si>
  <si>
    <t>08578</t>
  </si>
  <si>
    <t>EIC992000032001023</t>
  </si>
  <si>
    <t>B14 // QUENDAS DE MAÑÁ E TARDE.</t>
  </si>
  <si>
    <t>6280</t>
  </si>
  <si>
    <t>08579</t>
  </si>
  <si>
    <t>EIC992000032001024</t>
  </si>
  <si>
    <t>08581</t>
  </si>
  <si>
    <t>EIC992000032001026</t>
  </si>
  <si>
    <t>OCUPADO PERSOAL LABORAL TEMPORAL. // B14 // QUENDAS DE MAÑÁ E TARDE.</t>
  </si>
  <si>
    <t>OFICINA DE EMPREGO DAS PONTES DE GARCÍA RODRÍGUEZ</t>
  </si>
  <si>
    <t>17596</t>
  </si>
  <si>
    <t>EIC992090115690015</t>
  </si>
  <si>
    <t>CENTRO TERRITORIAL DO ISSGA EN LUGO</t>
  </si>
  <si>
    <t>16684</t>
  </si>
  <si>
    <t>EIO291000027001019</t>
  </si>
  <si>
    <t>2547</t>
  </si>
  <si>
    <t>10573</t>
  </si>
  <si>
    <t>IVC991000015001250</t>
  </si>
  <si>
    <t>10578</t>
  </si>
  <si>
    <t>IVC991000015001252</t>
  </si>
  <si>
    <t>10876</t>
  </si>
  <si>
    <t>IVC991000032001250</t>
  </si>
  <si>
    <t>XEFATURA TERRITORIAL PONTEVEDRA</t>
  </si>
  <si>
    <t>11036</t>
  </si>
  <si>
    <t>IVC991000036001250</t>
  </si>
  <si>
    <t>CENTRO DE INVESTIGACIÓNS MARIÑAS CORÓN-VILANOVA DE AROUSA</t>
  </si>
  <si>
    <t>11748</t>
  </si>
  <si>
    <t>PEC994020136600073</t>
  </si>
  <si>
    <t>LIMPADOR/A-FREGADOR/A</t>
  </si>
  <si>
    <t>ESCOLA OFICIAL NÁUTICO-PESQUEIRA DE FERROL</t>
  </si>
  <si>
    <t>11814</t>
  </si>
  <si>
    <t>PEC994030115350070</t>
  </si>
  <si>
    <t>RÉXIME QUENDAS // B10 // B14</t>
  </si>
  <si>
    <t>11815</t>
  </si>
  <si>
    <t>PEC994030115350071</t>
  </si>
  <si>
    <t>11816</t>
  </si>
  <si>
    <t>PEC994030115350072</t>
  </si>
  <si>
    <t>11817</t>
  </si>
  <si>
    <t>PEC994030115350073</t>
  </si>
  <si>
    <t>11818</t>
  </si>
  <si>
    <t>PEC994030115350081</t>
  </si>
  <si>
    <t>11819</t>
  </si>
  <si>
    <t>PEC994030115350082</t>
  </si>
  <si>
    <t>11820</t>
  </si>
  <si>
    <t>PEC994030115350085</t>
  </si>
  <si>
    <t>INSTITUTO POLITÉCNICO MARÍTIMO-PESQUEIRO DO ATLÁNTICO DE VIGO</t>
  </si>
  <si>
    <t>11914</t>
  </si>
  <si>
    <t>PEC994030136560103</t>
  </si>
  <si>
    <t>11915</t>
  </si>
  <si>
    <t>PEC994030136560104</t>
  </si>
  <si>
    <t>11916</t>
  </si>
  <si>
    <t>PEC994030136560105</t>
  </si>
  <si>
    <t>4495</t>
  </si>
  <si>
    <t>11917</t>
  </si>
  <si>
    <t>PEC994030136560106</t>
  </si>
  <si>
    <t>11918</t>
  </si>
  <si>
    <t>PEC994030136560110</t>
  </si>
  <si>
    <t>RÉXIME QUENDAS // B14</t>
  </si>
  <si>
    <t>11919</t>
  </si>
  <si>
    <t>PEC994030136560111</t>
  </si>
  <si>
    <t>11920</t>
  </si>
  <si>
    <t>PEC994030136560112</t>
  </si>
  <si>
    <t>11921</t>
  </si>
  <si>
    <t>PEC994030136560113</t>
  </si>
  <si>
    <t>11922</t>
  </si>
  <si>
    <t>PEC994030136560116</t>
  </si>
  <si>
    <t>11923</t>
  </si>
  <si>
    <t>PEC994030136560117</t>
  </si>
  <si>
    <t>11924</t>
  </si>
  <si>
    <t>PEC994030136560118</t>
  </si>
  <si>
    <t>11926</t>
  </si>
  <si>
    <t>PEC994030136560122</t>
  </si>
  <si>
    <t>11927</t>
  </si>
  <si>
    <t>PEC994030136560123</t>
  </si>
  <si>
    <t>11928</t>
  </si>
  <si>
    <t>PEC994030136560124</t>
  </si>
  <si>
    <t>11929</t>
  </si>
  <si>
    <t>PEC994030136560125</t>
  </si>
  <si>
    <t>11930</t>
  </si>
  <si>
    <t>PEC994030136560128</t>
  </si>
  <si>
    <t>11931</t>
  </si>
  <si>
    <t>PEC994030136560129</t>
  </si>
  <si>
    <t>11932</t>
  </si>
  <si>
    <t>PEC994030136560130</t>
  </si>
  <si>
    <t>CENTRO DE FORMACIÓN E EXPERIMENTACIÓN AGROFORESTAL DE SERGUDE (A CORUÑA)</t>
  </si>
  <si>
    <t>02042</t>
  </si>
  <si>
    <t>MRA112100315120035</t>
  </si>
  <si>
    <t>XORNADA ESPECIAL // B14</t>
  </si>
  <si>
    <t>02043</t>
  </si>
  <si>
    <t>MRA112100315120036</t>
  </si>
  <si>
    <t>CENTRO DE FORMACIÓN E EXPERIMENTACIÓN AGROFORESTAL "PEDRO MURIAS" (RIBADEO)</t>
  </si>
  <si>
    <t>02094</t>
  </si>
  <si>
    <t>MRA112200327500025</t>
  </si>
  <si>
    <t>CENTRO DE FORMACIÓN E EXPERIMENTACIÓN AGROFORESTAL DE BECERREÁ (LUGO)</t>
  </si>
  <si>
    <t>02053</t>
  </si>
  <si>
    <t>MRA112400327060024</t>
  </si>
  <si>
    <t>26740</t>
  </si>
  <si>
    <t>MRA112400327060034</t>
  </si>
  <si>
    <t>XORNADA ESPECIAL // B14 // OCUPADO POR PERSOAL LABORAL INDEFINIDO NON FIXO.</t>
  </si>
  <si>
    <t>CENTRO DE FORMACIÓN E EXPERIMENTACIÓN AGROFORESTAL DE LOURIZÁN (PONTEVEDRA)</t>
  </si>
  <si>
    <t>00527</t>
  </si>
  <si>
    <t>MRA112500336001045</t>
  </si>
  <si>
    <t>00528</t>
  </si>
  <si>
    <t>MRA112500336001050</t>
  </si>
  <si>
    <t>28747</t>
  </si>
  <si>
    <t>MRA112500336001051</t>
  </si>
  <si>
    <t>CENTRO DE INVESTIGACIÓNS AGRARIAS DE MABEGONDO (A CORUÑA)</t>
  </si>
  <si>
    <t>00420</t>
  </si>
  <si>
    <t>MRA112600315010271</t>
  </si>
  <si>
    <t>B11</t>
  </si>
  <si>
    <t>00421</t>
  </si>
  <si>
    <t>MRA112600315010272</t>
  </si>
  <si>
    <t>CENTRO DE RECURSOS ZOOXENÉTICOS DE GALICIA</t>
  </si>
  <si>
    <t>00067</t>
  </si>
  <si>
    <t>MRC050010432260128</t>
  </si>
  <si>
    <t>B10 // B11 // B18 // OCUPADO POR PERSOAL LABORAL INDEFINIDO NON FIXO.</t>
  </si>
  <si>
    <t>OFICINA DE BETANZOS</t>
  </si>
  <si>
    <t>01162</t>
  </si>
  <si>
    <t>MRC992003115090020</t>
  </si>
  <si>
    <t>LIMPADOR/A (BETANZOS)</t>
  </si>
  <si>
    <t>OFICINA DE SARRIA</t>
  </si>
  <si>
    <t>01814</t>
  </si>
  <si>
    <t>MRC992005527560035</t>
  </si>
  <si>
    <t>LIMPADOR/A (SARRIA)</t>
  </si>
  <si>
    <t>A TEMPO PARCIAL</t>
  </si>
  <si>
    <t>OFICINA DA FONSAGRADA</t>
  </si>
  <si>
    <t>01782</t>
  </si>
  <si>
    <t>MRC992006227180030</t>
  </si>
  <si>
    <t>LIMPADOR/A (A FONSAGRADA)</t>
  </si>
  <si>
    <t>OFICINA DE RIBADAVIA</t>
  </si>
  <si>
    <t>01844</t>
  </si>
  <si>
    <t>MRC992010232680030</t>
  </si>
  <si>
    <t>LIMPADOR/A (RIBADAVIA)</t>
  </si>
  <si>
    <t>OFICINA DA RÚA</t>
  </si>
  <si>
    <t>01830</t>
  </si>
  <si>
    <t>MRC992011332700030</t>
  </si>
  <si>
    <t>LIMPADOR/A (A RÚA)</t>
  </si>
  <si>
    <t>OFICINA DE XINZO DE LIMIA</t>
  </si>
  <si>
    <t>01859</t>
  </si>
  <si>
    <t>MRC992012232320030</t>
  </si>
  <si>
    <t>LIMPADOR/A (XINZO DE LIMIA)</t>
  </si>
  <si>
    <t>OFICINA DE SILLEDA</t>
  </si>
  <si>
    <t>01887</t>
  </si>
  <si>
    <t>MRC992013236510030</t>
  </si>
  <si>
    <t>LIMPADOR/A (SILLEDA)</t>
  </si>
  <si>
    <t>CASA DO MAR DA CORUÑA</t>
  </si>
  <si>
    <t>19523</t>
  </si>
  <si>
    <t>PSC993020115001005</t>
  </si>
  <si>
    <t>19524</t>
  </si>
  <si>
    <t>PSC993020115001006</t>
  </si>
  <si>
    <t>CASA DO MAR DE A GUARDA</t>
  </si>
  <si>
    <t>19561</t>
  </si>
  <si>
    <t>PSC993020136230001</t>
  </si>
  <si>
    <t>2741</t>
  </si>
  <si>
    <t>CASA DO MAR DE VIGO</t>
  </si>
  <si>
    <t>19555</t>
  </si>
  <si>
    <t>PSC993020136560005</t>
  </si>
  <si>
    <t>19556</t>
  </si>
  <si>
    <t>PSC993020136560006</t>
  </si>
  <si>
    <t>19557</t>
  </si>
  <si>
    <t>PSC993020136560007</t>
  </si>
  <si>
    <t>19558</t>
  </si>
  <si>
    <t>PSC993020136560008</t>
  </si>
  <si>
    <t>CASA DA XUVENTUDE DE VILALBA</t>
  </si>
  <si>
    <t>08699</t>
  </si>
  <si>
    <t>PSC994020127640005</t>
  </si>
  <si>
    <t>COMPLEXO RESIDENCIAL XUVENIL "LUG"</t>
  </si>
  <si>
    <t>08626</t>
  </si>
  <si>
    <t>PSC994021027001045</t>
  </si>
  <si>
    <t>2344</t>
  </si>
  <si>
    <t>08627</t>
  </si>
  <si>
    <t>PSC994021027001046</t>
  </si>
  <si>
    <t>08629</t>
  </si>
  <si>
    <t>PSC994021027001056</t>
  </si>
  <si>
    <t>08630</t>
  </si>
  <si>
    <t>PSC994021027001057</t>
  </si>
  <si>
    <t>08633</t>
  </si>
  <si>
    <t>PSC994021027001060</t>
  </si>
  <si>
    <t>08674</t>
  </si>
  <si>
    <t>PSC994021027001061</t>
  </si>
  <si>
    <t>08675</t>
  </si>
  <si>
    <t>PSC994021027001062</t>
  </si>
  <si>
    <t>08676</t>
  </si>
  <si>
    <t>PSC994021027001063</t>
  </si>
  <si>
    <t>08678</t>
  </si>
  <si>
    <t>PSC994021027001065</t>
  </si>
  <si>
    <t>RESIDENCIA XUVENIL FLORENTINO LÓPEZ CUEVILLAS (OURENSE)</t>
  </si>
  <si>
    <t>08644</t>
  </si>
  <si>
    <t>PSC994021032001020</t>
  </si>
  <si>
    <t>08645</t>
  </si>
  <si>
    <t>PSC994021032001023</t>
  </si>
  <si>
    <t>08646</t>
  </si>
  <si>
    <t>PSC994021032001026</t>
  </si>
  <si>
    <t>08647</t>
  </si>
  <si>
    <t>PSC994021032001029</t>
  </si>
  <si>
    <t>08648</t>
  </si>
  <si>
    <t>PSC994021032001032</t>
  </si>
  <si>
    <t>RESIDENCIA DE TEMPO LIBRE DO CARBALLIÑO</t>
  </si>
  <si>
    <t>09285</t>
  </si>
  <si>
    <t>PSC994021032190032</t>
  </si>
  <si>
    <t>LABORAL FIXO-DISCONTINUO. // B14</t>
  </si>
  <si>
    <t>09286</t>
  </si>
  <si>
    <t>PSC994021032190033</t>
  </si>
  <si>
    <t>09287</t>
  </si>
  <si>
    <t>PSC994021032190038</t>
  </si>
  <si>
    <t>02166</t>
  </si>
  <si>
    <t>09288</t>
  </si>
  <si>
    <t>PSC994021032190039</t>
  </si>
  <si>
    <t>09289</t>
  </si>
  <si>
    <t>PSC994021032190040</t>
  </si>
  <si>
    <t>09290</t>
  </si>
  <si>
    <t>PSC994021032190041</t>
  </si>
  <si>
    <t>09291</t>
  </si>
  <si>
    <t>PSC994021032190042</t>
  </si>
  <si>
    <t>09292</t>
  </si>
  <si>
    <t>PSC994021032190043</t>
  </si>
  <si>
    <t>09293</t>
  </si>
  <si>
    <t>PSC994021032190044</t>
  </si>
  <si>
    <t>09294</t>
  </si>
  <si>
    <t>PSC994021032190045</t>
  </si>
  <si>
    <t>09295</t>
  </si>
  <si>
    <t>PSC994021032190046</t>
  </si>
  <si>
    <t>09296</t>
  </si>
  <si>
    <t>PSC994021032190047</t>
  </si>
  <si>
    <t>RESIDENCIA DE TEMPO LIBRE DE PANXÓN</t>
  </si>
  <si>
    <t>09316</t>
  </si>
  <si>
    <t>PSC994021036350037</t>
  </si>
  <si>
    <t>09317</t>
  </si>
  <si>
    <t>PSC994021036350038</t>
  </si>
  <si>
    <t>09318</t>
  </si>
  <si>
    <t>PSC994021036350041</t>
  </si>
  <si>
    <t>09319</t>
  </si>
  <si>
    <t>PSC994021036350042</t>
  </si>
  <si>
    <t>09322</t>
  </si>
  <si>
    <t>PSC994021036350045</t>
  </si>
  <si>
    <t>09323</t>
  </si>
  <si>
    <t>PSC994021036350046</t>
  </si>
  <si>
    <t>09324</t>
  </si>
  <si>
    <t>PSC994021036350047</t>
  </si>
  <si>
    <t>09326</t>
  </si>
  <si>
    <t>PSC994021036350049</t>
  </si>
  <si>
    <t>09327</t>
  </si>
  <si>
    <t>PSC994021036350050</t>
  </si>
  <si>
    <t>09329</t>
  </si>
  <si>
    <t>PSC994021036350052</t>
  </si>
  <si>
    <t>09330</t>
  </si>
  <si>
    <t>PSC994021036350053</t>
  </si>
  <si>
    <t>09331</t>
  </si>
  <si>
    <t>PSC994021036350054</t>
  </si>
  <si>
    <t>09332</t>
  </si>
  <si>
    <t>PSC994021036350055</t>
  </si>
  <si>
    <t>09333</t>
  </si>
  <si>
    <t>PSC994021036350056</t>
  </si>
  <si>
    <t>09334</t>
  </si>
  <si>
    <t>PSC994021036350057</t>
  </si>
  <si>
    <t>09335</t>
  </si>
  <si>
    <t>PSC994021036350058</t>
  </si>
  <si>
    <t>09336</t>
  </si>
  <si>
    <t>PSC994021036350059</t>
  </si>
  <si>
    <t>04500</t>
  </si>
  <si>
    <t>09338</t>
  </si>
  <si>
    <t>PSC994021036350061</t>
  </si>
  <si>
    <t>09346</t>
  </si>
  <si>
    <t>PSC994021036350084</t>
  </si>
  <si>
    <t>EMPREGADO/A COCIÑA</t>
  </si>
  <si>
    <t>2158</t>
  </si>
  <si>
    <t>09347</t>
  </si>
  <si>
    <t>PSC994021036350087</t>
  </si>
  <si>
    <t>4615</t>
  </si>
  <si>
    <t>RESIDENCIA XUVENIL ALTAMAR</t>
  </si>
  <si>
    <t>08656</t>
  </si>
  <si>
    <t>PSC994021036560013</t>
  </si>
  <si>
    <t>27832</t>
  </si>
  <si>
    <t>PSC994021036560014</t>
  </si>
  <si>
    <t>08660</t>
  </si>
  <si>
    <t>PSC994021036560017</t>
  </si>
  <si>
    <t>02152</t>
  </si>
  <si>
    <t>08661</t>
  </si>
  <si>
    <t>PSC994021036560018</t>
  </si>
  <si>
    <t>08662</t>
  </si>
  <si>
    <t>PSC994021036560019</t>
  </si>
  <si>
    <t>08663</t>
  </si>
  <si>
    <t>PSC994021036560020</t>
  </si>
  <si>
    <t>08664</t>
  </si>
  <si>
    <t>PSC994021036560021</t>
  </si>
  <si>
    <t>08665</t>
  </si>
  <si>
    <t>PSC994021036560022</t>
  </si>
  <si>
    <t>CENTRO DE MENORES SAN JOSÉ DE CALASANZ</t>
  </si>
  <si>
    <t>08888</t>
  </si>
  <si>
    <t>PSC994030115001051</t>
  </si>
  <si>
    <t>02838</t>
  </si>
  <si>
    <t>08889</t>
  </si>
  <si>
    <t>PSC994030115001052</t>
  </si>
  <si>
    <t>08891</t>
  </si>
  <si>
    <t>PSC994030115001054</t>
  </si>
  <si>
    <t>08892</t>
  </si>
  <si>
    <t>PSC994030115001055</t>
  </si>
  <si>
    <t>04613</t>
  </si>
  <si>
    <t>08893</t>
  </si>
  <si>
    <t>PSC994030115001056</t>
  </si>
  <si>
    <t>08894</t>
  </si>
  <si>
    <t>PSC994030115001057</t>
  </si>
  <si>
    <t>08895</t>
  </si>
  <si>
    <t>PSC994030115001058</t>
  </si>
  <si>
    <t>COMPLEXO DE ATENCIÓN DE MENORES DE FERROL</t>
  </si>
  <si>
    <t>08763</t>
  </si>
  <si>
    <t>PSC994030115350080</t>
  </si>
  <si>
    <t>08907</t>
  </si>
  <si>
    <t>PSC994030115350081</t>
  </si>
  <si>
    <t>08764</t>
  </si>
  <si>
    <t>PSC994030115350090</t>
  </si>
  <si>
    <t>08765</t>
  </si>
  <si>
    <t>PSC994030115350091</t>
  </si>
  <si>
    <t>04614</t>
  </si>
  <si>
    <t>08766</t>
  </si>
  <si>
    <t>PSC994030115350092</t>
  </si>
  <si>
    <t>08767</t>
  </si>
  <si>
    <t>PSC994030115350093</t>
  </si>
  <si>
    <t>08909</t>
  </si>
  <si>
    <t>PSC994030115350094</t>
  </si>
  <si>
    <t>08910</t>
  </si>
  <si>
    <t>PSC994030115350095</t>
  </si>
  <si>
    <t>08911</t>
  </si>
  <si>
    <t>PSC994030115350096</t>
  </si>
  <si>
    <t>08912</t>
  </si>
  <si>
    <t>PSC994030115350097</t>
  </si>
  <si>
    <t>CENTRO DE MENORES SANTO ANXO DA GARDA</t>
  </si>
  <si>
    <t>08790</t>
  </si>
  <si>
    <t>PSC994030127550044</t>
  </si>
  <si>
    <t>08791</t>
  </si>
  <si>
    <t>PSC994030127550047</t>
  </si>
  <si>
    <t>08793</t>
  </si>
  <si>
    <t>PSC994030127550048</t>
  </si>
  <si>
    <t>08794</t>
  </si>
  <si>
    <t>PSC994030127550049</t>
  </si>
  <si>
    <t>CENTRO DE MENORES A CARBALLEIRA</t>
  </si>
  <si>
    <t>08822</t>
  </si>
  <si>
    <t>PSC994030132001100</t>
  </si>
  <si>
    <t>08823</t>
  </si>
  <si>
    <t>PSC994030132001101</t>
  </si>
  <si>
    <t>08944</t>
  </si>
  <si>
    <t>PSC994030132001102</t>
  </si>
  <si>
    <t>08824</t>
  </si>
  <si>
    <t>PSC994030132001110</t>
  </si>
  <si>
    <t>08825</t>
  </si>
  <si>
    <t>PSC994030132001111</t>
  </si>
  <si>
    <t>08826</t>
  </si>
  <si>
    <t>PSC994030132001112</t>
  </si>
  <si>
    <t>08828</t>
  </si>
  <si>
    <t>PSC994030132001113</t>
  </si>
  <si>
    <t>08829</t>
  </si>
  <si>
    <t>PSC994030132001114</t>
  </si>
  <si>
    <t>08946</t>
  </si>
  <si>
    <t>PSC994030132001116</t>
  </si>
  <si>
    <t>08951</t>
  </si>
  <si>
    <t>PSC994030132001117</t>
  </si>
  <si>
    <t>08952</t>
  </si>
  <si>
    <t>PSC994030132001118</t>
  </si>
  <si>
    <t>08953</t>
  </si>
  <si>
    <t>PSC994030132001119</t>
  </si>
  <si>
    <t>08833</t>
  </si>
  <si>
    <t>PSC994030132001131</t>
  </si>
  <si>
    <t>PASADOR/A DE FERRO-LAVANDEIRO/A</t>
  </si>
  <si>
    <t>CENTRO DE MENORES AVELINO MONTERO</t>
  </si>
  <si>
    <t>08862</t>
  </si>
  <si>
    <t>PSC994030136001044</t>
  </si>
  <si>
    <t>08863</t>
  </si>
  <si>
    <t>PSC994030136001048</t>
  </si>
  <si>
    <t>08864</t>
  </si>
  <si>
    <t>PSC994030136001049</t>
  </si>
  <si>
    <t>08865</t>
  </si>
  <si>
    <t>PSC994030136001050</t>
  </si>
  <si>
    <t>18145</t>
  </si>
  <si>
    <t>PSC994030136001051</t>
  </si>
  <si>
    <t>CENTRO DE ATENCIÓN A PERSOAS CON DISCAPACIDADES (A CORUÑA)</t>
  </si>
  <si>
    <t>13749</t>
  </si>
  <si>
    <t>PSC994050115001560</t>
  </si>
  <si>
    <t>0972</t>
  </si>
  <si>
    <t>13750</t>
  </si>
  <si>
    <t>PSC994050115001561</t>
  </si>
  <si>
    <t>13765</t>
  </si>
  <si>
    <t>PSC994050115001562</t>
  </si>
  <si>
    <t>29316</t>
  </si>
  <si>
    <t>PSC994050115001564</t>
  </si>
  <si>
    <t>FIN DE SEMANA // B10 // B14 // B18</t>
  </si>
  <si>
    <t>13762</t>
  </si>
  <si>
    <t>PSC994050115001570</t>
  </si>
  <si>
    <t>13763</t>
  </si>
  <si>
    <t>PSC994050115001571</t>
  </si>
  <si>
    <t>13764</t>
  </si>
  <si>
    <t>PSC994050115001572</t>
  </si>
  <si>
    <t>13766</t>
  </si>
  <si>
    <t>PSC994050115001574</t>
  </si>
  <si>
    <t>13767</t>
  </si>
  <si>
    <t>PSC994050115001575</t>
  </si>
  <si>
    <t>13768</t>
  </si>
  <si>
    <t>PSC994050115001576</t>
  </si>
  <si>
    <t>13769</t>
  </si>
  <si>
    <t>PSC994050115001577</t>
  </si>
  <si>
    <t>13771</t>
  </si>
  <si>
    <t>PSC994050115001579</t>
  </si>
  <si>
    <t>13772</t>
  </si>
  <si>
    <t>PSC994050115001580</t>
  </si>
  <si>
    <t>13774</t>
  </si>
  <si>
    <t>PSC994050115001581</t>
  </si>
  <si>
    <t>13775</t>
  </si>
  <si>
    <t>PSC994050115001582</t>
  </si>
  <si>
    <t>13777</t>
  </si>
  <si>
    <t>PSC994050115001584</t>
  </si>
  <si>
    <t>13779</t>
  </si>
  <si>
    <t>PSC994050115001586</t>
  </si>
  <si>
    <t>13780</t>
  </si>
  <si>
    <t>PSC994050115001587</t>
  </si>
  <si>
    <t>13781</t>
  </si>
  <si>
    <t>PSC994050115001588</t>
  </si>
  <si>
    <t>13782</t>
  </si>
  <si>
    <t>PSC994050115001589</t>
  </si>
  <si>
    <t>13783</t>
  </si>
  <si>
    <t>PSC994050115001590</t>
  </si>
  <si>
    <t>13784</t>
  </si>
  <si>
    <t>PSC994050115001591</t>
  </si>
  <si>
    <t>13785</t>
  </si>
  <si>
    <t>PSC994050115001592</t>
  </si>
  <si>
    <t>13786</t>
  </si>
  <si>
    <t>PSC994050115001593</t>
  </si>
  <si>
    <t>13788</t>
  </si>
  <si>
    <t>PSC994050115001595</t>
  </si>
  <si>
    <t>13789</t>
  </si>
  <si>
    <t>PSC994050115001596</t>
  </si>
  <si>
    <t>13790</t>
  </si>
  <si>
    <t>PSC994050115001597</t>
  </si>
  <si>
    <t>13791</t>
  </si>
  <si>
    <t>PSC994050115001598</t>
  </si>
  <si>
    <t>CENTRO OCUPACIONAL "O SAIAR" (CALDAS DE REIS)</t>
  </si>
  <si>
    <t>13965</t>
  </si>
  <si>
    <t>PSC994050136050030</t>
  </si>
  <si>
    <t>24690</t>
  </si>
  <si>
    <t>PSC994050136050031</t>
  </si>
  <si>
    <t>CENTRO SOCIOCOMUNITARIO (A CORUÑA)</t>
  </si>
  <si>
    <t>14601</t>
  </si>
  <si>
    <t>PSC994060115001012</t>
  </si>
  <si>
    <t>CENTRO SOCIOCOMUNITARIO (OURENSE)</t>
  </si>
  <si>
    <t>14520</t>
  </si>
  <si>
    <t>PSC994060132001018</t>
  </si>
  <si>
    <t>2159</t>
  </si>
  <si>
    <t>CENTRO SOCIOCOMUNITARIO PONTE PELAMIOS (OURENSE)</t>
  </si>
  <si>
    <t>15375</t>
  </si>
  <si>
    <t>PSC994070132001008</t>
  </si>
  <si>
    <t>CENTRO SOCIOCOMUNITARIO O BARCO</t>
  </si>
  <si>
    <t>15379</t>
  </si>
  <si>
    <t>PSC994070132090011</t>
  </si>
  <si>
    <t>15380</t>
  </si>
  <si>
    <t>PSC994070132090012</t>
  </si>
  <si>
    <t>CENTRO SOCIOCOMUNITARIO DE VERÍN</t>
  </si>
  <si>
    <t>15401</t>
  </si>
  <si>
    <t>PSC994070132840004</t>
  </si>
  <si>
    <t>XORNADA PARTIDA // B14</t>
  </si>
  <si>
    <t>02159</t>
  </si>
  <si>
    <t>CENTRO SOCIOCOMUNITARIO O PORRIÑO</t>
  </si>
  <si>
    <t>15420</t>
  </si>
  <si>
    <t>PSC994070136380014</t>
  </si>
  <si>
    <t>CENTRO SOCIOCOMUNITARIO TUI</t>
  </si>
  <si>
    <t>15429</t>
  </si>
  <si>
    <t>PSC994070136540012</t>
  </si>
  <si>
    <t>15430</t>
  </si>
  <si>
    <t>PSC994070136540013</t>
  </si>
  <si>
    <t>CENTRO SOCIOCOMUNITARIO VILAGARCÍA DE AROUSA</t>
  </si>
  <si>
    <t>15440</t>
  </si>
  <si>
    <t>PSC994070236590013</t>
  </si>
  <si>
    <t>COMPLEXO RESIDENCIAL DE ATENCIÓN A PERSOAS DEPENDENTES (VIGO)</t>
  </si>
  <si>
    <t>15258</t>
  </si>
  <si>
    <t>PSC994080036560298</t>
  </si>
  <si>
    <t>15259</t>
  </si>
  <si>
    <t>PSC994080036560299</t>
  </si>
  <si>
    <t>15260</t>
  </si>
  <si>
    <t>PSC994080036560300</t>
  </si>
  <si>
    <t>15261</t>
  </si>
  <si>
    <t>PSC994080036560301</t>
  </si>
  <si>
    <t>15262</t>
  </si>
  <si>
    <t>PSC994080036560302</t>
  </si>
  <si>
    <t>15263</t>
  </si>
  <si>
    <t>PSC994080036560310</t>
  </si>
  <si>
    <t>15264</t>
  </si>
  <si>
    <t>PSC994080036560311</t>
  </si>
  <si>
    <t>15265</t>
  </si>
  <si>
    <t>PSC994080036560312</t>
  </si>
  <si>
    <t>15266</t>
  </si>
  <si>
    <t>PSC994080036560313</t>
  </si>
  <si>
    <t>15267</t>
  </si>
  <si>
    <t>PSC994080036560314</t>
  </si>
  <si>
    <t>15268</t>
  </si>
  <si>
    <t>PSC994080036560315</t>
  </si>
  <si>
    <t>15269</t>
  </si>
  <si>
    <t>PSC994080036560316</t>
  </si>
  <si>
    <t>15270</t>
  </si>
  <si>
    <t>PSC994080036560317</t>
  </si>
  <si>
    <t>04205</t>
  </si>
  <si>
    <t>15271</t>
  </si>
  <si>
    <t>PSC994080036560318</t>
  </si>
  <si>
    <t>15272</t>
  </si>
  <si>
    <t>PSC994080036560319</t>
  </si>
  <si>
    <t>15273</t>
  </si>
  <si>
    <t>PSC994080036560320</t>
  </si>
  <si>
    <t>15274</t>
  </si>
  <si>
    <t>PSC994080036560321</t>
  </si>
  <si>
    <t>15275</t>
  </si>
  <si>
    <t>PSC994080036560322</t>
  </si>
  <si>
    <t>15276</t>
  </si>
  <si>
    <t>PSC994080036560323</t>
  </si>
  <si>
    <t>15278</t>
  </si>
  <si>
    <t>PSC994080036560324</t>
  </si>
  <si>
    <t>15279</t>
  </si>
  <si>
    <t>PSC994080036560325</t>
  </si>
  <si>
    <t>15280</t>
  </si>
  <si>
    <t>PSC994080036560326</t>
  </si>
  <si>
    <t>15281</t>
  </si>
  <si>
    <t>PSC994080036560327</t>
  </si>
  <si>
    <t>15282</t>
  </si>
  <si>
    <t>PSC994080036560328</t>
  </si>
  <si>
    <t>15284</t>
  </si>
  <si>
    <t>PSC994080036560329</t>
  </si>
  <si>
    <t>15285</t>
  </si>
  <si>
    <t>PSC994080036560330</t>
  </si>
  <si>
    <t>15286</t>
  </si>
  <si>
    <t>PSC994080036560331</t>
  </si>
  <si>
    <t>15287</t>
  </si>
  <si>
    <t>PSC994080036560332</t>
  </si>
  <si>
    <t>15288</t>
  </si>
  <si>
    <t>PSC994080036560333</t>
  </si>
  <si>
    <t>15289</t>
  </si>
  <si>
    <t>PSC994080036560334</t>
  </si>
  <si>
    <t>15290</t>
  </si>
  <si>
    <t>PSC994080036560335</t>
  </si>
  <si>
    <t>15291</t>
  </si>
  <si>
    <t>PSC994080036560336</t>
  </si>
  <si>
    <t>15292</t>
  </si>
  <si>
    <t>PSC994080036560337</t>
  </si>
  <si>
    <t>15293</t>
  </si>
  <si>
    <t>PSC994080036560338</t>
  </si>
  <si>
    <t>15294</t>
  </si>
  <si>
    <t>PSC994080036560339</t>
  </si>
  <si>
    <t>15295</t>
  </si>
  <si>
    <t>PSC994080036560340</t>
  </si>
  <si>
    <t>15297</t>
  </si>
  <si>
    <t>PSC994080036560341</t>
  </si>
  <si>
    <t>15298</t>
  </si>
  <si>
    <t>PSC994080036560342</t>
  </si>
  <si>
    <t>15299</t>
  </si>
  <si>
    <t>PSC994080036560343</t>
  </si>
  <si>
    <t>15300</t>
  </si>
  <si>
    <t>PSC994080036560344</t>
  </si>
  <si>
    <t>15301</t>
  </si>
  <si>
    <t>PSC994080036560345</t>
  </si>
  <si>
    <t>15302</t>
  </si>
  <si>
    <t>PSC994080036560346</t>
  </si>
  <si>
    <t>15303</t>
  </si>
  <si>
    <t>PSC994080036560347</t>
  </si>
  <si>
    <t>15304</t>
  </si>
  <si>
    <t>PSC994080036560348</t>
  </si>
  <si>
    <t>15305</t>
  </si>
  <si>
    <t>PSC994080036560349</t>
  </si>
  <si>
    <t>15306</t>
  </si>
  <si>
    <t>PSC994080036560350</t>
  </si>
  <si>
    <t>15307</t>
  </si>
  <si>
    <t>PSC994080036560351</t>
  </si>
  <si>
    <t>15308</t>
  </si>
  <si>
    <t>PSC994080036560352</t>
  </si>
  <si>
    <t>15309</t>
  </si>
  <si>
    <t>PSC994080036560353</t>
  </si>
  <si>
    <t>15310</t>
  </si>
  <si>
    <t>PSC994080036560354</t>
  </si>
  <si>
    <t>15311</t>
  </si>
  <si>
    <t>PSC994080036560355</t>
  </si>
  <si>
    <t>15312</t>
  </si>
  <si>
    <t>PSC994080036560356</t>
  </si>
  <si>
    <t>15313</t>
  </si>
  <si>
    <t>PSC994080036560357</t>
  </si>
  <si>
    <t>15314</t>
  </si>
  <si>
    <t>PSC994080036560358</t>
  </si>
  <si>
    <t>27835</t>
  </si>
  <si>
    <t>PSC994080036560359</t>
  </si>
  <si>
    <t>27836</t>
  </si>
  <si>
    <t>PSC994080036560360</t>
  </si>
  <si>
    <t>29348</t>
  </si>
  <si>
    <t>PSC994080036560365</t>
  </si>
  <si>
    <t>03693</t>
  </si>
  <si>
    <t>29349</t>
  </si>
  <si>
    <t>PSC994080036560366</t>
  </si>
  <si>
    <t>14899</t>
  </si>
  <si>
    <t>PSC994080036560670</t>
  </si>
  <si>
    <t>14900</t>
  </si>
  <si>
    <t>PSC994080036560671</t>
  </si>
  <si>
    <t>14901</t>
  </si>
  <si>
    <t>PSC994080036560672</t>
  </si>
  <si>
    <t>14902</t>
  </si>
  <si>
    <t>PSC994080036560673</t>
  </si>
  <si>
    <t>14903</t>
  </si>
  <si>
    <t>PSC994080036560685</t>
  </si>
  <si>
    <t>14904</t>
  </si>
  <si>
    <t>PSC994080036560686</t>
  </si>
  <si>
    <t>14905</t>
  </si>
  <si>
    <t>PSC994080036560687</t>
  </si>
  <si>
    <t>04200</t>
  </si>
  <si>
    <t>14906</t>
  </si>
  <si>
    <t>PSC994080036560688</t>
  </si>
  <si>
    <t>14907</t>
  </si>
  <si>
    <t>PSC994080036560689</t>
  </si>
  <si>
    <t>14908</t>
  </si>
  <si>
    <t>PSC994080036560690</t>
  </si>
  <si>
    <t>14909</t>
  </si>
  <si>
    <t>PSC994080036560691</t>
  </si>
  <si>
    <t>14910</t>
  </si>
  <si>
    <t>PSC994080036560692</t>
  </si>
  <si>
    <t>14911</t>
  </si>
  <si>
    <t>PSC994080036560693</t>
  </si>
  <si>
    <t>14912</t>
  </si>
  <si>
    <t>PSC994080036560694</t>
  </si>
  <si>
    <t>14913</t>
  </si>
  <si>
    <t>PSC994080036560695</t>
  </si>
  <si>
    <t>14914</t>
  </si>
  <si>
    <t>PSC994080036560696</t>
  </si>
  <si>
    <t>14915</t>
  </si>
  <si>
    <t>PSC994080036560697</t>
  </si>
  <si>
    <t>14916</t>
  </si>
  <si>
    <t>PSC994080036560698</t>
  </si>
  <si>
    <t>14917</t>
  </si>
  <si>
    <t>PSC994080036560699</t>
  </si>
  <si>
    <t>14918</t>
  </si>
  <si>
    <t>PSC994080036560700</t>
  </si>
  <si>
    <t>14919</t>
  </si>
  <si>
    <t>PSC994080036560701</t>
  </si>
  <si>
    <t>14920</t>
  </si>
  <si>
    <t>PSC994080036560702</t>
  </si>
  <si>
    <t>14921</t>
  </si>
  <si>
    <t>PSC994080036560703</t>
  </si>
  <si>
    <t>14922</t>
  </si>
  <si>
    <t>PSC994080036560704</t>
  </si>
  <si>
    <t>14923</t>
  </si>
  <si>
    <t>PSC994080036560705</t>
  </si>
  <si>
    <t>14924</t>
  </si>
  <si>
    <t>PSC994080036560706</t>
  </si>
  <si>
    <t>14925</t>
  </si>
  <si>
    <t>PSC994080036560707</t>
  </si>
  <si>
    <t>14926</t>
  </si>
  <si>
    <t>PSC994080036560708</t>
  </si>
  <si>
    <t>14927</t>
  </si>
  <si>
    <t>PSC994080036560709</t>
  </si>
  <si>
    <t>14928</t>
  </si>
  <si>
    <t>PSC994080036560710</t>
  </si>
  <si>
    <t>14929</t>
  </si>
  <si>
    <t>PSC994080036560711</t>
  </si>
  <si>
    <t>14930</t>
  </si>
  <si>
    <t>PSC994080036560712</t>
  </si>
  <si>
    <t>RESIDENCIA DE MAIORES TORRENTE BALLESTER (A CORUÑA)</t>
  </si>
  <si>
    <t>14976</t>
  </si>
  <si>
    <t>PSC994080115001070</t>
  </si>
  <si>
    <t>14977</t>
  </si>
  <si>
    <t>PSC994080115001071</t>
  </si>
  <si>
    <t>14968</t>
  </si>
  <si>
    <t>PSC994080115001074</t>
  </si>
  <si>
    <t>14969</t>
  </si>
  <si>
    <t>PSC994080115001075</t>
  </si>
  <si>
    <t>14970</t>
  </si>
  <si>
    <t>PSC994080115001076</t>
  </si>
  <si>
    <t>14971</t>
  </si>
  <si>
    <t>PSC994080115001077</t>
  </si>
  <si>
    <t>14972</t>
  </si>
  <si>
    <t>PSC994080115001078</t>
  </si>
  <si>
    <t>14973</t>
  </si>
  <si>
    <t>PSC994080115001079</t>
  </si>
  <si>
    <t>14974</t>
  </si>
  <si>
    <t>PSC994080115001080</t>
  </si>
  <si>
    <t>14975</t>
  </si>
  <si>
    <t>PSC994080115001081</t>
  </si>
  <si>
    <t>14980</t>
  </si>
  <si>
    <t>PSC994080115001084</t>
  </si>
  <si>
    <t>14981</t>
  </si>
  <si>
    <t>PSC994080115001085</t>
  </si>
  <si>
    <t>14982</t>
  </si>
  <si>
    <t>PSC994080115001086</t>
  </si>
  <si>
    <t>14983</t>
  </si>
  <si>
    <t>PSC994080115001087</t>
  </si>
  <si>
    <t>14984</t>
  </si>
  <si>
    <t>PSC994080115001088</t>
  </si>
  <si>
    <t>14985</t>
  </si>
  <si>
    <t>PSC994080115001089</t>
  </si>
  <si>
    <t>14986</t>
  </si>
  <si>
    <t>PSC994080115001090</t>
  </si>
  <si>
    <t>14987</t>
  </si>
  <si>
    <t>PSC994080115001091</t>
  </si>
  <si>
    <t>14988</t>
  </si>
  <si>
    <t>PSC994080115001092</t>
  </si>
  <si>
    <t>14989</t>
  </si>
  <si>
    <t>PSC994080115001093</t>
  </si>
  <si>
    <t>19426</t>
  </si>
  <si>
    <t>PSC994080115001094</t>
  </si>
  <si>
    <t>19427</t>
  </si>
  <si>
    <t>PSC994080115001095</t>
  </si>
  <si>
    <t>19428</t>
  </si>
  <si>
    <t>PSC994080115001096</t>
  </si>
  <si>
    <t>29289</t>
  </si>
  <si>
    <t>PSC994080115001097</t>
  </si>
  <si>
    <t>29290</t>
  </si>
  <si>
    <t>PSC994080115001098</t>
  </si>
  <si>
    <t>RESIDENCIA DE MAIORES (CARBALLO)</t>
  </si>
  <si>
    <t>14136</t>
  </si>
  <si>
    <t>PSC994080115190026</t>
  </si>
  <si>
    <t>14137</t>
  </si>
  <si>
    <t>PSC994080115190027</t>
  </si>
  <si>
    <t>14138</t>
  </si>
  <si>
    <t>PSC994080115190030</t>
  </si>
  <si>
    <t>14139</t>
  </si>
  <si>
    <t>PSC994080115190031</t>
  </si>
  <si>
    <t>14140</t>
  </si>
  <si>
    <t>PSC994080115190032</t>
  </si>
  <si>
    <t>14141</t>
  </si>
  <si>
    <t>PSC994080115190033</t>
  </si>
  <si>
    <t>27808</t>
  </si>
  <si>
    <t>PSC994080115190035</t>
  </si>
  <si>
    <t>27864</t>
  </si>
  <si>
    <t>PSC994080115190050</t>
  </si>
  <si>
    <t>01370</t>
  </si>
  <si>
    <t>RESIDENCIA DE MAIORES (FERROL)</t>
  </si>
  <si>
    <t>14654</t>
  </si>
  <si>
    <t>PSC994080115350101</t>
  </si>
  <si>
    <t>14655</t>
  </si>
  <si>
    <t>PSC994080115350102</t>
  </si>
  <si>
    <t>14656</t>
  </si>
  <si>
    <t>PSC994080115350103</t>
  </si>
  <si>
    <t>14657</t>
  </si>
  <si>
    <t>PSC994080115350106</t>
  </si>
  <si>
    <t>14658</t>
  </si>
  <si>
    <t>PSC994080115350107</t>
  </si>
  <si>
    <t>14659</t>
  </si>
  <si>
    <t>PSC994080115350108</t>
  </si>
  <si>
    <t>14660</t>
  </si>
  <si>
    <t>PSC994080115350109</t>
  </si>
  <si>
    <t>14661</t>
  </si>
  <si>
    <t>PSC994080115350120</t>
  </si>
  <si>
    <t>14662</t>
  </si>
  <si>
    <t>PSC994080115350121</t>
  </si>
  <si>
    <t>14663</t>
  </si>
  <si>
    <t>PSC994080115350122</t>
  </si>
  <si>
    <t>14664</t>
  </si>
  <si>
    <t>PSC994080115350123</t>
  </si>
  <si>
    <t>14665</t>
  </si>
  <si>
    <t>PSC994080115350124</t>
  </si>
  <si>
    <t>14666</t>
  </si>
  <si>
    <t>PSC994080115350125</t>
  </si>
  <si>
    <t>14667</t>
  </si>
  <si>
    <t>PSC994080115350126</t>
  </si>
  <si>
    <t>14668</t>
  </si>
  <si>
    <t>PSC994080115350127</t>
  </si>
  <si>
    <t>14669</t>
  </si>
  <si>
    <t>PSC994080115350128</t>
  </si>
  <si>
    <t>14670</t>
  </si>
  <si>
    <t>PSC994080115350129</t>
  </si>
  <si>
    <t>14671</t>
  </si>
  <si>
    <t>PSC994080115350130</t>
  </si>
  <si>
    <t>14672</t>
  </si>
  <si>
    <t>PSC994080115350131</t>
  </si>
  <si>
    <t>14673</t>
  </si>
  <si>
    <t>PSC994080115350132</t>
  </si>
  <si>
    <t>14674</t>
  </si>
  <si>
    <t>PSC994080115350133</t>
  </si>
  <si>
    <t>14675</t>
  </si>
  <si>
    <t>PSC994080115350134</t>
  </si>
  <si>
    <t>14676</t>
  </si>
  <si>
    <t>PSC994080115350135</t>
  </si>
  <si>
    <t>14677</t>
  </si>
  <si>
    <t>PSC994080115350136</t>
  </si>
  <si>
    <t>14678</t>
  </si>
  <si>
    <t>PSC994080115350137</t>
  </si>
  <si>
    <t>14679</t>
  </si>
  <si>
    <t>PSC994080115350138</t>
  </si>
  <si>
    <t>14680</t>
  </si>
  <si>
    <t>PSC994080115350139</t>
  </si>
  <si>
    <t>14681</t>
  </si>
  <si>
    <t>PSC994080115350140</t>
  </si>
  <si>
    <t>14682</t>
  </si>
  <si>
    <t>PSC994080115350141</t>
  </si>
  <si>
    <t>14683</t>
  </si>
  <si>
    <t>PSC994080115350142</t>
  </si>
  <si>
    <t>14684</t>
  </si>
  <si>
    <t>PSC994080115350143</t>
  </si>
  <si>
    <t>14685</t>
  </si>
  <si>
    <t>PSC994080115350144</t>
  </si>
  <si>
    <t>14686</t>
  </si>
  <si>
    <t>PSC994080115350145</t>
  </si>
  <si>
    <t>14687</t>
  </si>
  <si>
    <t>PSC994080115350146</t>
  </si>
  <si>
    <t>14688</t>
  </si>
  <si>
    <t>PSC994080115350147</t>
  </si>
  <si>
    <t>14689</t>
  </si>
  <si>
    <t>PSC994080115350148</t>
  </si>
  <si>
    <t>14690</t>
  </si>
  <si>
    <t>PSC994080115350149</t>
  </si>
  <si>
    <t>FIN DE SEMANA // B14 // B18</t>
  </si>
  <si>
    <t>02747</t>
  </si>
  <si>
    <t>14691</t>
  </si>
  <si>
    <t>PSC994080115350150</t>
  </si>
  <si>
    <t>14692</t>
  </si>
  <si>
    <t>PSC994080115350151</t>
  </si>
  <si>
    <t>29366</t>
  </si>
  <si>
    <t>PSC994080115350152</t>
  </si>
  <si>
    <t>29367</t>
  </si>
  <si>
    <t>PSC994080115350153</t>
  </si>
  <si>
    <t>RESIDENCIA ASISTIDA DE MAIORES (OLEIROS)</t>
  </si>
  <si>
    <t>14322</t>
  </si>
  <si>
    <t>PSC994080115570319</t>
  </si>
  <si>
    <t>14323</t>
  </si>
  <si>
    <t>PSC994080115570320</t>
  </si>
  <si>
    <t>14324</t>
  </si>
  <si>
    <t>PSC994080115570334</t>
  </si>
  <si>
    <t>14325</t>
  </si>
  <si>
    <t>PSC994080115570335</t>
  </si>
  <si>
    <t>14326</t>
  </si>
  <si>
    <t>PSC994080115570336</t>
  </si>
  <si>
    <t>14327</t>
  </si>
  <si>
    <t>PSC994080115570337</t>
  </si>
  <si>
    <t>14328</t>
  </si>
  <si>
    <t>PSC994080115570338</t>
  </si>
  <si>
    <t>14329</t>
  </si>
  <si>
    <t>PSC994080115570339</t>
  </si>
  <si>
    <t>14330</t>
  </si>
  <si>
    <t>PSC994080115570340</t>
  </si>
  <si>
    <t>14331</t>
  </si>
  <si>
    <t>PSC994080115570341</t>
  </si>
  <si>
    <t>14332</t>
  </si>
  <si>
    <t>PSC994080115570342</t>
  </si>
  <si>
    <t>14333</t>
  </si>
  <si>
    <t>PSC994080115570343</t>
  </si>
  <si>
    <t>14334</t>
  </si>
  <si>
    <t>PSC994080115570344</t>
  </si>
  <si>
    <t>14335</t>
  </si>
  <si>
    <t>PSC994080115570345</t>
  </si>
  <si>
    <t>14336</t>
  </si>
  <si>
    <t>PSC994080115570346</t>
  </si>
  <si>
    <t>14337</t>
  </si>
  <si>
    <t>PSC994080115570347</t>
  </si>
  <si>
    <t>14338</t>
  </si>
  <si>
    <t>PSC994080115570348</t>
  </si>
  <si>
    <t>14339</t>
  </si>
  <si>
    <t>PSC994080115570349</t>
  </si>
  <si>
    <t>14340</t>
  </si>
  <si>
    <t>PSC994080115570350</t>
  </si>
  <si>
    <t>14341</t>
  </si>
  <si>
    <t>PSC994080115570351</t>
  </si>
  <si>
    <t>14342</t>
  </si>
  <si>
    <t>PSC994080115570352</t>
  </si>
  <si>
    <t>14343</t>
  </si>
  <si>
    <t>PSC994080115570353</t>
  </si>
  <si>
    <t>14344</t>
  </si>
  <si>
    <t>PSC994080115570354</t>
  </si>
  <si>
    <t>14345</t>
  </si>
  <si>
    <t>PSC994080115570355</t>
  </si>
  <si>
    <t>14346</t>
  </si>
  <si>
    <t>PSC994080115570356</t>
  </si>
  <si>
    <t>14347</t>
  </si>
  <si>
    <t>PSC994080115570357</t>
  </si>
  <si>
    <t>14348</t>
  </si>
  <si>
    <t>PSC994080115570358</t>
  </si>
  <si>
    <t>14349</t>
  </si>
  <si>
    <t>PSC994080115570359</t>
  </si>
  <si>
    <t>14350</t>
  </si>
  <si>
    <t>PSC994080115570360</t>
  </si>
  <si>
    <t>14351</t>
  </si>
  <si>
    <t>PSC994080115570361</t>
  </si>
  <si>
    <t>14352</t>
  </si>
  <si>
    <t>PSC994080115570362</t>
  </si>
  <si>
    <t>14353</t>
  </si>
  <si>
    <t>PSC994080115570363</t>
  </si>
  <si>
    <t>14354</t>
  </si>
  <si>
    <t>PSC994080115570364</t>
  </si>
  <si>
    <t>14355</t>
  </si>
  <si>
    <t>PSC994080115570365</t>
  </si>
  <si>
    <t>14356</t>
  </si>
  <si>
    <t>PSC994080115570366</t>
  </si>
  <si>
    <t>14357</t>
  </si>
  <si>
    <t>PSC994080115570367</t>
  </si>
  <si>
    <t>14358</t>
  </si>
  <si>
    <t>PSC994080115570368</t>
  </si>
  <si>
    <t>14359</t>
  </si>
  <si>
    <t>PSC994080115570369</t>
  </si>
  <si>
    <t>14360</t>
  </si>
  <si>
    <t>PSC994080115570370</t>
  </si>
  <si>
    <t>14361</t>
  </si>
  <si>
    <t>PSC994080115570371</t>
  </si>
  <si>
    <t>14362</t>
  </si>
  <si>
    <t>PSC994080115570372</t>
  </si>
  <si>
    <t>14363</t>
  </si>
  <si>
    <t>PSC994080115570373</t>
  </si>
  <si>
    <t>14364</t>
  </si>
  <si>
    <t>PSC994080115570374</t>
  </si>
  <si>
    <t>14365</t>
  </si>
  <si>
    <t>PSC994080115570375</t>
  </si>
  <si>
    <t>14366</t>
  </si>
  <si>
    <t>PSC994080115570376</t>
  </si>
  <si>
    <t>14367</t>
  </si>
  <si>
    <t>PSC994080115570377</t>
  </si>
  <si>
    <t>14368</t>
  </si>
  <si>
    <t>PSC994080115570378</t>
  </si>
  <si>
    <t>29281</t>
  </si>
  <si>
    <t>PSC994080115570379</t>
  </si>
  <si>
    <t>29282</t>
  </si>
  <si>
    <t>PSC994080115570380</t>
  </si>
  <si>
    <t>21955</t>
  </si>
  <si>
    <t>PSC994080115570384</t>
  </si>
  <si>
    <t>21956</t>
  </si>
  <si>
    <t>PSC994080115570385</t>
  </si>
  <si>
    <t>29283</t>
  </si>
  <si>
    <t>PSC994080115570386</t>
  </si>
  <si>
    <t>29284</t>
  </si>
  <si>
    <t>PSC994080115570387</t>
  </si>
  <si>
    <t>RESIDENCIA DE MAIORES (A POBRA DO CARAMIÑAL)</t>
  </si>
  <si>
    <t>14387</t>
  </si>
  <si>
    <t>PSC994080115660025</t>
  </si>
  <si>
    <t>19422</t>
  </si>
  <si>
    <t>PSC994080115660026</t>
  </si>
  <si>
    <t>14388</t>
  </si>
  <si>
    <t>PSC994080115660029</t>
  </si>
  <si>
    <t>14389</t>
  </si>
  <si>
    <t>PSC994080115660030</t>
  </si>
  <si>
    <t>14390</t>
  </si>
  <si>
    <t>PSC994080115660031</t>
  </si>
  <si>
    <t>14391</t>
  </si>
  <si>
    <t>PSC994080115660032</t>
  </si>
  <si>
    <t>14392</t>
  </si>
  <si>
    <t>PSC994080115660033</t>
  </si>
  <si>
    <t>14393</t>
  </si>
  <si>
    <t>PSC994080115660034</t>
  </si>
  <si>
    <t>RESIDENCIA DE MAIORES (SANTIAGO DE COMPOSTELA)</t>
  </si>
  <si>
    <t>14419</t>
  </si>
  <si>
    <t>PSC994080115770059</t>
  </si>
  <si>
    <t>14420</t>
  </si>
  <si>
    <t>PSC994080115770060</t>
  </si>
  <si>
    <t>14421</t>
  </si>
  <si>
    <t>PSC994080115770063</t>
  </si>
  <si>
    <t>14422</t>
  </si>
  <si>
    <t>PSC994080115770064</t>
  </si>
  <si>
    <t>14423</t>
  </si>
  <si>
    <t>PSC994080115770065</t>
  </si>
  <si>
    <t>14424</t>
  </si>
  <si>
    <t>PSC994080115770066</t>
  </si>
  <si>
    <t>14425</t>
  </si>
  <si>
    <t>PSC994080115770067</t>
  </si>
  <si>
    <t>14426</t>
  </si>
  <si>
    <t>PSC994080115770068</t>
  </si>
  <si>
    <t>14427</t>
  </si>
  <si>
    <t>PSC994080115770069</t>
  </si>
  <si>
    <t>14428</t>
  </si>
  <si>
    <t>PSC994080115770070</t>
  </si>
  <si>
    <t>14429</t>
  </si>
  <si>
    <t>PSC994080115770071</t>
  </si>
  <si>
    <t>14430</t>
  </si>
  <si>
    <t>PSC994080115770072</t>
  </si>
  <si>
    <t>14431</t>
  </si>
  <si>
    <t>PSC994080115770073</t>
  </si>
  <si>
    <t>14432</t>
  </si>
  <si>
    <t>PSC994080115770074</t>
  </si>
  <si>
    <t>14433</t>
  </si>
  <si>
    <t>PSC994080115770075</t>
  </si>
  <si>
    <t>14434</t>
  </si>
  <si>
    <t>PSC994080115770076</t>
  </si>
  <si>
    <t>14435</t>
  </si>
  <si>
    <t>PSC994080115770077</t>
  </si>
  <si>
    <t>14436</t>
  </si>
  <si>
    <t>PSC994080115770078</t>
  </si>
  <si>
    <t>14437</t>
  </si>
  <si>
    <t>PSC994080115770079</t>
  </si>
  <si>
    <t>14438</t>
  </si>
  <si>
    <t>PSC994080115770080</t>
  </si>
  <si>
    <t>29286</t>
  </si>
  <si>
    <t>PSC994080115770083</t>
  </si>
  <si>
    <t>03694</t>
  </si>
  <si>
    <t>RESIDENCIA DE MAIORES A MILAGROSA (LUGO)</t>
  </si>
  <si>
    <t>14713</t>
  </si>
  <si>
    <t>PSC994080127001030</t>
  </si>
  <si>
    <t>14714</t>
  </si>
  <si>
    <t>PSC994080127001031</t>
  </si>
  <si>
    <t>14715</t>
  </si>
  <si>
    <t>PSC994080127001034</t>
  </si>
  <si>
    <t>14717</t>
  </si>
  <si>
    <t>PSC994080127001035</t>
  </si>
  <si>
    <t>14718</t>
  </si>
  <si>
    <t>PSC994080127001036</t>
  </si>
  <si>
    <t>14719</t>
  </si>
  <si>
    <t>PSC994080127001037</t>
  </si>
  <si>
    <t>14720</t>
  </si>
  <si>
    <t>PSC994080127001038</t>
  </si>
  <si>
    <t>14721</t>
  </si>
  <si>
    <t>PSC994080127001039</t>
  </si>
  <si>
    <t>04208</t>
  </si>
  <si>
    <t>14722</t>
  </si>
  <si>
    <t>PSC994080127001040</t>
  </si>
  <si>
    <t>14723</t>
  </si>
  <si>
    <t>PSC994080127001041</t>
  </si>
  <si>
    <t>14724</t>
  </si>
  <si>
    <t>PSC994080127001042</t>
  </si>
  <si>
    <t>14725</t>
  </si>
  <si>
    <t>PSC994080127001043</t>
  </si>
  <si>
    <t>RESIDENCIA DE MAIORES (BURELA)</t>
  </si>
  <si>
    <t>14468</t>
  </si>
  <si>
    <t>PSC994080127085042</t>
  </si>
  <si>
    <t>14469</t>
  </si>
  <si>
    <t>PSC994080127085043</t>
  </si>
  <si>
    <t>14470</t>
  </si>
  <si>
    <t>PSC994080127085044</t>
  </si>
  <si>
    <t>14471</t>
  </si>
  <si>
    <t>PSC994080127085045</t>
  </si>
  <si>
    <t>14474</t>
  </si>
  <si>
    <t>PSC994080127085046</t>
  </si>
  <si>
    <t>14475</t>
  </si>
  <si>
    <t>PSC994080127085047</t>
  </si>
  <si>
    <t>14476</t>
  </si>
  <si>
    <t>PSC994080127085048</t>
  </si>
  <si>
    <t>14477</t>
  </si>
  <si>
    <t>PSC994080127085049</t>
  </si>
  <si>
    <t>14478</t>
  </si>
  <si>
    <t>PSC994080127085050</t>
  </si>
  <si>
    <t>14480</t>
  </si>
  <si>
    <t>PSC994080127085051</t>
  </si>
  <si>
    <t>14481</t>
  </si>
  <si>
    <t>PSC994080127085052</t>
  </si>
  <si>
    <t>27374</t>
  </si>
  <si>
    <t>PSC994080127085053</t>
  </si>
  <si>
    <t>27375</t>
  </si>
  <si>
    <t>PSC994080127085054</t>
  </si>
  <si>
    <t>14466</t>
  </si>
  <si>
    <t>PSC994080127085055</t>
  </si>
  <si>
    <t>14467</t>
  </si>
  <si>
    <t>PSC994080127085056</t>
  </si>
  <si>
    <t>29261</t>
  </si>
  <si>
    <t>PSC994080127085057</t>
  </si>
  <si>
    <t>14472</t>
  </si>
  <si>
    <t>PSC994080127085060</t>
  </si>
  <si>
    <t>14473</t>
  </si>
  <si>
    <t>PSC994080127085061</t>
  </si>
  <si>
    <t>RESIDENCIA DE MAIORES Nª Sª MIRAGRES (OURENSE)</t>
  </si>
  <si>
    <t>14767</t>
  </si>
  <si>
    <t>PSC994080132001109</t>
  </si>
  <si>
    <t>14768</t>
  </si>
  <si>
    <t>PSC994080132001110</t>
  </si>
  <si>
    <t>14769</t>
  </si>
  <si>
    <t>PSC994080132001114</t>
  </si>
  <si>
    <t>14770</t>
  </si>
  <si>
    <t>PSC994080132001115</t>
  </si>
  <si>
    <t>14771</t>
  </si>
  <si>
    <t>PSC994080132001116</t>
  </si>
  <si>
    <t>14772</t>
  </si>
  <si>
    <t>PSC994080132001117</t>
  </si>
  <si>
    <t>14773</t>
  </si>
  <si>
    <t>PSC994080132001118</t>
  </si>
  <si>
    <t>14774</t>
  </si>
  <si>
    <t>PSC994080132001119</t>
  </si>
  <si>
    <t>14775</t>
  </si>
  <si>
    <t>PSC994080132001120</t>
  </si>
  <si>
    <t>14776</t>
  </si>
  <si>
    <t>PSC994080132001121</t>
  </si>
  <si>
    <t>14777</t>
  </si>
  <si>
    <t>PSC994080132001122</t>
  </si>
  <si>
    <t>14778</t>
  </si>
  <si>
    <t>PSC994080132001123</t>
  </si>
  <si>
    <t>14779</t>
  </si>
  <si>
    <t>PSC994080132001124</t>
  </si>
  <si>
    <t>14780</t>
  </si>
  <si>
    <t>PSC994080132001125</t>
  </si>
  <si>
    <t>14781</t>
  </si>
  <si>
    <t>PSC994080132001126</t>
  </si>
  <si>
    <t>14782</t>
  </si>
  <si>
    <t>PSC994080132001127</t>
  </si>
  <si>
    <t>14783</t>
  </si>
  <si>
    <t>PSC994080132001128</t>
  </si>
  <si>
    <t>14784</t>
  </si>
  <si>
    <t>PSC994080132001129</t>
  </si>
  <si>
    <t>14785</t>
  </si>
  <si>
    <t>PSC994080132001130</t>
  </si>
  <si>
    <t>14786</t>
  </si>
  <si>
    <t>PSC994080132001131</t>
  </si>
  <si>
    <t>14787</t>
  </si>
  <si>
    <t>PSC994080132001132</t>
  </si>
  <si>
    <t>14788</t>
  </si>
  <si>
    <t>PSC994080132001133</t>
  </si>
  <si>
    <t>14792</t>
  </si>
  <si>
    <t>PSC994080132001134</t>
  </si>
  <si>
    <t>14793</t>
  </si>
  <si>
    <t>PSC994080132001135</t>
  </si>
  <si>
    <t>19471</t>
  </si>
  <si>
    <t>PSC994080132001136</t>
  </si>
  <si>
    <t>19472</t>
  </si>
  <si>
    <t>PSC994080132001137</t>
  </si>
  <si>
    <t>29229</t>
  </si>
  <si>
    <t>PSC994080132001138</t>
  </si>
  <si>
    <t>29230</t>
  </si>
  <si>
    <t>PSC994080132001139</t>
  </si>
  <si>
    <t>29231</t>
  </si>
  <si>
    <t>PSC994080132001140</t>
  </si>
  <si>
    <t>29544</t>
  </si>
  <si>
    <t>PSC994080132001141</t>
  </si>
  <si>
    <t>29545</t>
  </si>
  <si>
    <t>PSC994080132001142</t>
  </si>
  <si>
    <t>RESIDENCIA DE MAIORES (O CARBALLIÑO)</t>
  </si>
  <si>
    <t>14530</t>
  </si>
  <si>
    <t>PSC994080132190029</t>
  </si>
  <si>
    <t>14531</t>
  </si>
  <si>
    <t>PSC994080132190030</t>
  </si>
  <si>
    <t>14534</t>
  </si>
  <si>
    <t>PSC994080132190036</t>
  </si>
  <si>
    <t>14535</t>
  </si>
  <si>
    <t>PSC994080132190037</t>
  </si>
  <si>
    <t>14536</t>
  </si>
  <si>
    <t>PSC994080132190038</t>
  </si>
  <si>
    <t>14537</t>
  </si>
  <si>
    <t>PSC994080132190039</t>
  </si>
  <si>
    <t>RESIDENCIA DE MAIORES (CASTRO CALDELAS)</t>
  </si>
  <si>
    <t>14550</t>
  </si>
  <si>
    <t>PSC994080132230022</t>
  </si>
  <si>
    <t>14551</t>
  </si>
  <si>
    <t>PSC994080132230023</t>
  </si>
  <si>
    <t>14552</t>
  </si>
  <si>
    <t>PSC994080132230026</t>
  </si>
  <si>
    <t>14553</t>
  </si>
  <si>
    <t>PSC994080132230027</t>
  </si>
  <si>
    <t>14554</t>
  </si>
  <si>
    <t>PSC994080132230028</t>
  </si>
  <si>
    <t>14555</t>
  </si>
  <si>
    <t>PSC994080132230029</t>
  </si>
  <si>
    <t>14556</t>
  </si>
  <si>
    <t>PSC994080132230030</t>
  </si>
  <si>
    <t>14557</t>
  </si>
  <si>
    <t>PSC994080132230031</t>
  </si>
  <si>
    <t>RESIDENCIA DE MAIORES (PONTEVEDRA)</t>
  </si>
  <si>
    <t>14810</t>
  </si>
  <si>
    <t>PSC994080136001080</t>
  </si>
  <si>
    <t>14811</t>
  </si>
  <si>
    <t>PSC994080136001081</t>
  </si>
  <si>
    <t>14812</t>
  </si>
  <si>
    <t>PSC994080136001082</t>
  </si>
  <si>
    <t>29559</t>
  </si>
  <si>
    <t>PSC994080136001083</t>
  </si>
  <si>
    <t>14813</t>
  </si>
  <si>
    <t>PSC994080136001090</t>
  </si>
  <si>
    <t>14814</t>
  </si>
  <si>
    <t>PSC994080136001091</t>
  </si>
  <si>
    <t>14815</t>
  </si>
  <si>
    <t>PSC994080136001092</t>
  </si>
  <si>
    <t>14816</t>
  </si>
  <si>
    <t>PSC994080136001093</t>
  </si>
  <si>
    <t>14817</t>
  </si>
  <si>
    <t>PSC994080136001094</t>
  </si>
  <si>
    <t>14818</t>
  </si>
  <si>
    <t>PSC994080136001095</t>
  </si>
  <si>
    <t>14819</t>
  </si>
  <si>
    <t>PSC994080136001096</t>
  </si>
  <si>
    <t>14820</t>
  </si>
  <si>
    <t>PSC994080136001097</t>
  </si>
  <si>
    <t>14821</t>
  </si>
  <si>
    <t>PSC994080136001098</t>
  </si>
  <si>
    <t>14822</t>
  </si>
  <si>
    <t>PSC994080136001099</t>
  </si>
  <si>
    <t>14823</t>
  </si>
  <si>
    <t>PSC994080136001100</t>
  </si>
  <si>
    <t>14824</t>
  </si>
  <si>
    <t>PSC994080136001101</t>
  </si>
  <si>
    <t>14825</t>
  </si>
  <si>
    <t>PSC994080136001102</t>
  </si>
  <si>
    <t>14826</t>
  </si>
  <si>
    <t>PSC994080136001103</t>
  </si>
  <si>
    <t>27857</t>
  </si>
  <si>
    <t>PSC994080136001104</t>
  </si>
  <si>
    <t>27858</t>
  </si>
  <si>
    <t>PSC994080136001105</t>
  </si>
  <si>
    <t>27859</t>
  </si>
  <si>
    <t>PSC994080136001106</t>
  </si>
  <si>
    <t>29355</t>
  </si>
  <si>
    <t>PSC994080136001107</t>
  </si>
  <si>
    <t>29358</t>
  </si>
  <si>
    <t>PSC994080136001108</t>
  </si>
  <si>
    <t>RESIDENCIA DE MAIORES (A ESTRADA)</t>
  </si>
  <si>
    <t>14576</t>
  </si>
  <si>
    <t>PSC994080136170024</t>
  </si>
  <si>
    <t>14577</t>
  </si>
  <si>
    <t>PSC994080136170025</t>
  </si>
  <si>
    <t>14578</t>
  </si>
  <si>
    <t>PSC994080136170029</t>
  </si>
  <si>
    <t>14579</t>
  </si>
  <si>
    <t>PSC994080136170030</t>
  </si>
  <si>
    <t>14580</t>
  </si>
  <si>
    <t>PSC994080136170031</t>
  </si>
  <si>
    <t>14581</t>
  </si>
  <si>
    <t>PSC994080136170032</t>
  </si>
  <si>
    <t>14582</t>
  </si>
  <si>
    <t>PSC994080136170033</t>
  </si>
  <si>
    <t>14583</t>
  </si>
  <si>
    <t>PSC994080136170034</t>
  </si>
  <si>
    <t>14588</t>
  </si>
  <si>
    <t>PSC994080136170035</t>
  </si>
  <si>
    <t>B18 // CANDO SEXA VACANTE TRANSFORMAR EN CAMAREIRO/A-LIMPADOR/A, GRUPO: V, CATEGORÍA: 1 E ENGADIR COMPLEMENTO "B14".</t>
  </si>
  <si>
    <t>RESIDENCIA DE MAIORES (MARÍN)</t>
  </si>
  <si>
    <t>14847</t>
  </si>
  <si>
    <t>PSC994080136260040</t>
  </si>
  <si>
    <t>14848</t>
  </si>
  <si>
    <t>PSC994080136260041</t>
  </si>
  <si>
    <t>14849</t>
  </si>
  <si>
    <t>PSC994080136260042</t>
  </si>
  <si>
    <t>14850</t>
  </si>
  <si>
    <t>PSC994080136260046</t>
  </si>
  <si>
    <t>14851</t>
  </si>
  <si>
    <t>PSC994080136260047</t>
  </si>
  <si>
    <t>14852</t>
  </si>
  <si>
    <t>PSC994080136260048</t>
  </si>
  <si>
    <t>14853</t>
  </si>
  <si>
    <t>PSC994080136260049</t>
  </si>
  <si>
    <t>14854</t>
  </si>
  <si>
    <t>PSC994080136260050</t>
  </si>
  <si>
    <t>14855</t>
  </si>
  <si>
    <t>PSC994080136260051</t>
  </si>
  <si>
    <t>14856</t>
  </si>
  <si>
    <t>PSC994080136260052</t>
  </si>
  <si>
    <t>14857</t>
  </si>
  <si>
    <t>PSC994080136260053</t>
  </si>
  <si>
    <t>14858</t>
  </si>
  <si>
    <t>PSC994080136260054</t>
  </si>
  <si>
    <t>14859</t>
  </si>
  <si>
    <t>PSC994080136260055</t>
  </si>
  <si>
    <t>14860</t>
  </si>
  <si>
    <t>PSC994080136260056</t>
  </si>
  <si>
    <t>14861</t>
  </si>
  <si>
    <t>PSC994080136260057</t>
  </si>
  <si>
    <t>14862</t>
  </si>
  <si>
    <t>PSC994080136260058</t>
  </si>
  <si>
    <t>RESIDENCIA ASISTIDA DE MAIORES "VOLTA DO CASTRO" (SANTIAGO DE COMPOSTELA)</t>
  </si>
  <si>
    <t>25037</t>
  </si>
  <si>
    <t>PSC994080215770195</t>
  </si>
  <si>
    <t>25038</t>
  </si>
  <si>
    <t>PSC994080215770196</t>
  </si>
  <si>
    <t>25039</t>
  </si>
  <si>
    <t>PSC994080215770200</t>
  </si>
  <si>
    <t>25040</t>
  </si>
  <si>
    <t>PSC994080215770201</t>
  </si>
  <si>
    <t>25041</t>
  </si>
  <si>
    <t>PSC994080215770202</t>
  </si>
  <si>
    <t>25042</t>
  </si>
  <si>
    <t>PSC994080215770203</t>
  </si>
  <si>
    <t>25043</t>
  </si>
  <si>
    <t>PSC994080215770204</t>
  </si>
  <si>
    <t>25044</t>
  </si>
  <si>
    <t>PSC994080215770205</t>
  </si>
  <si>
    <t>25045</t>
  </si>
  <si>
    <t>PSC994080215770206</t>
  </si>
  <si>
    <t>25046</t>
  </si>
  <si>
    <t>PSC994080215770207</t>
  </si>
  <si>
    <t>25047</t>
  </si>
  <si>
    <t>PSC994080215770208</t>
  </si>
  <si>
    <t>25048</t>
  </si>
  <si>
    <t>PSC994080215770209</t>
  </si>
  <si>
    <t>25049</t>
  </si>
  <si>
    <t>PSC994080215770210</t>
  </si>
  <si>
    <t>25050</t>
  </si>
  <si>
    <t>PSC994080215770211</t>
  </si>
  <si>
    <t>25051</t>
  </si>
  <si>
    <t>PSC994080215770212</t>
  </si>
  <si>
    <t>25052</t>
  </si>
  <si>
    <t>PSC994080215770213</t>
  </si>
  <si>
    <t>25053</t>
  </si>
  <si>
    <t>PSC994080215770214</t>
  </si>
  <si>
    <t>25054</t>
  </si>
  <si>
    <t>PSC994080215770215</t>
  </si>
  <si>
    <t>25055</t>
  </si>
  <si>
    <t>PSC994080215770216</t>
  </si>
  <si>
    <t>25056</t>
  </si>
  <si>
    <t>PSC994080215770217</t>
  </si>
  <si>
    <t>25057</t>
  </si>
  <si>
    <t>PSC994080215770218</t>
  </si>
  <si>
    <t>25058</t>
  </si>
  <si>
    <t>PSC994080215770219</t>
  </si>
  <si>
    <t>25059</t>
  </si>
  <si>
    <t>PSC994080215770220</t>
  </si>
  <si>
    <t>25060</t>
  </si>
  <si>
    <t>PSC994080215770221</t>
  </si>
  <si>
    <t>29300</t>
  </si>
  <si>
    <t>PSC994080215770226</t>
  </si>
  <si>
    <t>29301</t>
  </si>
  <si>
    <t>PSC994080215770227</t>
  </si>
  <si>
    <t>29302</t>
  </si>
  <si>
    <t>PSC994080215770228</t>
  </si>
  <si>
    <t>29303</t>
  </si>
  <si>
    <t>PSC994080215770229</t>
  </si>
  <si>
    <t>RESIDENCIA DE MAIORES AS GÁNDARAS (LUGO)</t>
  </si>
  <si>
    <t>15035</t>
  </si>
  <si>
    <t>PSC994080227001089</t>
  </si>
  <si>
    <t>15036</t>
  </si>
  <si>
    <t>PSC994080227001090</t>
  </si>
  <si>
    <t>15037</t>
  </si>
  <si>
    <t>PSC994080227001091</t>
  </si>
  <si>
    <t>15038</t>
  </si>
  <si>
    <t>PSC994080227001095</t>
  </si>
  <si>
    <t>15039</t>
  </si>
  <si>
    <t>PSC994080227001096</t>
  </si>
  <si>
    <t>15040</t>
  </si>
  <si>
    <t>PSC994080227001097</t>
  </si>
  <si>
    <t>15041</t>
  </si>
  <si>
    <t>PSC994080227001098</t>
  </si>
  <si>
    <t>15042</t>
  </si>
  <si>
    <t>PSC994080227001099</t>
  </si>
  <si>
    <t>15043</t>
  </si>
  <si>
    <t>PSC994080227001100</t>
  </si>
  <si>
    <t>15044</t>
  </si>
  <si>
    <t>PSC994080227001101</t>
  </si>
  <si>
    <t>15045</t>
  </si>
  <si>
    <t>PSC994080227001102</t>
  </si>
  <si>
    <t>15046</t>
  </si>
  <si>
    <t>PSC994080227001103</t>
  </si>
  <si>
    <t>15047</t>
  </si>
  <si>
    <t>PSC994080227001104</t>
  </si>
  <si>
    <t>15048</t>
  </si>
  <si>
    <t>PSC994080227001105</t>
  </si>
  <si>
    <t>15049</t>
  </si>
  <si>
    <t>PSC994080227001106</t>
  </si>
  <si>
    <t>15050</t>
  </si>
  <si>
    <t>PSC994080227001107</t>
  </si>
  <si>
    <t>15051</t>
  </si>
  <si>
    <t>PSC994080227001108</t>
  </si>
  <si>
    <t>15052</t>
  </si>
  <si>
    <t>PSC994080227001109</t>
  </si>
  <si>
    <t>15053</t>
  </si>
  <si>
    <t>PSC994080227001110</t>
  </si>
  <si>
    <t>15054</t>
  </si>
  <si>
    <t>PSC994080227001111</t>
  </si>
  <si>
    <t>15055</t>
  </si>
  <si>
    <t>PSC994080227001112</t>
  </si>
  <si>
    <t>15056</t>
  </si>
  <si>
    <t>PSC994080227001113</t>
  </si>
  <si>
    <t>15057</t>
  </si>
  <si>
    <t>PSC994080227001114</t>
  </si>
  <si>
    <t>15058</t>
  </si>
  <si>
    <t>PSC994080227001115</t>
  </si>
  <si>
    <t>15059</t>
  </si>
  <si>
    <t>PSC994080227001116</t>
  </si>
  <si>
    <t>15060</t>
  </si>
  <si>
    <t>PSC994080227001117</t>
  </si>
  <si>
    <t>15061</t>
  </si>
  <si>
    <t>PSC994080227001118</t>
  </si>
  <si>
    <t>15062</t>
  </si>
  <si>
    <t>PSC994080227001119</t>
  </si>
  <si>
    <t>15063</t>
  </si>
  <si>
    <t>PSC994080227001120</t>
  </si>
  <si>
    <t>15064</t>
  </si>
  <si>
    <t>PSC994080227001121</t>
  </si>
  <si>
    <t>15065</t>
  </si>
  <si>
    <t>PSC994080227001122</t>
  </si>
  <si>
    <t>15066</t>
  </si>
  <si>
    <t>PSC994080227001123</t>
  </si>
  <si>
    <t>15067</t>
  </si>
  <si>
    <t>PSC994080227001124</t>
  </si>
  <si>
    <t>19448</t>
  </si>
  <si>
    <t>PSC994080227001125</t>
  </si>
  <si>
    <t>19449</t>
  </si>
  <si>
    <t>PSC994080227001126</t>
  </si>
  <si>
    <t>21969</t>
  </si>
  <si>
    <t>PSC994080227001127</t>
  </si>
  <si>
    <t>29254</t>
  </si>
  <si>
    <t>PSC994080227001128</t>
  </si>
  <si>
    <t>29255</t>
  </si>
  <si>
    <t>PSC994080227001129</t>
  </si>
  <si>
    <t>RESIDENCIA DE MAIORES (MONFORTE DE LEMOS)</t>
  </si>
  <si>
    <t>14498</t>
  </si>
  <si>
    <t>PSC994080227300024</t>
  </si>
  <si>
    <t>14499</t>
  </si>
  <si>
    <t>PSC994080227300025</t>
  </si>
  <si>
    <t>14500</t>
  </si>
  <si>
    <t>PSC994080227300029</t>
  </si>
  <si>
    <t>14501</t>
  </si>
  <si>
    <t>PSC994080227300030</t>
  </si>
  <si>
    <t>14502</t>
  </si>
  <si>
    <t>PSC994080227300031</t>
  </si>
  <si>
    <t>14503</t>
  </si>
  <si>
    <t>PSC994080227300032</t>
  </si>
  <si>
    <t>14504</t>
  </si>
  <si>
    <t>PSC994080227300033</t>
  </si>
  <si>
    <t>CENTRO DE ATENCIÓN A PERSOAS CON DISCAPACIDADES (SARRIA)</t>
  </si>
  <si>
    <t>13923</t>
  </si>
  <si>
    <t>PSC994090127560205</t>
  </si>
  <si>
    <t>13924</t>
  </si>
  <si>
    <t>PSC994090127560206</t>
  </si>
  <si>
    <t>13925</t>
  </si>
  <si>
    <t>PSC994090127560207</t>
  </si>
  <si>
    <t>13926</t>
  </si>
  <si>
    <t>PSC994090127560211</t>
  </si>
  <si>
    <t>13927</t>
  </si>
  <si>
    <t>PSC994090127560212</t>
  </si>
  <si>
    <t>13928</t>
  </si>
  <si>
    <t>PSC994090127560213</t>
  </si>
  <si>
    <t>13929</t>
  </si>
  <si>
    <t>PSC994090127560214</t>
  </si>
  <si>
    <t>13930</t>
  </si>
  <si>
    <t>PSC994090127560215</t>
  </si>
  <si>
    <t>13931</t>
  </si>
  <si>
    <t>PSC994090127560216</t>
  </si>
  <si>
    <t>13932</t>
  </si>
  <si>
    <t>PSC994090127560217</t>
  </si>
  <si>
    <t>13933</t>
  </si>
  <si>
    <t>PSC994090127560218</t>
  </si>
  <si>
    <t>13934</t>
  </si>
  <si>
    <t>PSC994090127560219</t>
  </si>
  <si>
    <t>13935</t>
  </si>
  <si>
    <t>PSC994090127560220</t>
  </si>
  <si>
    <t>13936</t>
  </si>
  <si>
    <t>PSC994090127560221</t>
  </si>
  <si>
    <t>13937</t>
  </si>
  <si>
    <t>PSC994090127560222</t>
  </si>
  <si>
    <t>13938</t>
  </si>
  <si>
    <t>PSC994090127560223</t>
  </si>
  <si>
    <t>13939</t>
  </si>
  <si>
    <t>PSC994090127560224</t>
  </si>
  <si>
    <t>13940</t>
  </si>
  <si>
    <t>PSC994090127560225</t>
  </si>
  <si>
    <t>13941</t>
  </si>
  <si>
    <t>PSC994090127560226</t>
  </si>
  <si>
    <t>13942</t>
  </si>
  <si>
    <t>PSC994090127560227</t>
  </si>
  <si>
    <t>13943</t>
  </si>
  <si>
    <t>PSC994090127560228</t>
  </si>
  <si>
    <t>13944</t>
  </si>
  <si>
    <t>PSC994090127560229</t>
  </si>
  <si>
    <t>13945</t>
  </si>
  <si>
    <t>PSC994090127560230</t>
  </si>
  <si>
    <t>13946</t>
  </si>
  <si>
    <t>PSC994090127560231</t>
  </si>
  <si>
    <t>13947</t>
  </si>
  <si>
    <t>PSC994090127560232</t>
  </si>
  <si>
    <t>13948</t>
  </si>
  <si>
    <t>PSC994090127560233</t>
  </si>
  <si>
    <t>13949</t>
  </si>
  <si>
    <t>PSC994090127560234</t>
  </si>
  <si>
    <t>29243</t>
  </si>
  <si>
    <t>PSC994090127560235</t>
  </si>
  <si>
    <t>29244</t>
  </si>
  <si>
    <t>PSC994090127560236</t>
  </si>
  <si>
    <t>CENTRO DE ATENCIÓN A PERSOAS CON DISCAPACIDADES (REDONDELA)</t>
  </si>
  <si>
    <t>14093</t>
  </si>
  <si>
    <t>PSC994090136440234</t>
  </si>
  <si>
    <t>14094</t>
  </si>
  <si>
    <t>PSC994090136440235</t>
  </si>
  <si>
    <t>14095</t>
  </si>
  <si>
    <t>PSC994090136440236</t>
  </si>
  <si>
    <t>14096</t>
  </si>
  <si>
    <t>PSC994090136440241</t>
  </si>
  <si>
    <t>14097</t>
  </si>
  <si>
    <t>PSC994090136440242</t>
  </si>
  <si>
    <t>14098</t>
  </si>
  <si>
    <t>PSC994090136440243</t>
  </si>
  <si>
    <t>14099</t>
  </si>
  <si>
    <t>PSC994090136440244</t>
  </si>
  <si>
    <t>14100</t>
  </si>
  <si>
    <t>PSC994090136440245</t>
  </si>
  <si>
    <t>14101</t>
  </si>
  <si>
    <t>PSC994090136440246</t>
  </si>
  <si>
    <t>14102</t>
  </si>
  <si>
    <t>PSC994090136440247</t>
  </si>
  <si>
    <t>14103</t>
  </si>
  <si>
    <t>PSC994090136440248</t>
  </si>
  <si>
    <t>14104</t>
  </si>
  <si>
    <t>PSC994090136440249</t>
  </si>
  <si>
    <t>14105</t>
  </si>
  <si>
    <t>PSC994090136440250</t>
  </si>
  <si>
    <t>14106</t>
  </si>
  <si>
    <t>PSC994090136440251</t>
  </si>
  <si>
    <t>14107</t>
  </si>
  <si>
    <t>PSC994090136440252</t>
  </si>
  <si>
    <t>14108</t>
  </si>
  <si>
    <t>PSC994090136440253</t>
  </si>
  <si>
    <t>14109</t>
  </si>
  <si>
    <t>PSC994090136440254</t>
  </si>
  <si>
    <t>14111</t>
  </si>
  <si>
    <t>PSC994090136440256</t>
  </si>
  <si>
    <t>14112</t>
  </si>
  <si>
    <t>PSC994090136440257</t>
  </si>
  <si>
    <t>14113</t>
  </si>
  <si>
    <t>PSC994090136440258</t>
  </si>
  <si>
    <t>14114</t>
  </si>
  <si>
    <t>PSC994090136440259</t>
  </si>
  <si>
    <t>14115</t>
  </si>
  <si>
    <t>PSC994090136440260</t>
  </si>
  <si>
    <t>14116</t>
  </si>
  <si>
    <t>PSC994090136440261</t>
  </si>
  <si>
    <t>14117</t>
  </si>
  <si>
    <t>PSC994090136440262</t>
  </si>
  <si>
    <t>14118</t>
  </si>
  <si>
    <t>PSC994090136440263</t>
  </si>
  <si>
    <t>14119</t>
  </si>
  <si>
    <t>PSC994090136440264</t>
  </si>
  <si>
    <t>29327</t>
  </si>
  <si>
    <t>PSC994090136440265</t>
  </si>
  <si>
    <t>29328</t>
  </si>
  <si>
    <t>PSC994090136440266</t>
  </si>
  <si>
    <t>ESCOLA INFANTIL AS MARIÑAS</t>
  </si>
  <si>
    <t>08969</t>
  </si>
  <si>
    <t>TRC994040115001014</t>
  </si>
  <si>
    <t>08970</t>
  </si>
  <si>
    <t>TRC994040115001017</t>
  </si>
  <si>
    <t>08971</t>
  </si>
  <si>
    <t>TRC994040115001018</t>
  </si>
  <si>
    <t>08972</t>
  </si>
  <si>
    <t>TRC994040115001019</t>
  </si>
  <si>
    <t>ESCOLA INFANTIL CATABOIS</t>
  </si>
  <si>
    <t>08982</t>
  </si>
  <si>
    <t>TRC994040115350015</t>
  </si>
  <si>
    <t>08983</t>
  </si>
  <si>
    <t>TRC994040115350018</t>
  </si>
  <si>
    <t>08984</t>
  </si>
  <si>
    <t>TRC994040115350019</t>
  </si>
  <si>
    <t>08985</t>
  </si>
  <si>
    <t>TRC994040115350020</t>
  </si>
  <si>
    <t>OCUPADO POR PEÓN ESPECIALIZADO.</t>
  </si>
  <si>
    <t>ESCOLA INFANTIL SANTA SUSANA</t>
  </si>
  <si>
    <t>08996</t>
  </si>
  <si>
    <t>TRC994040115770022</t>
  </si>
  <si>
    <t>08997</t>
  </si>
  <si>
    <t>TRC994040115770025</t>
  </si>
  <si>
    <t>08998</t>
  </si>
  <si>
    <t>TRC994040115770026</t>
  </si>
  <si>
    <t>08999</t>
  </si>
  <si>
    <t>TRC994040115770027</t>
  </si>
  <si>
    <t>24674</t>
  </si>
  <si>
    <t>TRC994040115770028</t>
  </si>
  <si>
    <t>ESCOLA INFANTIL Nª Sª SGDO. CORAZÓN</t>
  </si>
  <si>
    <t>09009</t>
  </si>
  <si>
    <t>TRC994040127001021</t>
  </si>
  <si>
    <t>09010</t>
  </si>
  <si>
    <t>TRC994040127001024</t>
  </si>
  <si>
    <t>09011</t>
  </si>
  <si>
    <t>TRC994040127001025</t>
  </si>
  <si>
    <t>09012</t>
  </si>
  <si>
    <t>TRC994040127001026</t>
  </si>
  <si>
    <t>ESCOLA INFANTIL Nª Sª PURIFICACIÓN</t>
  </si>
  <si>
    <t>09021</t>
  </si>
  <si>
    <t>TRC994040127190021</t>
  </si>
  <si>
    <t>09022</t>
  </si>
  <si>
    <t>TRC994040127190024</t>
  </si>
  <si>
    <t>09023</t>
  </si>
  <si>
    <t>TRC994040127190025</t>
  </si>
  <si>
    <t>25342</t>
  </si>
  <si>
    <t>TRC994040127190026</t>
  </si>
  <si>
    <t>ESCOLA INFANTIL Nª Sª DO CAMPO</t>
  </si>
  <si>
    <t>09032</t>
  </si>
  <si>
    <t>TRC994040127500016</t>
  </si>
  <si>
    <t>09033</t>
  </si>
  <si>
    <t>TRC994040127500019</t>
  </si>
  <si>
    <t>09034</t>
  </si>
  <si>
    <t>TRC994040127500020</t>
  </si>
  <si>
    <t>09035</t>
  </si>
  <si>
    <t>TRC994040127500021</t>
  </si>
  <si>
    <t>ESCOLA INFANTIL DE CELEIRO</t>
  </si>
  <si>
    <t>25348</t>
  </si>
  <si>
    <t>TRC994040127650020</t>
  </si>
  <si>
    <t>25349</t>
  </si>
  <si>
    <t>TRC994040127650021</t>
  </si>
  <si>
    <t>25350</t>
  </si>
  <si>
    <t>TRC994040127650030</t>
  </si>
  <si>
    <t>ESCOLA INFANTIL A FARIXA</t>
  </si>
  <si>
    <t>09045</t>
  </si>
  <si>
    <t>TRC994040132001020</t>
  </si>
  <si>
    <t>09046</t>
  </si>
  <si>
    <t>TRC994040132001023</t>
  </si>
  <si>
    <t>09047</t>
  </si>
  <si>
    <t>TRC994040132001024</t>
  </si>
  <si>
    <t>09048</t>
  </si>
  <si>
    <t>TRC994040132001025</t>
  </si>
  <si>
    <t>ESCOLA INFANTIL CAMPOLONGO</t>
  </si>
  <si>
    <t>09062</t>
  </si>
  <si>
    <t>TRC994040136001024</t>
  </si>
  <si>
    <t>09063</t>
  </si>
  <si>
    <t>TRC994040136001027</t>
  </si>
  <si>
    <t>09064</t>
  </si>
  <si>
    <t>TRC994040136001028</t>
  </si>
  <si>
    <t>09065</t>
  </si>
  <si>
    <t>TRC994040136001029</t>
  </si>
  <si>
    <t>09066</t>
  </si>
  <si>
    <t>TRC994040136001030</t>
  </si>
  <si>
    <t>ESCOLA INFANTIL DE MARÍN</t>
  </si>
  <si>
    <t>25376</t>
  </si>
  <si>
    <t>TRC994040136260025</t>
  </si>
  <si>
    <t>25377</t>
  </si>
  <si>
    <t>TRC994040136260030</t>
  </si>
  <si>
    <t>28516</t>
  </si>
  <si>
    <t>TRC994040136260031</t>
  </si>
  <si>
    <t>ESCOLA INFANTIL DE REDONDELA</t>
  </si>
  <si>
    <t>09073</t>
  </si>
  <si>
    <t>TRC994040136440019</t>
  </si>
  <si>
    <t>09074</t>
  </si>
  <si>
    <t>TRC994040136440022</t>
  </si>
  <si>
    <t>09075</t>
  </si>
  <si>
    <t>TRC994040136440023</t>
  </si>
  <si>
    <t>09076</t>
  </si>
  <si>
    <t>TRC994040136440024</t>
  </si>
  <si>
    <t>17257</t>
  </si>
  <si>
    <t>TRC994040136440025</t>
  </si>
  <si>
    <t>ESCOLA INFANTIL BOUZAS</t>
  </si>
  <si>
    <t>09085</t>
  </si>
  <si>
    <t>TRC994040136560020</t>
  </si>
  <si>
    <t>09086</t>
  </si>
  <si>
    <t>TRC994040136560023</t>
  </si>
  <si>
    <t>04203</t>
  </si>
  <si>
    <t>09087</t>
  </si>
  <si>
    <t>TRC994040136560024</t>
  </si>
  <si>
    <t>09088</t>
  </si>
  <si>
    <t>TRC994040136560025</t>
  </si>
  <si>
    <t>17277</t>
  </si>
  <si>
    <t>TRC994040136560026</t>
  </si>
  <si>
    <t>ESCOLA INFANTIL ELVIÑA</t>
  </si>
  <si>
    <t>09098</t>
  </si>
  <si>
    <t>TRC994040215001018</t>
  </si>
  <si>
    <t>09099</t>
  </si>
  <si>
    <t>TRC994040215001021</t>
  </si>
  <si>
    <t>09100</t>
  </si>
  <si>
    <t>TRC994040215001022</t>
  </si>
  <si>
    <t>09101</t>
  </si>
  <si>
    <t>TRC994040215001023</t>
  </si>
  <si>
    <t>23475</t>
  </si>
  <si>
    <t>TRC994040215001024</t>
  </si>
  <si>
    <t>ESCOLA INFANTIL VIRXE DO CHAMORRO</t>
  </si>
  <si>
    <t>09108</t>
  </si>
  <si>
    <t>TRC994040215350013</t>
  </si>
  <si>
    <t>09109</t>
  </si>
  <si>
    <t>TRC994040215350016</t>
  </si>
  <si>
    <t>09110</t>
  </si>
  <si>
    <t>TRC994040215350017</t>
  </si>
  <si>
    <t>ESCOLA INFANTIL VITE</t>
  </si>
  <si>
    <t>09127</t>
  </si>
  <si>
    <t>TRC994040215770028</t>
  </si>
  <si>
    <t>09128</t>
  </si>
  <si>
    <t>TRC994040215770029</t>
  </si>
  <si>
    <t>09129</t>
  </si>
  <si>
    <t>TRC994040215770032</t>
  </si>
  <si>
    <t>09130</t>
  </si>
  <si>
    <t>TRC994040215770033</t>
  </si>
  <si>
    <t>09131</t>
  </si>
  <si>
    <t>TRC994040215770034</t>
  </si>
  <si>
    <t>09132</t>
  </si>
  <si>
    <t>TRC994040215770035</t>
  </si>
  <si>
    <t>ESCOLA INFANTIL PARADAI</t>
  </si>
  <si>
    <t>09144</t>
  </si>
  <si>
    <t>TRC994040227001022</t>
  </si>
  <si>
    <t>09145</t>
  </si>
  <si>
    <t>TRC994040227001023</t>
  </si>
  <si>
    <t>09146</t>
  </si>
  <si>
    <t>TRC994040227001026</t>
  </si>
  <si>
    <t>09147</t>
  </si>
  <si>
    <t>TRC994040227001027</t>
  </si>
  <si>
    <t>09148</t>
  </si>
  <si>
    <t>TRC994040227001028</t>
  </si>
  <si>
    <t>09149</t>
  </si>
  <si>
    <t>TRC994040227001029</t>
  </si>
  <si>
    <t>09150</t>
  </si>
  <si>
    <t>TRC994040227001030</t>
  </si>
  <si>
    <t>ESCOLA INFANTIL ANTELA</t>
  </si>
  <si>
    <t>09164</t>
  </si>
  <si>
    <t>TRC994040232001030</t>
  </si>
  <si>
    <t>09165</t>
  </si>
  <si>
    <t>TRC994040232001033</t>
  </si>
  <si>
    <t>09166</t>
  </si>
  <si>
    <t>TRC994040232001034</t>
  </si>
  <si>
    <t>09167</t>
  </si>
  <si>
    <t>TRC994040232001035</t>
  </si>
  <si>
    <t>09168</t>
  </si>
  <si>
    <t>TRC994040232001036</t>
  </si>
  <si>
    <t>09169</t>
  </si>
  <si>
    <t>TRC994040232001037</t>
  </si>
  <si>
    <t>ESCOLA INFANTIL O TOXO</t>
  </si>
  <si>
    <t>09180</t>
  </si>
  <si>
    <t>TRC994040236001022</t>
  </si>
  <si>
    <t>09181</t>
  </si>
  <si>
    <t>TRC994040236001025</t>
  </si>
  <si>
    <t>09182</t>
  </si>
  <si>
    <t>TRC994040236001026</t>
  </si>
  <si>
    <t>09183</t>
  </si>
  <si>
    <t>TRC994040236001027</t>
  </si>
  <si>
    <t>18146</t>
  </si>
  <si>
    <t>TRC994040236001028</t>
  </si>
  <si>
    <t>ESCOLA INFANTIL DE CABRAL</t>
  </si>
  <si>
    <t>09193</t>
  </si>
  <si>
    <t>TRC994040236560016</t>
  </si>
  <si>
    <t>09194</t>
  </si>
  <si>
    <t>TRC994040236560019</t>
  </si>
  <si>
    <t>09195</t>
  </si>
  <si>
    <t>TRC994040236560020</t>
  </si>
  <si>
    <t>09197</t>
  </si>
  <si>
    <t>TRC994040236560021</t>
  </si>
  <si>
    <t>09198</t>
  </si>
  <si>
    <t>TRC994040236560022</t>
  </si>
  <si>
    <t>ESCOLA INFANTIL O VENTORRILLO</t>
  </si>
  <si>
    <t>09210</t>
  </si>
  <si>
    <t>TRC994040315001020</t>
  </si>
  <si>
    <t>09211</t>
  </si>
  <si>
    <t>TRC994040315001021</t>
  </si>
  <si>
    <t>09212</t>
  </si>
  <si>
    <t>TRC994040315001024</t>
  </si>
  <si>
    <t>09213</t>
  </si>
  <si>
    <t>TRC994040315001025</t>
  </si>
  <si>
    <t>09214</t>
  </si>
  <si>
    <t>TRC994040315001026</t>
  </si>
  <si>
    <t>09215</t>
  </si>
  <si>
    <t>TRC994040315001027</t>
  </si>
  <si>
    <t>ESCOLA INFANTIL VIRXE DE COVADONGA</t>
  </si>
  <si>
    <t>09225</t>
  </si>
  <si>
    <t>TRC994040332001016</t>
  </si>
  <si>
    <t>09226</t>
  </si>
  <si>
    <t>TRC994040332001019</t>
  </si>
  <si>
    <t>09227</t>
  </si>
  <si>
    <t>TRC994040332001020</t>
  </si>
  <si>
    <t>09228</t>
  </si>
  <si>
    <t>TRC994040332001021</t>
  </si>
  <si>
    <t>ESCOLA INFANTIL DE COIA</t>
  </si>
  <si>
    <t>09241</t>
  </si>
  <si>
    <t>TRC994040336560029</t>
  </si>
  <si>
    <t>09242</t>
  </si>
  <si>
    <t>TRC994040336560033</t>
  </si>
  <si>
    <t>ITINERANTE CON PRESTACIÓN DE SERVIZOS NOS CENTROS DA LOCALIDADE.</t>
  </si>
  <si>
    <t>09244</t>
  </si>
  <si>
    <t>TRC994040336560035</t>
  </si>
  <si>
    <t>09246</t>
  </si>
  <si>
    <t>TRC994040336560037</t>
  </si>
  <si>
    <t>09248</t>
  </si>
  <si>
    <t>TRC994040336560039</t>
  </si>
  <si>
    <t>09249</t>
  </si>
  <si>
    <t>TRC994040336560040</t>
  </si>
  <si>
    <t>ESCOLA INFANTIL SANTA Mª DE OZA</t>
  </si>
  <si>
    <t>09258</t>
  </si>
  <si>
    <t>TRC994040415001019</t>
  </si>
  <si>
    <t>09259</t>
  </si>
  <si>
    <t>TRC994040415001022</t>
  </si>
  <si>
    <t>09260</t>
  </si>
  <si>
    <t>TRC994040415001023</t>
  </si>
  <si>
    <t>09261</t>
  </si>
  <si>
    <t>TRC994040415001024</t>
  </si>
  <si>
    <t>ESCOLA INFANTIL RELFAS</t>
  </si>
  <si>
    <t>09273</t>
  </si>
  <si>
    <t>TRC994040436560020</t>
  </si>
  <si>
    <t>09274</t>
  </si>
  <si>
    <t>TRC994040436560023</t>
  </si>
  <si>
    <t>09275</t>
  </si>
  <si>
    <t>TRC994040436560024</t>
  </si>
  <si>
    <t>09276</t>
  </si>
  <si>
    <t>TRC994040436560025</t>
  </si>
  <si>
    <t>09250</t>
  </si>
  <si>
    <t>TRC994040436560026</t>
  </si>
  <si>
    <t>ESCOLA INFANTIL COMPLEXO ADMINISTRATIVO DE VIGO</t>
  </si>
  <si>
    <t>24789</t>
  </si>
  <si>
    <t>TRC994040536560021</t>
  </si>
  <si>
    <t>25380</t>
  </si>
  <si>
    <t>TRC994040536560022</t>
  </si>
  <si>
    <t>SECRETARÍA XERAL DA PRESIDENCIA</t>
  </si>
  <si>
    <t>19399</t>
  </si>
  <si>
    <t>PX1010000115770131</t>
  </si>
  <si>
    <t>DISPOSICIÓN TRANSITORIA 10ª (1ª PARTE) DO V CONVENIO COLECTIVO ÚNICO DO PERSOAL LABORAL DA XUNTA DE GALICIA.</t>
  </si>
  <si>
    <t>0058</t>
  </si>
  <si>
    <t>COMPLEXO DEPORTIVO MONTERREI</t>
  </si>
  <si>
    <t>12756</t>
  </si>
  <si>
    <t>PX4994050132570105</t>
  </si>
  <si>
    <t>B10 // B11 // B14</t>
  </si>
  <si>
    <t>CENTRO GALEGO DE TECNIFICACIÓN DEPORTIVA</t>
  </si>
  <si>
    <t>12767</t>
  </si>
  <si>
    <t>PX4994050136001135</t>
  </si>
  <si>
    <t>19586</t>
  </si>
  <si>
    <t>PX4994050136001137</t>
  </si>
  <si>
    <t>12775</t>
  </si>
  <si>
    <t>PX4994050136001140</t>
  </si>
  <si>
    <t>B14 // OCUPADO POR MOZO/A DE SERVIZOS.</t>
  </si>
  <si>
    <t>12771</t>
  </si>
  <si>
    <t>PX4994050136001141</t>
  </si>
  <si>
    <t>12772</t>
  </si>
  <si>
    <t>PX4994050136001142</t>
  </si>
  <si>
    <t>12773</t>
  </si>
  <si>
    <t>PX4994050136001143</t>
  </si>
  <si>
    <t>12774</t>
  </si>
  <si>
    <t>PX4994050136001144</t>
  </si>
  <si>
    <t>12776</t>
  </si>
  <si>
    <t>PX4994050136001145</t>
  </si>
  <si>
    <t>12780</t>
  </si>
  <si>
    <t>PX4994050136001146</t>
  </si>
  <si>
    <t>12781</t>
  </si>
  <si>
    <t>PX4994050136001147</t>
  </si>
  <si>
    <t>XEFATURA TERRITORIAL DA CORUÑA</t>
  </si>
  <si>
    <t>12930</t>
  </si>
  <si>
    <t>SAC991000015001076</t>
  </si>
  <si>
    <t>12931</t>
  </si>
  <si>
    <t>SAC991000015001077</t>
  </si>
  <si>
    <t>12932</t>
  </si>
  <si>
    <t>SAC991000015001078</t>
  </si>
  <si>
    <t>XEFATURA TERRITORIAL DE PONTEVEDRA</t>
  </si>
  <si>
    <t>13168</t>
  </si>
  <si>
    <t>SAC991000036001047</t>
  </si>
  <si>
    <t>EDIFICIOS XUDICIAIS (A CORUÑA)</t>
  </si>
  <si>
    <t>16624</t>
  </si>
  <si>
    <t>PRC991000115001138</t>
  </si>
  <si>
    <t>16794</t>
  </si>
  <si>
    <t>PRC991000115001140</t>
  </si>
  <si>
    <t>16795</t>
  </si>
  <si>
    <t>PRC991000115001141</t>
  </si>
  <si>
    <t>16796</t>
  </si>
  <si>
    <t>PRC991000115001142</t>
  </si>
  <si>
    <t>16797</t>
  </si>
  <si>
    <t>PRC991000115001143</t>
  </si>
  <si>
    <t>16798</t>
  </si>
  <si>
    <t>PRC991000115001144</t>
  </si>
  <si>
    <t>16826</t>
  </si>
  <si>
    <t>PRC991000115001145</t>
  </si>
  <si>
    <t>16827</t>
  </si>
  <si>
    <t>PRC991000115001146</t>
  </si>
  <si>
    <t>16829</t>
  </si>
  <si>
    <t>PRC991000115001148</t>
  </si>
  <si>
    <t>16831</t>
  </si>
  <si>
    <t>PRC991000115001150</t>
  </si>
  <si>
    <t>16832</t>
  </si>
  <si>
    <t>PRC991000115001151</t>
  </si>
  <si>
    <t>16833</t>
  </si>
  <si>
    <t>PRC991000115001152</t>
  </si>
  <si>
    <t>16834</t>
  </si>
  <si>
    <t>PRC991000115001153</t>
  </si>
  <si>
    <t>16835</t>
  </si>
  <si>
    <t>PRC991000115001154</t>
  </si>
  <si>
    <t>16836</t>
  </si>
  <si>
    <t>PRC991000115001155</t>
  </si>
  <si>
    <t>16837</t>
  </si>
  <si>
    <t>PRC991000115001156</t>
  </si>
  <si>
    <t>16838</t>
  </si>
  <si>
    <t>PRC991000115001157</t>
  </si>
  <si>
    <t>16840</t>
  </si>
  <si>
    <t>PRC991000115001159</t>
  </si>
  <si>
    <t>16841</t>
  </si>
  <si>
    <t>PRC991000115001160</t>
  </si>
  <si>
    <t>EDIFICIOS XUDICIAIS (LUGO)</t>
  </si>
  <si>
    <t>16857</t>
  </si>
  <si>
    <t>PRC991000127001121</t>
  </si>
  <si>
    <t>4 HORAS DIARIAS</t>
  </si>
  <si>
    <t>EDIFICIOS XUDICIAIS (OURENSE)</t>
  </si>
  <si>
    <t>16802</t>
  </si>
  <si>
    <t>PRC991000132001125</t>
  </si>
  <si>
    <t>16803</t>
  </si>
  <si>
    <t>PRC991000132001126</t>
  </si>
  <si>
    <t>16805</t>
  </si>
  <si>
    <t>PRC991000132001128</t>
  </si>
  <si>
    <t>DECANATO DE 1ª INSTANCIA E INSTRUCCIÓN (VIGO)</t>
  </si>
  <si>
    <t>16873</t>
  </si>
  <si>
    <t>PRC991000436560010</t>
  </si>
  <si>
    <t>16874</t>
  </si>
  <si>
    <t>PRC991000436560011</t>
  </si>
  <si>
    <t>16876</t>
  </si>
  <si>
    <t>PRC991000436560013</t>
  </si>
  <si>
    <t>16881</t>
  </si>
  <si>
    <t>PRC991000436560018</t>
  </si>
  <si>
    <t>16882</t>
  </si>
  <si>
    <t>PRC991000436560019</t>
  </si>
  <si>
    <t>16885</t>
  </si>
  <si>
    <t>PRC991000436560022</t>
  </si>
  <si>
    <t>16887</t>
  </si>
  <si>
    <t>PRC991000436560024</t>
  </si>
  <si>
    <t>16888</t>
  </si>
  <si>
    <t>PRC991000436560025</t>
  </si>
  <si>
    <t>XULGADO DE PAZ (PORTO DO SON)</t>
  </si>
  <si>
    <t>16974</t>
  </si>
  <si>
    <t>PRC991000815700010</t>
  </si>
  <si>
    <t>2 HORAS DIARIAS</t>
  </si>
  <si>
    <t>EDIFICIO ADMINISTRATIVO (FERROL)</t>
  </si>
  <si>
    <t>17589</t>
  </si>
  <si>
    <t>PRC993000015350053</t>
  </si>
  <si>
    <t>Cuenta de COD_POSTO_FP</t>
  </si>
  <si>
    <t>Total general</t>
  </si>
  <si>
    <t>(en blanco)</t>
  </si>
  <si>
    <t>NON</t>
  </si>
  <si>
    <t>cod_posto</t>
  </si>
  <si>
    <t>cod_cons_real</t>
  </si>
  <si>
    <t>cons_real</t>
  </si>
  <si>
    <t>concello</t>
  </si>
  <si>
    <t>NOM_CONS</t>
  </si>
  <si>
    <t>C_DIREC</t>
  </si>
  <si>
    <t>VACANTE</t>
  </si>
  <si>
    <t>NUM_GRUPO</t>
  </si>
  <si>
    <t>NUM_CATEG</t>
  </si>
  <si>
    <t>PLUS_CONVENIO</t>
  </si>
  <si>
    <t>ED</t>
  </si>
  <si>
    <t>CULTURA, EDUCACIÓN, FORMACIÓN PROFESIONAL E UNIVERSIDADES</t>
  </si>
  <si>
    <t>SANTIAGO DE COMPOSTELA</t>
  </si>
  <si>
    <t>CU</t>
  </si>
  <si>
    <t>1</t>
  </si>
  <si>
    <t>11</t>
  </si>
  <si>
    <t>A CORUÑA</t>
  </si>
  <si>
    <t>AXENCIA GALEGA DAS INDUSTRIAS CULTURAIS (AGADIC) - SERVIZOS PERIFÉRICOS</t>
  </si>
  <si>
    <t>CGAI (A CORUÑA)</t>
  </si>
  <si>
    <t>29524</t>
  </si>
  <si>
    <t>CUA194080115001017</t>
  </si>
  <si>
    <t>PERSOAL DE SERVIZOS XERAIS</t>
  </si>
  <si>
    <t>OCUPADO POR PERSOAL LABORAL INDEFINIDO NON FIXO. // 25 HORAS SEMANAIS.</t>
  </si>
  <si>
    <t>CAMBRE</t>
  </si>
  <si>
    <t>SERVIZOS PERIFERICOS</t>
  </si>
  <si>
    <t>VIGO</t>
  </si>
  <si>
    <t>22143</t>
  </si>
  <si>
    <t>EDC994020215001015</t>
  </si>
  <si>
    <t>22144</t>
  </si>
  <si>
    <t>EDC994020215001016</t>
  </si>
  <si>
    <t>26046</t>
  </si>
  <si>
    <t>EDC994020315001015</t>
  </si>
  <si>
    <t>05584</t>
  </si>
  <si>
    <t>EDC994020515001014</t>
  </si>
  <si>
    <t>22145</t>
  </si>
  <si>
    <t>EDC994030115001018</t>
  </si>
  <si>
    <t>22146</t>
  </si>
  <si>
    <t>EDC994030215001018</t>
  </si>
  <si>
    <t>06413</t>
  </si>
  <si>
    <t>EDC994030315001009</t>
  </si>
  <si>
    <t>06484</t>
  </si>
  <si>
    <t>EDC994030415001010</t>
  </si>
  <si>
    <t>MEDIA XORNADA // B10</t>
  </si>
  <si>
    <t>22149</t>
  </si>
  <si>
    <t>EDC994030915001012</t>
  </si>
  <si>
    <t>26082</t>
  </si>
  <si>
    <t>EDC994031215001009</t>
  </si>
  <si>
    <t>25876</t>
  </si>
  <si>
    <t>EDC994050115001015</t>
  </si>
  <si>
    <t>06837</t>
  </si>
  <si>
    <t>EDC994060115001010</t>
  </si>
  <si>
    <t>06852</t>
  </si>
  <si>
    <t>EQUIPO DE ORIENTACIÓN ESPECÍFICO DA PROVINCIA DA CORUÑA</t>
  </si>
  <si>
    <t>EDC994070115001003</t>
  </si>
  <si>
    <t>MEDIA XORNADA // INCLÚE LIMPEZA C.E.F.O.R.E.S.</t>
  </si>
  <si>
    <t>AMES</t>
  </si>
  <si>
    <t>25879</t>
  </si>
  <si>
    <t>EDC994030115020009</t>
  </si>
  <si>
    <t>ARTEIXO</t>
  </si>
  <si>
    <t>26092</t>
  </si>
  <si>
    <t>EDC994030215050017</t>
  </si>
  <si>
    <t>ARZUA</t>
  </si>
  <si>
    <t>33084</t>
  </si>
  <si>
    <t>EDC994030115060009</t>
  </si>
  <si>
    <t>BETANZOS</t>
  </si>
  <si>
    <t>22476</t>
  </si>
  <si>
    <t>EDC994020115090012</t>
  </si>
  <si>
    <t>22163</t>
  </si>
  <si>
    <t>EDC994030115090012</t>
  </si>
  <si>
    <t>BOIRO</t>
  </si>
  <si>
    <t>22167</t>
  </si>
  <si>
    <t>EDC994030215110022</t>
  </si>
  <si>
    <t>BRION</t>
  </si>
  <si>
    <t>25887</t>
  </si>
  <si>
    <t>EDC994030115130017</t>
  </si>
  <si>
    <t>CAMARIÑAS</t>
  </si>
  <si>
    <t>22171</t>
  </si>
  <si>
    <t>EDC994030115160017</t>
  </si>
  <si>
    <t>05636</t>
  </si>
  <si>
    <t>EDC994030115170007</t>
  </si>
  <si>
    <t>CARNOTA</t>
  </si>
  <si>
    <t>22176</t>
  </si>
  <si>
    <t>EDC994030115200016</t>
  </si>
  <si>
    <t>CARRAL</t>
  </si>
  <si>
    <t>32780</t>
  </si>
  <si>
    <t>EDC994020115210007</t>
  </si>
  <si>
    <t>CEDEIRA</t>
  </si>
  <si>
    <t>22477</t>
  </si>
  <si>
    <t>EDC994030115220010</t>
  </si>
  <si>
    <t>MARIN</t>
  </si>
  <si>
    <t>CURTIS</t>
  </si>
  <si>
    <t>22182</t>
  </si>
  <si>
    <t>EDC994030115310010</t>
  </si>
  <si>
    <t>FENE</t>
  </si>
  <si>
    <t>25899</t>
  </si>
  <si>
    <t>EDC994030115340014</t>
  </si>
  <si>
    <t>04292</t>
  </si>
  <si>
    <t>FERROL</t>
  </si>
  <si>
    <t>CENTRO DE FORMACIÓN E RECURSOS (FERROL)</t>
  </si>
  <si>
    <t>EDC994005015350007</t>
  </si>
  <si>
    <t>33038</t>
  </si>
  <si>
    <t>EDC994010315350022</t>
  </si>
  <si>
    <t>22184</t>
  </si>
  <si>
    <t>EDC994030115350013</t>
  </si>
  <si>
    <t>26093</t>
  </si>
  <si>
    <t>EDC994030315350016</t>
  </si>
  <si>
    <t>MALPICA DE BERGANTIÑOS</t>
  </si>
  <si>
    <t>22032</t>
  </si>
  <si>
    <t>EDC994030115420008</t>
  </si>
  <si>
    <t>MUGARDOS</t>
  </si>
  <si>
    <t>22195</t>
  </si>
  <si>
    <t>EDC994030115500009</t>
  </si>
  <si>
    <t>MUXIA</t>
  </si>
  <si>
    <t>22197</t>
  </si>
  <si>
    <t>EDC994030115510016</t>
  </si>
  <si>
    <t>MUROS</t>
  </si>
  <si>
    <t>NARON</t>
  </si>
  <si>
    <t>25914</t>
  </si>
  <si>
    <t>EDC994030115530016</t>
  </si>
  <si>
    <t>NOIA</t>
  </si>
  <si>
    <t>05759</t>
  </si>
  <si>
    <t>EDC994030115560011</t>
  </si>
  <si>
    <t>OLEIROS</t>
  </si>
  <si>
    <t>22033</t>
  </si>
  <si>
    <t>EDC994030115570009</t>
  </si>
  <si>
    <t>22034</t>
  </si>
  <si>
    <t>EDC994030215570010</t>
  </si>
  <si>
    <t>22202</t>
  </si>
  <si>
    <t>EDC994030315570017</t>
  </si>
  <si>
    <t>CARIÑO</t>
  </si>
  <si>
    <t>05136</t>
  </si>
  <si>
    <t>EDC994020115614009</t>
  </si>
  <si>
    <t>PADRON</t>
  </si>
  <si>
    <t>05782</t>
  </si>
  <si>
    <t>EDC994030115640009</t>
  </si>
  <si>
    <t>A POBRA DO CARAMIÑAL</t>
  </si>
  <si>
    <t>PONTEDEUME</t>
  </si>
  <si>
    <t>PORTO DO SON</t>
  </si>
  <si>
    <t>22479</t>
  </si>
  <si>
    <t>EDC994030315700010</t>
  </si>
  <si>
    <t>RIANXO</t>
  </si>
  <si>
    <t>22212</t>
  </si>
  <si>
    <t>EDC994030115710011</t>
  </si>
  <si>
    <t>RIBEIRA</t>
  </si>
  <si>
    <t>33085</t>
  </si>
  <si>
    <t>EDC994020115720012</t>
  </si>
  <si>
    <t>33115</t>
  </si>
  <si>
    <t>EDC994030215720011</t>
  </si>
  <si>
    <t>SADA</t>
  </si>
  <si>
    <t>25925</t>
  </si>
  <si>
    <t>EDC994030115740011</t>
  </si>
  <si>
    <t>SANTA COMBA</t>
  </si>
  <si>
    <t>22215</t>
  </si>
  <si>
    <t>EDC994030115760013</t>
  </si>
  <si>
    <t>33040</t>
  </si>
  <si>
    <t>EDC994020115770035</t>
  </si>
  <si>
    <t>05406</t>
  </si>
  <si>
    <t>EDC994020215770008</t>
  </si>
  <si>
    <t>26083</t>
  </si>
  <si>
    <t>EDC994020315770011</t>
  </si>
  <si>
    <t>05590</t>
  </si>
  <si>
    <t>EDC994020515770007</t>
  </si>
  <si>
    <t>26084</t>
  </si>
  <si>
    <t>EDC994030315770013</t>
  </si>
  <si>
    <t>22218</t>
  </si>
  <si>
    <t>EDC994030515770011</t>
  </si>
  <si>
    <t>06613</t>
  </si>
  <si>
    <t>EDC994030615770010</t>
  </si>
  <si>
    <t>06656</t>
  </si>
  <si>
    <t>EDC994030715770008</t>
  </si>
  <si>
    <t>26085</t>
  </si>
  <si>
    <t>EDC994050115770016</t>
  </si>
  <si>
    <t>LUGO</t>
  </si>
  <si>
    <t>25939</t>
  </si>
  <si>
    <t>EDC994030627001038</t>
  </si>
  <si>
    <t>33041</t>
  </si>
  <si>
    <t>EDC994080127001011</t>
  </si>
  <si>
    <t>BURELA</t>
  </si>
  <si>
    <t>CERVO</t>
  </si>
  <si>
    <t>19496</t>
  </si>
  <si>
    <t>EDC994030227130010</t>
  </si>
  <si>
    <t>CHANTADA</t>
  </si>
  <si>
    <t>05898</t>
  </si>
  <si>
    <t>EDC994030127160009</t>
  </si>
  <si>
    <t>A FONSAGRADA</t>
  </si>
  <si>
    <t>GUITIRIZ</t>
  </si>
  <si>
    <t>25945</t>
  </si>
  <si>
    <t>EDC994030127220009</t>
  </si>
  <si>
    <t>QUIROGA</t>
  </si>
  <si>
    <t>MONFORTE DE LEMOS</t>
  </si>
  <si>
    <t>22485</t>
  </si>
  <si>
    <t>EDC994020127300010</t>
  </si>
  <si>
    <t>PALAS DE REI</t>
  </si>
  <si>
    <t>05949</t>
  </si>
  <si>
    <t>EDC994030127390008</t>
  </si>
  <si>
    <t>A PASTORIZA</t>
  </si>
  <si>
    <t>22274</t>
  </si>
  <si>
    <t>EDC994030127430016</t>
  </si>
  <si>
    <t>RIBADEO</t>
  </si>
  <si>
    <t>29124</t>
  </si>
  <si>
    <t>EDC994030127500009</t>
  </si>
  <si>
    <t>O SAVIÑAO</t>
  </si>
  <si>
    <t>VILALBA</t>
  </si>
  <si>
    <t>22487</t>
  </si>
  <si>
    <t>EDC994030127640012</t>
  </si>
  <si>
    <t>VIVEIRO</t>
  </si>
  <si>
    <t>19498</t>
  </si>
  <si>
    <t>EDC994020127650012</t>
  </si>
  <si>
    <t>25954</t>
  </si>
  <si>
    <t>ESCOLA OFICIAL DE IDIOMAS DE VIVEIRO "LUZ POZO GARZA" (VIVEIRO)</t>
  </si>
  <si>
    <t>EDC994050127650010</t>
  </si>
  <si>
    <t>OURENSE</t>
  </si>
  <si>
    <t>04300</t>
  </si>
  <si>
    <t>CENTRO DE FORMACIÓN E RECURSOS (OURENSE)</t>
  </si>
  <si>
    <t>EDC994005032001005</t>
  </si>
  <si>
    <t>26096</t>
  </si>
  <si>
    <t>EDC994020332001010</t>
  </si>
  <si>
    <t>25956</t>
  </si>
  <si>
    <t>EDC994030632001010</t>
  </si>
  <si>
    <t>ALLARIZ</t>
  </si>
  <si>
    <t>22299</t>
  </si>
  <si>
    <t>EDC994030132010009</t>
  </si>
  <si>
    <t>22301</t>
  </si>
  <si>
    <t>O BARCO DE VALDEORRAS</t>
  </si>
  <si>
    <t>CENTRO DE FORMACIÓN E RECURSOS (O BARCO DE VALDEORRAS)</t>
  </si>
  <si>
    <t>EDC994005032090015</t>
  </si>
  <si>
    <t>22302</t>
  </si>
  <si>
    <t>EDC994020132090010</t>
  </si>
  <si>
    <t>O CARBALLIÑO</t>
  </si>
  <si>
    <t>25963</t>
  </si>
  <si>
    <t>EDC994020132190010</t>
  </si>
  <si>
    <t>19501</t>
  </si>
  <si>
    <t>EDC994030132190010</t>
  </si>
  <si>
    <t>XINZO DE LIMIA</t>
  </si>
  <si>
    <t>25966</t>
  </si>
  <si>
    <t>EDC994020132320010</t>
  </si>
  <si>
    <t>25967</t>
  </si>
  <si>
    <t>EDC994030132320011</t>
  </si>
  <si>
    <t>TOEN</t>
  </si>
  <si>
    <t>04305</t>
  </si>
  <si>
    <t>PONTEVEDRA</t>
  </si>
  <si>
    <t>CENTRO DE FORMACIÓN E RECURSOS (PONTEVEDRA)</t>
  </si>
  <si>
    <t>EDC994005036001005</t>
  </si>
  <si>
    <t>MAR</t>
  </si>
  <si>
    <t>06635</t>
  </si>
  <si>
    <t>EDC994030636001016</t>
  </si>
  <si>
    <t>06778</t>
  </si>
  <si>
    <t>EDC994040136001005</t>
  </si>
  <si>
    <t>22355</t>
  </si>
  <si>
    <t>EDC994040136001006</t>
  </si>
  <si>
    <t>BAIONA</t>
  </si>
  <si>
    <t>BUEU</t>
  </si>
  <si>
    <t>CAMBADOS</t>
  </si>
  <si>
    <t>CANGAS</t>
  </si>
  <si>
    <t>06121</t>
  </si>
  <si>
    <t>EDC994030136080008</t>
  </si>
  <si>
    <t>A CAÑIZA</t>
  </si>
  <si>
    <t>A ESTRADA</t>
  </si>
  <si>
    <t>06136</t>
  </si>
  <si>
    <t>EDC994030136170010</t>
  </si>
  <si>
    <t>FORCAREI</t>
  </si>
  <si>
    <t>22369</t>
  </si>
  <si>
    <t>EDC994030136180011</t>
  </si>
  <si>
    <t>GONDOMAR</t>
  </si>
  <si>
    <t>06142</t>
  </si>
  <si>
    <t>EDC994030136210009</t>
  </si>
  <si>
    <t>25986</t>
  </si>
  <si>
    <t>EDC994030236210012</t>
  </si>
  <si>
    <t>O GROVE</t>
  </si>
  <si>
    <t>06148</t>
  </si>
  <si>
    <t>EDC994030136220008</t>
  </si>
  <si>
    <t>LALIN</t>
  </si>
  <si>
    <t>06173</t>
  </si>
  <si>
    <t>EDC994030136260009</t>
  </si>
  <si>
    <t>33042</t>
  </si>
  <si>
    <t>EDC994030136260011</t>
  </si>
  <si>
    <t>MOAÑA</t>
  </si>
  <si>
    <t>MOS</t>
  </si>
  <si>
    <t>22382</t>
  </si>
  <si>
    <t>EDC994030136330009</t>
  </si>
  <si>
    <t>O PORRIÑO</t>
  </si>
  <si>
    <t>25993</t>
  </si>
  <si>
    <t>EDC994030136380012</t>
  </si>
  <si>
    <t>POIO</t>
  </si>
  <si>
    <t>PONTE CALDELAS</t>
  </si>
  <si>
    <t>22388</t>
  </si>
  <si>
    <t>EDC994030136410012</t>
  </si>
  <si>
    <t>PONTEAREAS</t>
  </si>
  <si>
    <t>REDONDELA</t>
  </si>
  <si>
    <t>05363</t>
  </si>
  <si>
    <t>EDC994020136440009</t>
  </si>
  <si>
    <t>SALCEDA DE CASELAS</t>
  </si>
  <si>
    <t>25998</t>
  </si>
  <si>
    <t>EDC994030136480012</t>
  </si>
  <si>
    <t>SANXENXO</t>
  </si>
  <si>
    <t>TUI</t>
  </si>
  <si>
    <t>26001</t>
  </si>
  <si>
    <t>EDC994030136540012</t>
  </si>
  <si>
    <t>06248</t>
  </si>
  <si>
    <t>EDC994030136560015</t>
  </si>
  <si>
    <t>26010</t>
  </si>
  <si>
    <t>EDC994030836560013</t>
  </si>
  <si>
    <t>04286</t>
  </si>
  <si>
    <t>EDC994031136560012</t>
  </si>
  <si>
    <t>22409</t>
  </si>
  <si>
    <t>EDC994031536560012</t>
  </si>
  <si>
    <t>06831</t>
  </si>
  <si>
    <t>EDC994050136560016</t>
  </si>
  <si>
    <t>VILAGARCIA DE AROUSA</t>
  </si>
  <si>
    <t>26019</t>
  </si>
  <si>
    <t>EDC994030436590010</t>
  </si>
  <si>
    <t>06260</t>
  </si>
  <si>
    <t>VILANOVA DE AROUSA</t>
  </si>
  <si>
    <t>EDC994030136600007</t>
  </si>
  <si>
    <t>EM</t>
  </si>
  <si>
    <t>PROMOCIÓN DO EMPREGO E IGUALDADE</t>
  </si>
  <si>
    <t>EI</t>
  </si>
  <si>
    <t>SERVIZOS PERIFÉRICOS</t>
  </si>
  <si>
    <t>OFICINA DE EMPREGO DE CHANTADA</t>
  </si>
  <si>
    <t>17610</t>
  </si>
  <si>
    <t>EIC992090127160030</t>
  </si>
  <si>
    <t>20 HORAS SEMANAIS</t>
  </si>
  <si>
    <t>MA</t>
  </si>
  <si>
    <t>MEDIO AMBIENTE, TERRITORIO E VIVENDA</t>
  </si>
  <si>
    <t>00900</t>
  </si>
  <si>
    <t>MAC991000036001159</t>
  </si>
  <si>
    <t>00894</t>
  </si>
  <si>
    <t>MAC991000036001182</t>
  </si>
  <si>
    <t>MR</t>
  </si>
  <si>
    <t>MEDIO RURAL</t>
  </si>
  <si>
    <t>AXENCIA GALEGA DE CALIDADE AGROALIMENTARIA (AGACAL)</t>
  </si>
  <si>
    <t>ESTACIÓN EXPERIMENTAL AGRÍCOLA DO BAIXO MIÑO (SALCEDA DE CASELAS-PONTEVEDRA)</t>
  </si>
  <si>
    <t>02113</t>
  </si>
  <si>
    <t>MRA112900336480081</t>
  </si>
  <si>
    <t>00898</t>
  </si>
  <si>
    <t>MRC991000036001260</t>
  </si>
  <si>
    <t>00896</t>
  </si>
  <si>
    <t>MRC991000036001267</t>
  </si>
  <si>
    <t>LIMPADOR/A (PARQUE)</t>
  </si>
  <si>
    <t>PE</t>
  </si>
  <si>
    <t>CENTRO CULTIVOS MARIÑOS (RIBADEO)</t>
  </si>
  <si>
    <t>11708</t>
  </si>
  <si>
    <t>PEC994020127500030</t>
  </si>
  <si>
    <t>PR</t>
  </si>
  <si>
    <t>VICEPRESIDENCIA SEGUNDA E CONSELLERÍA DE PRESIDENCIA, XUSTIZA E DEPORTES</t>
  </si>
  <si>
    <t>16959</t>
  </si>
  <si>
    <t>XULGADO DE PAZ (ARTEIXO)</t>
  </si>
  <si>
    <t>PRC991000815050010</t>
  </si>
  <si>
    <t>16907</t>
  </si>
  <si>
    <t>XULGADO DE 1ª INSTANCIA E INSTRUCCIÓN (BETANZOS)</t>
  </si>
  <si>
    <t>PRC991000715090010</t>
  </si>
  <si>
    <t>3 HORAS DIARIAS</t>
  </si>
  <si>
    <t>16961</t>
  </si>
  <si>
    <t>XULGADO DE PAZ (CARNOTA)</t>
  </si>
  <si>
    <t>PRC991000815200010</t>
  </si>
  <si>
    <t>16909</t>
  </si>
  <si>
    <t>CORCUBION</t>
  </si>
  <si>
    <t>XULGADO DE 1ª INSTANCIA E INSTRUCCIÓN (CORCUBIÓN)</t>
  </si>
  <si>
    <t>PRC991000715280010</t>
  </si>
  <si>
    <t>16910</t>
  </si>
  <si>
    <t>PRC991000715280011</t>
  </si>
  <si>
    <t>03347</t>
  </si>
  <si>
    <t>PRC993000015350051</t>
  </si>
  <si>
    <t>18 HORAS SEMANAIS</t>
  </si>
  <si>
    <t>16967</t>
  </si>
  <si>
    <t>XULGADO DE PAZ (MUXÍA)</t>
  </si>
  <si>
    <t>PRC991000815510010</t>
  </si>
  <si>
    <t>16915</t>
  </si>
  <si>
    <t>XULGADO DE 1ª INSTANCIA E INSTRUCCIÓN (MUROS)</t>
  </si>
  <si>
    <t>PRC991000715520010</t>
  </si>
  <si>
    <t>16917</t>
  </si>
  <si>
    <t>XULGADO DE 1ª INSTANCIA E INSTRUCCIÓN (NOIA)</t>
  </si>
  <si>
    <t>PRC991000715560010</t>
  </si>
  <si>
    <t>16972</t>
  </si>
  <si>
    <t>XULGADO DE PAZ (PONTEDUME)</t>
  </si>
  <si>
    <t>PRC991000815680010</t>
  </si>
  <si>
    <t>16975</t>
  </si>
  <si>
    <t>XULGADO DE PAZ (RIANXO)</t>
  </si>
  <si>
    <t>PRC991000815710010</t>
  </si>
  <si>
    <t>16977</t>
  </si>
  <si>
    <t>XULGADO DE PAZ (SANTA COMBA)</t>
  </si>
  <si>
    <t>PRC991000815760010</t>
  </si>
  <si>
    <t>16978</t>
  </si>
  <si>
    <t>XULGADO DE PAZ (BURELA)</t>
  </si>
  <si>
    <t>PRC991000827085010</t>
  </si>
  <si>
    <t>16925</t>
  </si>
  <si>
    <t>XULGADO DE 1ª INSTANCIA E INSTRUCCIÓN (A FONSAGRADA)</t>
  </si>
  <si>
    <t>PRC991000727180011</t>
  </si>
  <si>
    <t>16979</t>
  </si>
  <si>
    <t>XULGADO DE PAZ (QUIROGA)</t>
  </si>
  <si>
    <t>PRC991000827490010</t>
  </si>
  <si>
    <t>16980</t>
  </si>
  <si>
    <t>XULGADO DE PAZ (O SAVIÑAO)</t>
  </si>
  <si>
    <t>PRC991000827570010</t>
  </si>
  <si>
    <t>16932</t>
  </si>
  <si>
    <t>XULGADO DE 1ª INSTANCIA E INSTRUCCIÓN (O BARCO DE VALDEORRAS)</t>
  </si>
  <si>
    <t>PRC991000732090010</t>
  </si>
  <si>
    <t>EDIFICIOS XUDICIAIS (PONTEVEDRA)</t>
  </si>
  <si>
    <t>16813</t>
  </si>
  <si>
    <t>PRC991000136001145</t>
  </si>
  <si>
    <t>5 HORAS DIARIAS</t>
  </si>
  <si>
    <t>16817</t>
  </si>
  <si>
    <t>PRC991000136001149</t>
  </si>
  <si>
    <t>16862</t>
  </si>
  <si>
    <t>PRC991000136001151</t>
  </si>
  <si>
    <t>16863</t>
  </si>
  <si>
    <t>PRC991000136001152</t>
  </si>
  <si>
    <t>16864</t>
  </si>
  <si>
    <t>PRC991000136001153</t>
  </si>
  <si>
    <t>16865</t>
  </si>
  <si>
    <t>PRC991000136001154</t>
  </si>
  <si>
    <t>17002</t>
  </si>
  <si>
    <t>PRC991000136001156</t>
  </si>
  <si>
    <t>16983</t>
  </si>
  <si>
    <t>XULGADO DE PAZ (BAIONA)</t>
  </si>
  <si>
    <t>PRC991000836030010</t>
  </si>
  <si>
    <t>16984</t>
  </si>
  <si>
    <t>XULGADO DE PAZ (BUEU)</t>
  </si>
  <si>
    <t>PRC991000836040010</t>
  </si>
  <si>
    <t>16944</t>
  </si>
  <si>
    <t>XULGADO DE 1ª INSTANCIA E INSTRUCCIÓN (CAMBADOS)</t>
  </si>
  <si>
    <t>PRC991000736060011</t>
  </si>
  <si>
    <t>16945</t>
  </si>
  <si>
    <t>XULGADO DE 1ª INSTANCIA E INSTRUCCIÓN (CANGAS DE MORRAZO)</t>
  </si>
  <si>
    <t>PRC991000736080010</t>
  </si>
  <si>
    <t>16946</t>
  </si>
  <si>
    <t>PRC991000736080011</t>
  </si>
  <si>
    <t>16985</t>
  </si>
  <si>
    <t>XULGADO DE PAZ (A CAÑIZA)</t>
  </si>
  <si>
    <t>PRC991000836090010</t>
  </si>
  <si>
    <t>16987</t>
  </si>
  <si>
    <t>XULGADO DE PAZ (O GROVE)</t>
  </si>
  <si>
    <t>PRC991000836220010</t>
  </si>
  <si>
    <t>16949</t>
  </si>
  <si>
    <t>XULGADO DE 1ª INSTANCIA E INSTRUCCIÓN (LALÍN)</t>
  </si>
  <si>
    <t>PRC991000736240011</t>
  </si>
  <si>
    <t>6 HORAS DIARIAS</t>
  </si>
  <si>
    <t>16950</t>
  </si>
  <si>
    <t>XULGADO DE 1ª INSTANCIA E INSTRUCCIÓN (MARÍN)</t>
  </si>
  <si>
    <t>PRC991000736260010</t>
  </si>
  <si>
    <t>16988</t>
  </si>
  <si>
    <t>XULGADO DE PAZ (MOAÑA)</t>
  </si>
  <si>
    <t>PRC991000836290010</t>
  </si>
  <si>
    <t>16989</t>
  </si>
  <si>
    <t>MONDARIZ</t>
  </si>
  <si>
    <t>XULGADO DE PAZ (MONDARIZ)</t>
  </si>
  <si>
    <t>PRC991000836300010</t>
  </si>
  <si>
    <t>16990</t>
  </si>
  <si>
    <t>XULGADO DE PAZ (MOS)</t>
  </si>
  <si>
    <t>PRC991000836330010</t>
  </si>
  <si>
    <t>16951</t>
  </si>
  <si>
    <t>XULGADO DE 1ª INSTANCIA E INSTRUCCIÓN (O PORRIÑO)</t>
  </si>
  <si>
    <t>PRC991000736380010</t>
  </si>
  <si>
    <t>16952</t>
  </si>
  <si>
    <t>PRC991000736380011</t>
  </si>
  <si>
    <t>16992</t>
  </si>
  <si>
    <t>XULGADO DE PAZ (POIO)</t>
  </si>
  <si>
    <t>PRC991000836400010</t>
  </si>
  <si>
    <t>16954</t>
  </si>
  <si>
    <t>XULGADO DE 1ª INSTANCIA E INSTRUCCIÓN (PONTEAREAS)</t>
  </si>
  <si>
    <t>PRC991000736420011</t>
  </si>
  <si>
    <t>16995</t>
  </si>
  <si>
    <t>XULGADO DE PAZ (SANXENXO)</t>
  </si>
  <si>
    <t>PRC991000836500010</t>
  </si>
  <si>
    <t>PS</t>
  </si>
  <si>
    <t>POLÍTICA SOCIAL E XUVENTUDE</t>
  </si>
  <si>
    <t>CASA DA XUVENTUDE DE NOIA</t>
  </si>
  <si>
    <t>08691</t>
  </si>
  <si>
    <t>PSC994020115560007</t>
  </si>
  <si>
    <t>28505</t>
  </si>
  <si>
    <t>CENTRO SOCIOCOMUNITARIO A POBRA DO CARAMIÑAL</t>
  </si>
  <si>
    <t>PSC994070115660013</t>
  </si>
  <si>
    <t>XORNADA PARTIDA // 25 HORAS SEMANAIS // B14</t>
  </si>
  <si>
    <t>CENTRO SOCIOCOMUNITARIO (VIGO)</t>
  </si>
  <si>
    <t>28518</t>
  </si>
  <si>
    <t>PSC994060136560009</t>
  </si>
  <si>
    <t>PX</t>
  </si>
  <si>
    <t>PRESIDENCIA DA XUNTA DE GALICIA</t>
  </si>
  <si>
    <t>AXENCIA TURISMO DE GALICIA (SERVIZOS PERIFÉRICOS)</t>
  </si>
  <si>
    <t>ÁREA PROVINCIAL DA CORUÑA</t>
  </si>
  <si>
    <t>03228</t>
  </si>
  <si>
    <t>PXA291000015001120</t>
  </si>
  <si>
    <t>SA</t>
  </si>
  <si>
    <t>SANIDADE (LEI 2/2015)</t>
  </si>
  <si>
    <t>SERVIZOS PERIFÉRICOS - SERVIZO GALEGO DE SAÚDE</t>
  </si>
  <si>
    <t>XERENCIA DE XESTIÓN INTEGRADA DE SANTIAGO DE COMPOSTELA</t>
  </si>
  <si>
    <t>CANDO SEXA VACANTE TRANSFORMAR EN PRAZA ESTATUTARIA.</t>
  </si>
  <si>
    <t>16017</t>
  </si>
  <si>
    <t>SAS994010015770033</t>
  </si>
  <si>
    <t>B14 // CANDO SEXA VACANTE TRANSFORMAR EN PRAZA ESTATUTARIA.</t>
  </si>
  <si>
    <t>XERENCIA DE XESTIÓN INTEGRADA DE OURENSE, VERÍN E O BARCO DE VALDEORRAS (TOÉN)</t>
  </si>
  <si>
    <t>16092</t>
  </si>
  <si>
    <t>SAS994010032800082</t>
  </si>
  <si>
    <t>PASADOR/A DE FERRO</t>
  </si>
  <si>
    <t>16094</t>
  </si>
  <si>
    <t>SAS994010032800084</t>
  </si>
  <si>
    <t>XERENCIA DE XESTIÓN INTEGRADA DE PONTEVEDRA E O SALNÉS (PONTEVEDRA)</t>
  </si>
  <si>
    <t>16100</t>
  </si>
  <si>
    <t>SAS994010036001007</t>
  </si>
  <si>
    <t>POSTO A EXTINGUIR // CANDO SEXA VACANTE TRANSFORMAR EN PRAZA ESTATUTARIA NA XERENCIA DE XESTIÓN INTEGRADA DE PONTEVEDRA E O SALNÉS.</t>
  </si>
  <si>
    <t>TR</t>
  </si>
  <si>
    <t>24689</t>
  </si>
  <si>
    <t>TRC994040415001025</t>
  </si>
  <si>
    <t>MEDIA XORNADA // ITINERANTE CON PRESTACIÓN DE SERVIZOS NOS CENTROS DA LOCALIDADE.</t>
  </si>
  <si>
    <t>24685</t>
  </si>
  <si>
    <t>TRC994040215770036</t>
  </si>
  <si>
    <t>24677</t>
  </si>
  <si>
    <t>TRC994040127001027</t>
  </si>
  <si>
    <t>28510</t>
  </si>
  <si>
    <t>TRC994040127500018</t>
  </si>
  <si>
    <t>CAMAREIRO/A -LIMPADOR/A</t>
  </si>
  <si>
    <t>24680</t>
  </si>
  <si>
    <t>TRC994040132001026</t>
  </si>
  <si>
    <t>24682</t>
  </si>
  <si>
    <t>TRC994040136001031</t>
  </si>
  <si>
    <t>Funcionarizar</t>
  </si>
  <si>
    <t>SUBGRUPO</t>
  </si>
  <si>
    <t>NIVEL</t>
  </si>
  <si>
    <t>SOLDO</t>
  </si>
  <si>
    <t>C. DESTINO (14)</t>
  </si>
  <si>
    <t>C. ESPECÍFICO (14)</t>
  </si>
  <si>
    <t>SOLDO EXTRA</t>
  </si>
  <si>
    <t xml:space="preserve">TOTAL </t>
  </si>
  <si>
    <t>TOTAL (con IPC 0,3784%)</t>
  </si>
  <si>
    <t>sen esp.</t>
  </si>
  <si>
    <t>espec.</t>
  </si>
  <si>
    <t>total igual nivel</t>
  </si>
  <si>
    <t>DIFERENTE NIVEL</t>
  </si>
  <si>
    <t>T.LAB. ANUAL</t>
  </si>
  <si>
    <t>G. FUNC.</t>
  </si>
  <si>
    <t>MENSUAL</t>
  </si>
  <si>
    <t>EXTRA</t>
  </si>
  <si>
    <t>T. ANUAL</t>
  </si>
  <si>
    <t>SUBGRUPO A1</t>
  </si>
  <si>
    <t>28A</t>
  </si>
  <si>
    <t>28B</t>
  </si>
  <si>
    <t>A1</t>
  </si>
  <si>
    <t>A2</t>
  </si>
  <si>
    <t>B</t>
  </si>
  <si>
    <t>C1</t>
  </si>
  <si>
    <t>C2</t>
  </si>
  <si>
    <t>AP</t>
  </si>
  <si>
    <t>SUBGRUPO A2</t>
  </si>
  <si>
    <t>SUBGRUPO C1</t>
  </si>
  <si>
    <t>GRUPO B</t>
  </si>
  <si>
    <t>SUBGRUPO C2</t>
  </si>
  <si>
    <t>SUBGRUPO AP</t>
  </si>
  <si>
    <t>RETRIBUCIÓNS ANUAIS LABORAIS 2019 inicial</t>
  </si>
  <si>
    <t xml:space="preserve">GRUPO </t>
  </si>
  <si>
    <t>CATEGORÍA</t>
  </si>
  <si>
    <t>C. FUNCIÓNS</t>
  </si>
  <si>
    <t>A. EXTRA</t>
  </si>
  <si>
    <t>ESP. EXTRA</t>
  </si>
  <si>
    <t>1 COMPL.</t>
  </si>
  <si>
    <t>2 COMPL.</t>
  </si>
  <si>
    <t>3 COMPL.</t>
  </si>
  <si>
    <t>B14 + 1 C</t>
  </si>
  <si>
    <t>B14 + 2C</t>
  </si>
  <si>
    <t>B14 + 3C</t>
  </si>
  <si>
    <t>dh</t>
  </si>
  <si>
    <t>dh+1C</t>
  </si>
  <si>
    <t>dh+2C</t>
  </si>
  <si>
    <t>GRUPO I</t>
  </si>
  <si>
    <t>GRUPO II</t>
  </si>
  <si>
    <t>GRUPO III*</t>
  </si>
  <si>
    <t>1 A 59</t>
  </si>
  <si>
    <t>GRUPO III</t>
  </si>
  <si>
    <t>GRUPO IV</t>
  </si>
  <si>
    <t>GRUPO V</t>
  </si>
  <si>
    <t>COMPLEMENTOS LABORAIS:</t>
  </si>
  <si>
    <t xml:space="preserve">IMPORTE </t>
  </si>
  <si>
    <t>IMP. + IPC</t>
  </si>
  <si>
    <t>DISPOÑINILIDADE HORARIA:</t>
  </si>
  <si>
    <t>DISPOÑIBILIDADE HORARIA CONDUTORES:</t>
  </si>
  <si>
    <t>PERIGOSIDADE (B10), PENOSIDADE (B18) E TOXICIDADE (B11):</t>
  </si>
  <si>
    <t>ESPECIAL DEDICACIÓN (B14):</t>
  </si>
  <si>
    <t>ESPECIAL RESPONSABILIDADE</t>
  </si>
  <si>
    <t>AXUDA POR DISCAPACIDADE</t>
  </si>
  <si>
    <t>PLUS CONVENIO</t>
  </si>
  <si>
    <t>COMPLEMENTO INFORMATICA</t>
  </si>
  <si>
    <t>PLUS CONVENIO - DIRECCIÓN</t>
  </si>
  <si>
    <t>liña orzmentaria ???</t>
  </si>
  <si>
    <t>Retribución laboral</t>
  </si>
  <si>
    <t>R. FUNCIONARIOS</t>
  </si>
  <si>
    <t>AGSS</t>
  </si>
  <si>
    <t>RETRIBUCIÓNS ANUAIS FUNCIONARIOS 2023</t>
  </si>
  <si>
    <t>Funcionariza (persoa)</t>
  </si>
  <si>
    <t>Funcionariza (posto)</t>
  </si>
  <si>
    <t>Sí</t>
  </si>
  <si>
    <t>Cuenta de cod_posto</t>
  </si>
  <si>
    <t>XORNADA INCOMPLETA</t>
  </si>
  <si>
    <t>APROBADOS</t>
  </si>
  <si>
    <t>XORNADA COMPLETA (APROBADOS E NON APROBADOS)</t>
  </si>
  <si>
    <t>Amortizouse en modificación RPT de 11/08/2022.</t>
  </si>
  <si>
    <t>TOTAL POSTOS A MODIFICAR:</t>
  </si>
  <si>
    <t>XORNADA COMPLETA</t>
  </si>
  <si>
    <t>SUBTOTAL</t>
  </si>
  <si>
    <t>TOTAL</t>
  </si>
  <si>
    <t>TOTAL …........</t>
  </si>
  <si>
    <t>XORNADA PARCIAL</t>
  </si>
  <si>
    <t>TODOS (XORNADA COMPLETA + XORNADA PARCIAL)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</si>
</sst>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color rgb="FF333333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  <charset val="1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3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0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 style="thin">
        <color indexed="0"/>
      </right>
      <top/>
      <bottom style="medium">
        <color theme="3"/>
      </bottom>
      <diagonal/>
    </border>
    <border>
      <left style="thin">
        <color indexed="0"/>
      </left>
      <right style="thin">
        <color indexed="8"/>
      </right>
      <top/>
      <bottom style="medium">
        <color theme="3"/>
      </bottom>
      <diagonal/>
    </border>
    <border>
      <left style="thin">
        <color indexed="8"/>
      </left>
      <right style="thin">
        <color indexed="8"/>
      </right>
      <top/>
      <bottom style="medium">
        <color theme="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theme="3"/>
      </left>
      <right style="thin">
        <color indexed="0"/>
      </right>
      <top style="medium">
        <color theme="3"/>
      </top>
      <bottom/>
      <diagonal/>
    </border>
    <border>
      <left style="thin">
        <color indexed="0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Border="0" applyProtection="0"/>
    <xf numFmtId="0" fontId="11" fillId="16" borderId="0" applyNumberFormat="0" applyBorder="0" applyProtection="0"/>
    <xf numFmtId="0" fontId="11" fillId="17" borderId="0" applyNumberFormat="0" applyBorder="0" applyProtection="0"/>
    <xf numFmtId="0" fontId="10" fillId="18" borderId="0" applyNumberFormat="0" applyBorder="0" applyProtection="0"/>
    <xf numFmtId="0" fontId="12" fillId="19" borderId="0" applyNumberFormat="0" applyBorder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20" borderId="0" applyNumberFormat="0" applyBorder="0" applyProtection="0"/>
    <xf numFmtId="0" fontId="15" fillId="0" borderId="0" applyNumberFormat="0" applyBorder="0" applyProtection="0"/>
    <xf numFmtId="0" fontId="16" fillId="21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8" fillId="8" borderId="0" applyNumberFormat="0" applyBorder="0" applyAlignment="0" applyProtection="0"/>
    <xf numFmtId="0" fontId="21" fillId="22" borderId="0" applyNumberFormat="0" applyBorder="0" applyProtection="0"/>
    <xf numFmtId="0" fontId="21" fillId="22" borderId="0" applyNumberFormat="0" applyBorder="0" applyProtection="0"/>
    <xf numFmtId="0" fontId="8" fillId="8" borderId="0" applyNumberFormat="0" applyBorder="0" applyAlignment="0" applyProtection="0"/>
    <xf numFmtId="0" fontId="6" fillId="0" borderId="0"/>
    <xf numFmtId="0" fontId="13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3" fillId="0" borderId="0"/>
    <xf numFmtId="0" fontId="13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6" fillId="0" borderId="0"/>
    <xf numFmtId="0" fontId="26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6" fillId="0" borderId="0"/>
    <xf numFmtId="0" fontId="13" fillId="0" borderId="0"/>
    <xf numFmtId="0" fontId="6" fillId="0" borderId="0"/>
    <xf numFmtId="0" fontId="6" fillId="0" borderId="0"/>
    <xf numFmtId="0" fontId="6" fillId="9" borderId="3" applyNumberFormat="0" applyFont="0" applyAlignment="0" applyProtection="0"/>
    <xf numFmtId="0" fontId="27" fillId="22" borderId="4" applyNumberForma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 applyNumberFormat="0" applyFont="0" applyBorder="0" applyProtection="0"/>
    <xf numFmtId="0" fontId="28" fillId="0" borderId="0" applyBorder="0" applyAlignment="0" applyProtection="0"/>
    <xf numFmtId="0" fontId="22" fillId="0" borderId="0" applyNumberFormat="0" applyFont="0" applyBorder="0" applyProtection="0"/>
    <xf numFmtId="0" fontId="29" fillId="0" borderId="0"/>
    <xf numFmtId="0" fontId="7" fillId="0" borderId="0" applyNumberFormat="0" applyFill="0" applyBorder="0" applyAlignment="0" applyProtection="0"/>
    <xf numFmtId="0" fontId="12" fillId="0" borderId="0" applyNumberFormat="0" applyBorder="0" applyProtection="0"/>
  </cellStyleXfs>
  <cellXfs count="250">
    <xf numFmtId="0" fontId="0" fillId="0" borderId="0" xfId="0"/>
    <xf numFmtId="0" fontId="0" fillId="2" borderId="0" xfId="0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2" fillId="0" borderId="2" xfId="0" applyFont="1" applyBorder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" fontId="1" fillId="2" borderId="0" xfId="0" applyNumberFormat="1" applyFon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23" borderId="0" xfId="0" applyFill="1"/>
    <xf numFmtId="49" fontId="0" fillId="23" borderId="0" xfId="0" applyNumberFormat="1" applyFill="1" applyAlignment="1">
      <alignment horizontal="center"/>
    </xf>
    <xf numFmtId="0" fontId="0" fillId="2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1" fillId="24" borderId="7" xfId="0" applyFont="1" applyFill="1" applyBorder="1" applyAlignment="1">
      <alignment horizontal="center" vertical="center" wrapText="1"/>
    </xf>
    <xf numFmtId="0" fontId="31" fillId="24" borderId="8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0" fillId="26" borderId="0" xfId="0" applyFill="1"/>
    <xf numFmtId="0" fontId="0" fillId="0" borderId="17" xfId="0" applyBorder="1" applyAlignment="1">
      <alignment horizontal="left" vertical="center" indent="3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166" fontId="0" fillId="0" borderId="1" xfId="0" applyNumberFormat="1" applyBorder="1" applyAlignment="1">
      <alignment horizontal="right" vertical="center" indent="1"/>
    </xf>
    <xf numFmtId="0" fontId="33" fillId="27" borderId="19" xfId="0" applyFont="1" applyFill="1" applyBorder="1" applyAlignment="1">
      <alignment horizontal="center"/>
    </xf>
    <xf numFmtId="4" fontId="34" fillId="27" borderId="20" xfId="0" applyNumberFormat="1" applyFont="1" applyFill="1" applyBorder="1" applyAlignment="1">
      <alignment horizontal="center"/>
    </xf>
    <xf numFmtId="4" fontId="32" fillId="27" borderId="21" xfId="0" applyNumberFormat="1" applyFont="1" applyFill="1" applyBorder="1" applyAlignment="1">
      <alignment horizontal="center"/>
    </xf>
    <xf numFmtId="4" fontId="35" fillId="28" borderId="20" xfId="0" applyNumberFormat="1" applyFont="1" applyFill="1" applyBorder="1" applyAlignment="1">
      <alignment horizontal="center"/>
    </xf>
    <xf numFmtId="4" fontId="33" fillId="28" borderId="22" xfId="0" applyNumberFormat="1" applyFont="1" applyFill="1" applyBorder="1" applyAlignment="1">
      <alignment horizontal="center"/>
    </xf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0" fontId="0" fillId="27" borderId="17" xfId="0" applyFill="1" applyBorder="1" applyAlignment="1">
      <alignment horizontal="left" vertical="center" indent="3"/>
    </xf>
    <xf numFmtId="0" fontId="0" fillId="27" borderId="0" xfId="0" applyFill="1" applyAlignment="1">
      <alignment horizontal="center" vertical="center"/>
    </xf>
    <xf numFmtId="0" fontId="0" fillId="27" borderId="1" xfId="0" applyFill="1" applyBorder="1" applyAlignment="1">
      <alignment horizontal="right" vertical="center" indent="1"/>
    </xf>
    <xf numFmtId="166" fontId="0" fillId="27" borderId="1" xfId="0" applyNumberFormat="1" applyFill="1" applyBorder="1" applyAlignment="1">
      <alignment horizontal="right" vertical="center" indent="1"/>
    </xf>
    <xf numFmtId="0" fontId="33" fillId="0" borderId="23" xfId="0" applyFont="1" applyBorder="1" applyAlignment="1">
      <alignment horizontal="center"/>
    </xf>
    <xf numFmtId="4" fontId="34" fillId="0" borderId="20" xfId="0" applyNumberFormat="1" applyFont="1" applyBorder="1" applyAlignment="1">
      <alignment horizontal="center"/>
    </xf>
    <xf numFmtId="4" fontId="32" fillId="0" borderId="20" xfId="0" applyNumberFormat="1" applyFont="1" applyBorder="1" applyAlignment="1">
      <alignment horizontal="center"/>
    </xf>
    <xf numFmtId="4" fontId="0" fillId="0" borderId="17" xfId="0" applyNumberFormat="1" applyBorder="1"/>
    <xf numFmtId="4" fontId="0" fillId="0" borderId="1" xfId="0" applyNumberFormat="1" applyBorder="1"/>
    <xf numFmtId="0" fontId="33" fillId="27" borderId="23" xfId="0" applyFont="1" applyFill="1" applyBorder="1" applyAlignment="1">
      <alignment horizontal="center"/>
    </xf>
    <xf numFmtId="4" fontId="32" fillId="27" borderId="20" xfId="0" applyNumberFormat="1" applyFont="1" applyFill="1" applyBorder="1" applyAlignment="1">
      <alignment horizontal="center"/>
    </xf>
    <xf numFmtId="4" fontId="0" fillId="29" borderId="0" xfId="0" applyNumberFormat="1" applyFill="1"/>
    <xf numFmtId="0" fontId="0" fillId="27" borderId="24" xfId="0" applyFill="1" applyBorder="1" applyAlignment="1">
      <alignment horizontal="left" vertical="center" indent="3"/>
    </xf>
    <xf numFmtId="0" fontId="0" fillId="27" borderId="25" xfId="0" applyFill="1" applyBorder="1" applyAlignment="1">
      <alignment horizontal="center" vertical="center"/>
    </xf>
    <xf numFmtId="0" fontId="0" fillId="27" borderId="26" xfId="0" applyFill="1" applyBorder="1" applyAlignment="1">
      <alignment horizontal="right" vertical="center" indent="1"/>
    </xf>
    <xf numFmtId="166" fontId="0" fillId="27" borderId="26" xfId="0" applyNumberFormat="1" applyFill="1" applyBorder="1" applyAlignment="1">
      <alignment horizontal="right" vertical="center" indent="1"/>
    </xf>
    <xf numFmtId="0" fontId="33" fillId="0" borderId="28" xfId="0" applyFont="1" applyBorder="1" applyAlignment="1">
      <alignment horizontal="center"/>
    </xf>
    <xf numFmtId="4" fontId="34" fillId="0" borderId="29" xfId="0" applyNumberFormat="1" applyFont="1" applyBorder="1" applyAlignment="1">
      <alignment horizontal="center"/>
    </xf>
    <xf numFmtId="4" fontId="32" fillId="0" borderId="29" xfId="0" applyNumberFormat="1" applyFont="1" applyBorder="1" applyAlignment="1">
      <alignment horizontal="center"/>
    </xf>
    <xf numFmtId="4" fontId="0" fillId="0" borderId="24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0" fontId="0" fillId="26" borderId="31" xfId="0" applyFill="1" applyBorder="1"/>
    <xf numFmtId="0" fontId="0" fillId="26" borderId="25" xfId="0" applyFill="1" applyBorder="1"/>
    <xf numFmtId="0" fontId="33" fillId="0" borderId="33" xfId="0" applyFont="1" applyBorder="1" applyAlignment="1">
      <alignment horizontal="center"/>
    </xf>
    <xf numFmtId="4" fontId="34" fillId="0" borderId="34" xfId="0" applyNumberFormat="1" applyFont="1" applyBorder="1" applyAlignment="1">
      <alignment horizontal="center"/>
    </xf>
    <xf numFmtId="4" fontId="33" fillId="0" borderId="34" xfId="0" applyNumberFormat="1" applyFont="1" applyBorder="1" applyAlignment="1">
      <alignment horizontal="center"/>
    </xf>
    <xf numFmtId="4" fontId="33" fillId="27" borderId="20" xfId="0" applyNumberFormat="1" applyFont="1" applyFill="1" applyBorder="1" applyAlignment="1">
      <alignment horizontal="center"/>
    </xf>
    <xf numFmtId="4" fontId="33" fillId="0" borderId="20" xfId="0" applyNumberFormat="1" applyFont="1" applyBorder="1" applyAlignment="1">
      <alignment horizontal="center"/>
    </xf>
    <xf numFmtId="0" fontId="33" fillId="27" borderId="28" xfId="0" applyFont="1" applyFill="1" applyBorder="1" applyAlignment="1">
      <alignment horizontal="center"/>
    </xf>
    <xf numFmtId="4" fontId="34" fillId="27" borderId="29" xfId="0" applyNumberFormat="1" applyFont="1" applyFill="1" applyBorder="1" applyAlignment="1">
      <alignment horizontal="center"/>
    </xf>
    <xf numFmtId="4" fontId="33" fillId="27" borderId="29" xfId="0" applyNumberFormat="1" applyFont="1" applyFill="1" applyBorder="1" applyAlignment="1">
      <alignment horizontal="center"/>
    </xf>
    <xf numFmtId="4" fontId="33" fillId="0" borderId="29" xfId="0" applyNumberFormat="1" applyFont="1" applyBorder="1" applyAlignment="1">
      <alignment horizontal="center"/>
    </xf>
    <xf numFmtId="0" fontId="33" fillId="7" borderId="28" xfId="0" applyFont="1" applyFill="1" applyBorder="1" applyAlignment="1">
      <alignment horizontal="center"/>
    </xf>
    <xf numFmtId="4" fontId="34" fillId="7" borderId="29" xfId="0" applyNumberFormat="1" applyFont="1" applyFill="1" applyBorder="1" applyAlignment="1">
      <alignment horizontal="center"/>
    </xf>
    <xf numFmtId="4" fontId="33" fillId="7" borderId="29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1" fillId="24" borderId="37" xfId="0" applyFont="1" applyFill="1" applyBorder="1" applyAlignment="1">
      <alignment horizontal="center" vertical="center" wrapText="1"/>
    </xf>
    <xf numFmtId="0" fontId="31" fillId="24" borderId="38" xfId="0" applyFont="1" applyFill="1" applyBorder="1" applyAlignment="1">
      <alignment horizontal="center" vertical="center" wrapText="1"/>
    </xf>
    <xf numFmtId="0" fontId="31" fillId="24" borderId="39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vertical="center"/>
    </xf>
    <xf numFmtId="0" fontId="33" fillId="0" borderId="40" xfId="0" applyFont="1" applyBorder="1" applyAlignment="1">
      <alignment horizontal="center"/>
    </xf>
    <xf numFmtId="4" fontId="35" fillId="0" borderId="40" xfId="0" applyNumberFormat="1" applyFont="1" applyBorder="1" applyAlignment="1">
      <alignment horizontal="center"/>
    </xf>
    <xf numFmtId="4" fontId="33" fillId="0" borderId="40" xfId="0" applyNumberFormat="1" applyFont="1" applyBorder="1" applyAlignment="1">
      <alignment horizontal="center"/>
    </xf>
    <xf numFmtId="0" fontId="33" fillId="27" borderId="18" xfId="0" applyFont="1" applyFill="1" applyBorder="1" applyAlignment="1">
      <alignment vertical="center"/>
    </xf>
    <xf numFmtId="0" fontId="33" fillId="27" borderId="40" xfId="0" applyFont="1" applyFill="1" applyBorder="1" applyAlignment="1">
      <alignment horizontal="center"/>
    </xf>
    <xf numFmtId="4" fontId="35" fillId="27" borderId="40" xfId="0" applyNumberFormat="1" applyFont="1" applyFill="1" applyBorder="1" applyAlignment="1">
      <alignment horizontal="center"/>
    </xf>
    <xf numFmtId="4" fontId="33" fillId="27" borderId="40" xfId="0" applyNumberFormat="1" applyFont="1" applyFill="1" applyBorder="1" applyAlignment="1">
      <alignment horizontal="center"/>
    </xf>
    <xf numFmtId="0" fontId="33" fillId="27" borderId="27" xfId="0" applyFont="1" applyFill="1" applyBorder="1" applyAlignment="1">
      <alignment vertical="center"/>
    </xf>
    <xf numFmtId="0" fontId="33" fillId="27" borderId="41" xfId="0" applyFont="1" applyFill="1" applyBorder="1" applyAlignment="1">
      <alignment horizontal="center"/>
    </xf>
    <xf numFmtId="4" fontId="35" fillId="27" borderId="41" xfId="0" applyNumberFormat="1" applyFont="1" applyFill="1" applyBorder="1" applyAlignment="1">
      <alignment horizontal="center"/>
    </xf>
    <xf numFmtId="4" fontId="33" fillId="27" borderId="41" xfId="0" applyNumberFormat="1" applyFont="1" applyFill="1" applyBorder="1" applyAlignment="1">
      <alignment horizontal="center"/>
    </xf>
    <xf numFmtId="0" fontId="31" fillId="24" borderId="42" xfId="0" applyFont="1" applyFill="1" applyBorder="1" applyAlignment="1">
      <alignment vertical="center"/>
    </xf>
    <xf numFmtId="0" fontId="9" fillId="24" borderId="43" xfId="0" applyFont="1" applyFill="1" applyBorder="1"/>
    <xf numFmtId="0" fontId="9" fillId="24" borderId="43" xfId="0" applyFont="1" applyFill="1" applyBorder="1" applyAlignment="1">
      <alignment horizontal="left" vertical="center"/>
    </xf>
    <xf numFmtId="0" fontId="30" fillId="24" borderId="43" xfId="0" applyFont="1" applyFill="1" applyBorder="1" applyAlignment="1">
      <alignment horizontal="left" vertical="center"/>
    </xf>
    <xf numFmtId="0" fontId="35" fillId="0" borderId="44" xfId="0" applyFont="1" applyBorder="1" applyAlignment="1">
      <alignment vertical="center"/>
    </xf>
    <xf numFmtId="4" fontId="35" fillId="0" borderId="0" xfId="0" applyNumberFormat="1" applyFont="1" applyAlignment="1">
      <alignment horizontal="right" vertical="center"/>
    </xf>
    <xf numFmtId="4" fontId="33" fillId="0" borderId="0" xfId="0" applyNumberFormat="1" applyFont="1" applyAlignment="1">
      <alignment horizontal="right" vertical="center"/>
    </xf>
    <xf numFmtId="0" fontId="0" fillId="27" borderId="44" xfId="0" applyFill="1" applyBorder="1"/>
    <xf numFmtId="0" fontId="0" fillId="27" borderId="0" xfId="0" applyFill="1"/>
    <xf numFmtId="4" fontId="35" fillId="27" borderId="0" xfId="0" applyNumberFormat="1" applyFont="1" applyFill="1" applyAlignment="1">
      <alignment horizontal="right" vertical="center"/>
    </xf>
    <xf numFmtId="4" fontId="33" fillId="27" borderId="0" xfId="0" applyNumberFormat="1" applyFont="1" applyFill="1" applyAlignment="1">
      <alignment horizontal="right" vertical="center"/>
    </xf>
    <xf numFmtId="4" fontId="0" fillId="27" borderId="0" xfId="0" applyNumberFormat="1" applyFill="1"/>
    <xf numFmtId="0" fontId="35" fillId="0" borderId="0" xfId="0" applyFont="1" applyAlignment="1">
      <alignment vertical="center"/>
    </xf>
    <xf numFmtId="0" fontId="0" fillId="6" borderId="0" xfId="0" applyFill="1"/>
    <xf numFmtId="4" fontId="0" fillId="6" borderId="0" xfId="0" applyNumberFormat="1" applyFill="1"/>
    <xf numFmtId="0" fontId="1" fillId="2" borderId="45" xfId="0" applyFont="1" applyFill="1" applyBorder="1"/>
    <xf numFmtId="0" fontId="0" fillId="5" borderId="46" xfId="0" applyFill="1" applyBorder="1" applyAlignment="1">
      <alignment horizontal="center"/>
    </xf>
    <xf numFmtId="4" fontId="0" fillId="0" borderId="48" xfId="0" applyNumberFormat="1" applyBorder="1"/>
    <xf numFmtId="0" fontId="1" fillId="5" borderId="47" xfId="0" applyFont="1" applyFill="1" applyBorder="1" applyAlignment="1">
      <alignment horizontal="center" vertical="center" wrapText="1"/>
    </xf>
    <xf numFmtId="0" fontId="3" fillId="0" borderId="0" xfId="0" applyFont="1"/>
    <xf numFmtId="0" fontId="36" fillId="0" borderId="2" xfId="0" applyFont="1" applyBorder="1" applyAlignment="1">
      <alignment horizontal="left"/>
    </xf>
    <xf numFmtId="0" fontId="1" fillId="2" borderId="50" xfId="0" applyFont="1" applyFill="1" applyBorder="1"/>
    <xf numFmtId="0" fontId="1" fillId="2" borderId="51" xfId="0" applyFont="1" applyFill="1" applyBorder="1" applyAlignment="1">
      <alignment horizontal="center"/>
    </xf>
    <xf numFmtId="4" fontId="1" fillId="2" borderId="51" xfId="0" applyNumberFormat="1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4" borderId="51" xfId="0" applyFill="1" applyBorder="1" applyAlignment="1">
      <alignment horizontal="center"/>
    </xf>
    <xf numFmtId="4" fontId="0" fillId="4" borderId="51" xfId="0" applyNumberForma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4" fontId="0" fillId="4" borderId="60" xfId="0" applyNumberForma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5" xfId="0" applyFont="1" applyBorder="1"/>
    <xf numFmtId="0" fontId="0" fillId="0" borderId="66" xfId="0" applyBorder="1" applyAlignment="1">
      <alignment horizontal="center"/>
    </xf>
    <xf numFmtId="4" fontId="0" fillId="0" borderId="66" xfId="0" applyNumberForma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26" borderId="68" xfId="0" applyFont="1" applyFill="1" applyBorder="1" applyAlignment="1">
      <alignment horizontal="center"/>
    </xf>
    <xf numFmtId="0" fontId="1" fillId="4" borderId="69" xfId="0" applyFont="1" applyFill="1" applyBorder="1"/>
    <xf numFmtId="0" fontId="0" fillId="4" borderId="48" xfId="0" applyFill="1" applyBorder="1" applyAlignment="1">
      <alignment horizontal="center"/>
    </xf>
    <xf numFmtId="4" fontId="0" fillId="4" borderId="48" xfId="0" applyNumberForma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26" borderId="7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4" fontId="0" fillId="0" borderId="51" xfId="0" applyNumberForma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60" xfId="0" applyBorder="1" applyAlignment="1">
      <alignment horizontal="center"/>
    </xf>
    <xf numFmtId="4" fontId="0" fillId="0" borderId="60" xfId="0" applyNumberForma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4" borderId="47" xfId="0" applyFill="1" applyBorder="1" applyAlignment="1">
      <alignment horizontal="center"/>
    </xf>
    <xf numFmtId="4" fontId="0" fillId="4" borderId="47" xfId="0" applyNumberForma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4" fontId="0" fillId="4" borderId="46" xfId="0" applyNumberForma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3" fontId="0" fillId="0" borderId="0" xfId="0" applyNumberFormat="1"/>
    <xf numFmtId="0" fontId="1" fillId="0" borderId="57" xfId="0" applyFont="1" applyBorder="1"/>
    <xf numFmtId="0" fontId="1" fillId="0" borderId="46" xfId="0" applyFont="1" applyBorder="1" applyAlignment="1">
      <alignment horizontal="center"/>
    </xf>
    <xf numFmtId="0" fontId="1" fillId="26" borderId="58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60" xfId="0" applyFont="1" applyFill="1" applyBorder="1" applyAlignment="1">
      <alignment horizontal="center"/>
    </xf>
    <xf numFmtId="0" fontId="1" fillId="0" borderId="69" xfId="0" applyFont="1" applyBorder="1"/>
    <xf numFmtId="0" fontId="0" fillId="0" borderId="48" xfId="0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4" borderId="65" xfId="0" applyFont="1" applyFill="1" applyBorder="1"/>
    <xf numFmtId="0" fontId="0" fillId="4" borderId="66" xfId="0" applyFill="1" applyBorder="1" applyAlignment="1">
      <alignment horizontal="center"/>
    </xf>
    <xf numFmtId="4" fontId="0" fillId="4" borderId="66" xfId="0" applyNumberFormat="1" applyFill="1" applyBorder="1" applyAlignment="1">
      <alignment horizontal="center"/>
    </xf>
    <xf numFmtId="0" fontId="1" fillId="4" borderId="66" xfId="0" applyFont="1" applyFill="1" applyBorder="1" applyAlignment="1">
      <alignment horizontal="center"/>
    </xf>
    <xf numFmtId="0" fontId="1" fillId="0" borderId="71" xfId="0" applyFont="1" applyBorder="1" applyAlignment="1">
      <alignment horizontal="left" vertical="center"/>
    </xf>
    <xf numFmtId="0" fontId="0" fillId="0" borderId="72" xfId="0" applyBorder="1" applyAlignment="1">
      <alignment horizontal="center"/>
    </xf>
    <xf numFmtId="4" fontId="0" fillId="0" borderId="72" xfId="0" applyNumberForma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26" borderId="76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3" fillId="30" borderId="65" xfId="0" applyFont="1" applyFill="1" applyBorder="1" applyAlignment="1">
      <alignment horizontal="center"/>
    </xf>
    <xf numFmtId="3" fontId="3" fillId="30" borderId="68" xfId="0" applyNumberFormat="1" applyFont="1" applyFill="1" applyBorder="1" applyAlignment="1">
      <alignment horizontal="center"/>
    </xf>
    <xf numFmtId="0" fontId="1" fillId="0" borderId="6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26" borderId="64" xfId="0" applyFont="1" applyFill="1" applyBorder="1" applyAlignment="1">
      <alignment horizontal="center" vertical="center"/>
    </xf>
    <xf numFmtId="0" fontId="1" fillId="26" borderId="56" xfId="0" applyFont="1" applyFill="1" applyBorder="1" applyAlignment="1">
      <alignment horizontal="center" vertical="center"/>
    </xf>
    <xf numFmtId="0" fontId="1" fillId="26" borderId="58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left" vertical="center"/>
    </xf>
    <xf numFmtId="0" fontId="1" fillId="4" borderId="54" xfId="0" applyFont="1" applyFill="1" applyBorder="1" applyAlignment="1">
      <alignment horizontal="left" vertical="center"/>
    </xf>
    <xf numFmtId="0" fontId="1" fillId="4" borderId="59" xfId="0" applyFont="1" applyFill="1" applyBorder="1" applyAlignment="1">
      <alignment horizontal="left" vertical="center"/>
    </xf>
    <xf numFmtId="0" fontId="1" fillId="26" borderId="53" xfId="0" applyFont="1" applyFill="1" applyBorder="1" applyAlignment="1">
      <alignment horizontal="center" vertical="center"/>
    </xf>
    <xf numFmtId="0" fontId="1" fillId="26" borderId="62" xfId="0" applyFont="1" applyFill="1" applyBorder="1" applyAlignment="1">
      <alignment horizontal="center" vertical="center"/>
    </xf>
    <xf numFmtId="0" fontId="1" fillId="26" borderId="71" xfId="0" applyFont="1" applyFill="1" applyBorder="1" applyAlignment="1">
      <alignment horizontal="center"/>
    </xf>
    <xf numFmtId="0" fontId="1" fillId="26" borderId="72" xfId="0" applyFont="1" applyFill="1" applyBorder="1" applyAlignment="1">
      <alignment horizontal="center"/>
    </xf>
    <xf numFmtId="3" fontId="1" fillId="26" borderId="67" xfId="0" applyNumberFormat="1" applyFont="1" applyFill="1" applyBorder="1" applyAlignment="1">
      <alignment horizontal="center"/>
    </xf>
    <xf numFmtId="3" fontId="1" fillId="26" borderId="12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4" borderId="63" xfId="0" applyFont="1" applyFill="1" applyBorder="1" applyAlignment="1">
      <alignment horizontal="left" vertical="center"/>
    </xf>
    <xf numFmtId="0" fontId="1" fillId="4" borderId="57" xfId="0" applyFont="1" applyFill="1" applyBorder="1" applyAlignment="1">
      <alignment horizontal="left" vertical="center"/>
    </xf>
    <xf numFmtId="0" fontId="3" fillId="7" borderId="49" xfId="0" applyFont="1" applyFill="1" applyBorder="1" applyAlignment="1">
      <alignment horizontal="center"/>
    </xf>
    <xf numFmtId="0" fontId="1" fillId="26" borderId="73" xfId="0" applyFont="1" applyFill="1" applyBorder="1" applyAlignment="1">
      <alignment horizontal="center" vertical="center"/>
    </xf>
    <xf numFmtId="0" fontId="1" fillId="26" borderId="70" xfId="0" applyFont="1" applyFill="1" applyBorder="1" applyAlignment="1">
      <alignment horizontal="center" vertical="center"/>
    </xf>
    <xf numFmtId="0" fontId="1" fillId="26" borderId="74" xfId="0" applyFont="1" applyFill="1" applyBorder="1" applyAlignment="1">
      <alignment horizontal="center" vertical="center"/>
    </xf>
    <xf numFmtId="3" fontId="1" fillId="26" borderId="75" xfId="0" applyNumberFormat="1" applyFont="1" applyFill="1" applyBorder="1" applyAlignment="1">
      <alignment horizontal="center"/>
    </xf>
    <xf numFmtId="3" fontId="1" fillId="26" borderId="76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1" fillId="24" borderId="35" xfId="0" applyFont="1" applyFill="1" applyBorder="1" applyAlignment="1">
      <alignment horizontal="center" vertical="center" wrapText="1"/>
    </xf>
    <xf numFmtId="0" fontId="31" fillId="24" borderId="36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1" fillId="24" borderId="5" xfId="0" applyFont="1" applyFill="1" applyBorder="1" applyAlignment="1">
      <alignment horizontal="center" vertical="center" wrapText="1"/>
    </xf>
    <xf numFmtId="0" fontId="31" fillId="24" borderId="6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7">
    <cellStyle name="60% - Énfasis1 2" xfId="1" xr:uid="{00000000-0005-0000-0000-000000000000}"/>
    <cellStyle name="60% - Énfasis2 2" xfId="2" xr:uid="{00000000-0005-0000-0000-000001000000}"/>
    <cellStyle name="60% - Énfasis3 2" xfId="3" xr:uid="{00000000-0005-0000-0000-000002000000}"/>
    <cellStyle name="60% - Énfasis4 2" xfId="4" xr:uid="{00000000-0005-0000-0000-000003000000}"/>
    <cellStyle name="60% - Énfasis5 2" xfId="5" xr:uid="{00000000-0005-0000-0000-000004000000}"/>
    <cellStyle name="60% - Énfasis6 2" xfId="6" xr:uid="{00000000-0005-0000-0000-000005000000}"/>
    <cellStyle name="Accent" xfId="7" xr:uid="{00000000-0005-0000-0000-000006000000}"/>
    <cellStyle name="Accent 1" xfId="8" xr:uid="{00000000-0005-0000-0000-000007000000}"/>
    <cellStyle name="Accent 2" xfId="9" xr:uid="{00000000-0005-0000-0000-000008000000}"/>
    <cellStyle name="Accent 3" xfId="10" xr:uid="{00000000-0005-0000-0000-000009000000}"/>
    <cellStyle name="Bad" xfId="11" xr:uid="{00000000-0005-0000-0000-00000A000000}"/>
    <cellStyle name="Comma" xfId="12" xr:uid="{00000000-0005-0000-0000-00000B000000}"/>
    <cellStyle name="Comma [0]" xfId="13" xr:uid="{00000000-0005-0000-0000-00000C000000}"/>
    <cellStyle name="Comma [0] 2" xfId="14" xr:uid="{00000000-0005-0000-0000-00000D000000}"/>
    <cellStyle name="Comma 2" xfId="15" xr:uid="{00000000-0005-0000-0000-00000E000000}"/>
    <cellStyle name="Currency" xfId="16" xr:uid="{00000000-0005-0000-0000-00000F000000}"/>
    <cellStyle name="Currency [0]" xfId="17" xr:uid="{00000000-0005-0000-0000-000010000000}"/>
    <cellStyle name="Currency [0] 2" xfId="18" xr:uid="{00000000-0005-0000-0000-000011000000}"/>
    <cellStyle name="Currency 2" xfId="19" xr:uid="{00000000-0005-0000-0000-000012000000}"/>
    <cellStyle name="Error" xfId="20" xr:uid="{00000000-0005-0000-0000-000013000000}"/>
    <cellStyle name="Footnote" xfId="21" xr:uid="{00000000-0005-0000-0000-000014000000}"/>
    <cellStyle name="Good" xfId="22" xr:uid="{00000000-0005-0000-0000-000015000000}"/>
    <cellStyle name="Heading (user)" xfId="23" xr:uid="{00000000-0005-0000-0000-000016000000}"/>
    <cellStyle name="Heading 1" xfId="24" xr:uid="{00000000-0005-0000-0000-000017000000}"/>
    <cellStyle name="Heading 2" xfId="25" xr:uid="{00000000-0005-0000-0000-000018000000}"/>
    <cellStyle name="Hyperlink" xfId="26" xr:uid="{00000000-0005-0000-0000-000019000000}"/>
    <cellStyle name="Neutral 2" xfId="27" xr:uid="{00000000-0005-0000-0000-00001A000000}"/>
    <cellStyle name="Neutral 2 2" xfId="28" xr:uid="{00000000-0005-0000-0000-00001B000000}"/>
    <cellStyle name="Neutral 3" xfId="29" xr:uid="{00000000-0005-0000-0000-00001C000000}"/>
    <cellStyle name="Neutral 3 2" xfId="30" xr:uid="{00000000-0005-0000-0000-00001D000000}"/>
    <cellStyle name="Normal" xfId="0" builtinId="0"/>
    <cellStyle name="Normal 10" xfId="31" xr:uid="{00000000-0005-0000-0000-00001F000000}"/>
    <cellStyle name="Normal 2" xfId="32" xr:uid="{00000000-0005-0000-0000-000020000000}"/>
    <cellStyle name="Normal 2 2" xfId="33" xr:uid="{00000000-0005-0000-0000-000021000000}"/>
    <cellStyle name="Normal 2 2 2" xfId="34" xr:uid="{00000000-0005-0000-0000-000022000000}"/>
    <cellStyle name="Normal 2 2 2 2" xfId="35" xr:uid="{00000000-0005-0000-0000-000023000000}"/>
    <cellStyle name="Normal 2 2 3" xfId="36" xr:uid="{00000000-0005-0000-0000-000024000000}"/>
    <cellStyle name="Normal 2 2 4" xfId="37" xr:uid="{00000000-0005-0000-0000-000025000000}"/>
    <cellStyle name="Normal 2 3" xfId="38" xr:uid="{00000000-0005-0000-0000-000026000000}"/>
    <cellStyle name="Normal 2 3 2" xfId="39" xr:uid="{00000000-0005-0000-0000-000027000000}"/>
    <cellStyle name="Normal 2 4" xfId="40" xr:uid="{00000000-0005-0000-0000-000028000000}"/>
    <cellStyle name="Normal 2 5" xfId="41" xr:uid="{00000000-0005-0000-0000-000029000000}"/>
    <cellStyle name="Normal 2 6" xfId="42" xr:uid="{00000000-0005-0000-0000-00002A000000}"/>
    <cellStyle name="Normal 2_Camiños A1" xfId="43" xr:uid="{00000000-0005-0000-0000-00002B000000}"/>
    <cellStyle name="Normal 3" xfId="44" xr:uid="{00000000-0005-0000-0000-00002C000000}"/>
    <cellStyle name="Normal 3 2" xfId="45" xr:uid="{00000000-0005-0000-0000-00002D000000}"/>
    <cellStyle name="Normal 3 3" xfId="46" xr:uid="{00000000-0005-0000-0000-00002E000000}"/>
    <cellStyle name="Normal 3 4" xfId="47" xr:uid="{00000000-0005-0000-0000-00002F000000}"/>
    <cellStyle name="Normal 4" xfId="48" xr:uid="{00000000-0005-0000-0000-000030000000}"/>
    <cellStyle name="Normal 4 2" xfId="49" xr:uid="{00000000-0005-0000-0000-000031000000}"/>
    <cellStyle name="Normal 4 3" xfId="50" xr:uid="{00000000-0005-0000-0000-000032000000}"/>
    <cellStyle name="Normal 4 4" xfId="51" xr:uid="{00000000-0005-0000-0000-000033000000}"/>
    <cellStyle name="Normal 5" xfId="52" xr:uid="{00000000-0005-0000-0000-000034000000}"/>
    <cellStyle name="Normal 6" xfId="53" xr:uid="{00000000-0005-0000-0000-000035000000}"/>
    <cellStyle name="Normal 7" xfId="54" xr:uid="{00000000-0005-0000-0000-000036000000}"/>
    <cellStyle name="Normal 8" xfId="55" xr:uid="{00000000-0005-0000-0000-000037000000}"/>
    <cellStyle name="Normal 9" xfId="56" xr:uid="{00000000-0005-0000-0000-000038000000}"/>
    <cellStyle name="Notas 2" xfId="57" xr:uid="{00000000-0005-0000-0000-000039000000}"/>
    <cellStyle name="Note" xfId="58" xr:uid="{00000000-0005-0000-0000-00003A000000}"/>
    <cellStyle name="Percent" xfId="59" xr:uid="{00000000-0005-0000-0000-00003B000000}"/>
    <cellStyle name="Percent 2" xfId="60" xr:uid="{00000000-0005-0000-0000-00003C000000}"/>
    <cellStyle name="Status" xfId="61" xr:uid="{00000000-0005-0000-0000-00003D000000}"/>
    <cellStyle name="TableStyleLight1" xfId="62" xr:uid="{00000000-0005-0000-0000-00003E000000}"/>
    <cellStyle name="Text" xfId="63" xr:uid="{00000000-0005-0000-0000-00003F000000}"/>
    <cellStyle name="Texto explicativo 2" xfId="64" xr:uid="{00000000-0005-0000-0000-000040000000}"/>
    <cellStyle name="Título 4" xfId="65" xr:uid="{00000000-0005-0000-0000-000041000000}"/>
    <cellStyle name="Warning" xfId="66" xr:uid="{00000000-0005-0000-0000-000042000000}"/>
  </cellStyles>
  <dxfs count="24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telo Veira, José Antonio" refreshedDate="45002.425404050926" createdVersion="8" refreshedVersion="6" minRefreshableVersion="3" recordCount="166" xr:uid="{B19CE365-B790-466E-9490-C72490526C73}">
  <cacheSource type="worksheet">
    <worksheetSource ref="A1:X167" sheet="V-1,11 xornada non completa"/>
  </cacheSource>
  <cacheFields count="24">
    <cacheField name="Funcionarizar" numFmtId="0">
      <sharedItems count="3">
        <s v="SÍ"/>
        <s v="NON"/>
        <s v="SI " u="1"/>
      </sharedItems>
    </cacheField>
    <cacheField name="cod_posto" numFmtId="49">
      <sharedItems/>
    </cacheField>
    <cacheField name="cod_cons_real" numFmtId="0">
      <sharedItems/>
    </cacheField>
    <cacheField name="cons_real" numFmtId="0">
      <sharedItems/>
    </cacheField>
    <cacheField name="concello" numFmtId="0">
      <sharedItems/>
    </cacheField>
    <cacheField name="NOM_CONS" numFmtId="0">
      <sharedItems/>
    </cacheField>
    <cacheField name="C_DIREC" numFmtId="0">
      <sharedItems/>
    </cacheField>
    <cacheField name="U_ADMIN" numFmtId="0">
      <sharedItems/>
    </cacheField>
    <cacheField name="COD_POSTO_FP" numFmtId="0">
      <sharedItems/>
    </cacheField>
    <cacheField name="DENOM_POSTO" numFmtId="0">
      <sharedItems/>
    </cacheField>
    <cacheField name="VACANTE" numFmtId="0">
      <sharedItems/>
    </cacheField>
    <cacheField name="TIPO_FPROV" numFmtId="0">
      <sharedItems/>
    </cacheField>
    <cacheField name="NUM_GRUPO" numFmtId="49">
      <sharedItems/>
    </cacheField>
    <cacheField name="NUM_CATEG" numFmtId="49">
      <sharedItems/>
    </cacheField>
    <cacheField name="TITULACIONES" numFmtId="0">
      <sharedItems containsString="0" containsBlank="1" containsNumber="1" containsInteger="1" minValue="6001" maxValue="6003"/>
    </cacheField>
    <cacheField name="FORMACIONES" numFmtId="0">
      <sharedItems containsNonDate="0" containsString="0" containsBlank="1"/>
    </cacheField>
    <cacheField name="OBSERVACIONES" numFmtId="0">
      <sharedItems/>
    </cacheField>
    <cacheField name="PLUS_CONVENIO" numFmtId="4">
      <sharedItems containsNonDate="0" containsString="0" containsBlank="1"/>
    </cacheField>
    <cacheField name="liña orzmentaria ???" numFmtId="0">
      <sharedItems containsString="0" containsBlank="1" containsNumber="1" containsInteger="1" minValue="238" maxValue="9848"/>
    </cacheField>
    <cacheField name="Retribución laboral" numFmtId="0">
      <sharedItems containsString="0" containsBlank="1" containsNumber="1" minValue="4902.9332406163203" maxValue="14706.961351680002"/>
    </cacheField>
    <cacheField name="NUM_NIVEL" numFmtId="0">
      <sharedItems containsString="0" containsBlank="1" containsNumber="1" containsInteger="1" minValue="9" maxValue="11"/>
    </cacheField>
    <cacheField name="COMP_ESPEC" numFmtId="0">
      <sharedItems containsString="0" containsBlank="1" containsNumber="1" minValue="6319.04" maxValue="6654.5360514705862"/>
    </cacheField>
    <cacheField name="R. FUNCIONARIOS" numFmtId="0">
      <sharedItems containsString="0" containsBlank="1" containsNumber="1" minValue="4967.8045322156158" maxValue="14901.550902784"/>
    </cacheField>
    <cacheField name="DIFERENZA" numFmtId="0">
      <sharedItems containsString="0" containsBlank="1" containsNumber="1" minValue="64.871291599295546" maxValue="194.589551103998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ucho" refreshedDate="45002.430623611108" createdVersion="4" refreshedVersion="8" minRefreshableVersion="3" recordCount="2315" xr:uid="{00000000-000A-0000-FFFF-FFFF07000000}">
  <cacheSource type="worksheet">
    <worksheetSource ref="C2:AD2317" sheet="V-1,11 xornada_completa"/>
  </cacheSource>
  <cacheFields count="28">
    <cacheField name="U_ADMIN" numFmtId="0">
      <sharedItems/>
    </cacheField>
    <cacheField name="COD_POSTO" numFmtId="49">
      <sharedItems/>
    </cacheField>
    <cacheField name="COD_POSTO_FP" numFmtId="0">
      <sharedItems/>
    </cacheField>
    <cacheField name="DENOM_POSTO" numFmtId="0">
      <sharedItems count="22">
        <s v="LIMPADOR/A"/>
        <s v="AXUDANTE/A DE COCIÑA"/>
        <s v="CAMAREIRO/A-LIMPADOR/A"/>
        <s v="EMPREGADO/A COCIÑA-PINCHE"/>
        <s v="SERVIZO DOMÉSTICO"/>
        <s v="PRANCHADOR/A-LAVANDEIRO/A"/>
        <s v="FREGADOR/A"/>
        <s v="COSTUREIRO/A"/>
        <s v="LAVANDEIRO/A"/>
        <s v="LIMPADOR/A-FREGADOR/A"/>
        <s v="LIMPADOR/A (BETANZOS)"/>
        <s v="LIMPADOR/A (SARRIA)"/>
        <s v="LIMPADOR/A (A FONSAGRADA)"/>
        <s v="LIMPADOR/A (RIBADAVIA)"/>
        <s v="LIMPADOR/A (A RÚA)"/>
        <s v="LIMPADOR/A (XINZO DE LIMIA)"/>
        <s v="LIMPADOR/A (SILLEDA)"/>
        <s v="EMPREGADO/A COCIÑA"/>
        <s v="PASADOR/A DE FERRO-LAVANDEIRO/A"/>
        <s v="AXUDANTE DE COCIÑA" u="1"/>
        <s v="LIMPADORA" u="1"/>
        <s v="CAMAREIRO/A LIMPADOR/A" u="1"/>
      </sharedItems>
    </cacheField>
    <cacheField name="NUM_NIVEL" numFmtId="0">
      <sharedItems containsSemiMixedTypes="0" containsString="0" containsNumber="1" containsInteger="1" minValue="9" maxValue="14" count="6">
        <n v="9"/>
        <n v="10"/>
        <n v="11"/>
        <n v="12"/>
        <n v="13"/>
        <n v="14"/>
      </sharedItems>
    </cacheField>
    <cacheField name="COMP_ESPEC" numFmtId="4">
      <sharedItems containsSemiMixedTypes="0" containsString="0" containsNumber="1" minValue="6319.04" maxValue="7157.92"/>
    </cacheField>
    <cacheField name="TIPO_FPROV" numFmtId="0">
      <sharedItems/>
    </cacheField>
    <cacheField name="HOR_GRUPO" numFmtId="49">
      <sharedItems/>
    </cacheField>
    <cacheField name="TIPO_ADMON" numFmtId="0">
      <sharedItems containsSemiMixedTypes="0" containsString="0" containsNumber="1" containsInteger="1" minValue="1" maxValue="11"/>
    </cacheField>
    <cacheField name="AADMIN_PUESTO" numFmtId="0">
      <sharedItems containsNonDate="0" containsString="0" containsBlank="1"/>
    </cacheField>
    <cacheField name="AREA_FUNC" numFmtId="0">
      <sharedItems containsNonDate="0" containsString="0" containsBlank="1"/>
    </cacheField>
    <cacheField name="TITULACIONES" numFmtId="0">
      <sharedItems containsString="0" containsBlank="1" containsNumber="1" containsInteger="1" minValue="6003" maxValue="6003"/>
    </cacheField>
    <cacheField name="FORMACIONES" numFmtId="49">
      <sharedItems containsNonDate="0" containsString="0" containsBlank="1"/>
    </cacheField>
    <cacheField name="OBSERVACIONES" numFmtId="0">
      <sharedItems containsBlank="1" count="39">
        <m/>
        <s v="XORNADA IRREGULAR, SEGUNDO ACORDO CO COMITÉ INTERCENTROS DE DATA 10 DE XUÑO DE 2008."/>
        <s v="B14"/>
        <s v="OCUPADO POR LABORAL GRUPO: IV. // XORNADA IRREGULAR, SEGUNDO ACORDO CO COMITÉ INTERCENTROS DE DATA 10 DE XUÑO DE 2008."/>
        <s v="B10"/>
        <s v="B10 // B14"/>
        <s v="MEDIA XORNADA"/>
        <s v="OCUPADO FUNCIONARIO ADMINISTRACIÓN XERAL // B14"/>
        <s v="OCUPADO FUNCIONARIO ADMINISTRACIÓN XERAL"/>
        <s v="B18"/>
        <s v="B14 // B18"/>
        <s v="MEDIA XORNADA // B18"/>
        <s v="B10 // B18"/>
        <s v="B10 // B14 // B18"/>
        <s v="OCUPADO FUNCIONARIO ADMINISTRACIÓN XERAL // B14 // B18"/>
        <s v="CANDO SEXA VACANTE PASAR A &quot;XORNADA DE MAÑÁ OU TARDE&quot;."/>
        <s v="XORNADA MAÑÁ OU TARDE // B14"/>
        <s v="B14 // QUENDAS DE MAÑÁ E TARDE."/>
        <s v="OCUPADO PERSOAL LABORAL TEMPORAL. // B14 // QUENDAS DE MAÑÁ E TARDE."/>
        <s v="RÉXIME QUENDAS // B10 // B14"/>
        <s v="RÉXIME QUENDAS // B14"/>
        <s v="XORNADA ESPECIAL // B14"/>
        <s v="XORNADA ESPECIAL // B14 // OCUPADO POR PERSOAL LABORAL INDEFINIDO NON FIXO."/>
        <s v="B11"/>
        <s v="B10 // B11 // B18 // OCUPADO POR PERSOAL LABORAL INDEFINIDO NON FIXO."/>
        <s v="A TEMPO PARCIAL"/>
        <s v="LABORAL FIXO-DISCONTINUO. // B14"/>
        <s v="FIN DE SEMANA // B10 // B14 // B18"/>
        <s v="XORNADA PARTIDA // B14"/>
        <s v="FIN DE SEMANA // B14 // B18"/>
        <s v="B18 // CANDO SEXA VACANTE TRANSFORMAR EN CAMAREIRO/A-LIMPADOR/A, GRUPO: V, CATEGORÍA: 1 E ENGADIR COMPLEMENTO &quot;B14&quot;."/>
        <s v="OCUPADO POR PEÓN ESPECIALIZADO."/>
        <s v="ITINERANTE CON PRESTACIÓN DE SERVIZOS NOS CENTROS DA LOCALIDADE."/>
        <s v="DISPOSICIÓN TRANSITORIA 10ª (1ª PARTE) DO V CONVENIO COLECTIVO ÚNICO DO PERSOAL LABORAL DA XUNTA DE GALICIA."/>
        <s v="B10 // B11 // B14"/>
        <s v="B14 // OCUPADO POR MOZO/A DE SERVIZOS."/>
        <s v="4 HORAS DIARIAS"/>
        <s v="2 HORAS DIARIAS"/>
        <s v="HORARIO ESPECIAL" u="1"/>
      </sharedItems>
    </cacheField>
    <cacheField name="TIPO_POSTO" numFmtId="0">
      <sharedItems/>
    </cacheField>
    <cacheField name="LIÑA_ORZAMENTARIA" numFmtId="0">
      <sharedItems containsBlank="1" containsMixedTypes="1" containsNumber="1" containsInteger="1" minValue="904" maxValue="9862"/>
    </cacheField>
    <cacheField name="OBSERVACIÓNS DXFP" numFmtId="0">
      <sharedItems containsBlank="1"/>
    </cacheField>
    <cacheField name="¿FUNCIONARÍZASE O POSTO?" numFmtId="0">
      <sharedItems count="2">
        <s v="SÍ"/>
        <s v="NON"/>
      </sharedItems>
    </cacheField>
    <cacheField name="¿FUNCIONARÍZASE A PERSOA?" numFmtId="0">
      <sharedItems count="4">
        <s v="NON"/>
        <s v="SÍ"/>
        <s v="" u="1"/>
        <s v="SI" u="1"/>
      </sharedItems>
    </cacheField>
    <cacheField name="ORDEN" numFmtId="0">
      <sharedItems containsMixedTypes="1" containsNumber="1" containsInteger="1" minValue="1" maxValue="643"/>
    </cacheField>
    <cacheField name="Apelidos, Nome" numFmtId="0">
      <sharedItems/>
    </cacheField>
    <cacheField name="DNI" numFmtId="0">
      <sharedItems/>
    </cacheField>
    <cacheField name="Carácter" numFmtId="0">
      <sharedItems containsMixedTypes="1" containsNumber="1" containsInteger="1" minValue="0" maxValue="0"/>
    </cacheField>
    <cacheField name="Observacións" numFmtId="0">
      <sharedItems containsMixedTypes="1" containsNumber="1" minValue="0" maxValue="8466.9100097280007"/>
    </cacheField>
    <cacheField name="GRUPO-CATEG ONDE SE FUNCIONARIZA A PERSOA" numFmtId="0">
      <sharedItems containsNonDate="0" containsString="0" containsBlank="1"/>
    </cacheField>
    <cacheField name="RETR. LABORAL" numFmtId="4">
      <sharedItems containsSemiMixedTypes="0" containsString="0" containsNumber="1" minValue="4595.9254224000006" maxValue="21167.275024320003"/>
    </cacheField>
    <cacheField name="RETR. FUNCIONARIO" numFmtId="4">
      <sharedItems containsSemiMixedTypes="0" containsString="0" containsNumber="1" minValue="6364.2040313973321" maxValue="21327.358496639998"/>
    </cacheField>
    <cacheField name="DIFERENZA" numFmtId="4">
      <sharedItems containsSemiMixedTypes="0" containsString="0" containsNumber="1" minValue="64.033388927997294" maxValue="14031.01320607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">
  <r>
    <x v="0"/>
    <s v="29524"/>
    <s v="ED"/>
    <s v="CULTURA, EDUCACIÓN, FORMACIÓN PROFESIONAL E UNIVERSIDADES"/>
    <s v="A CORUÑA"/>
    <s v="CU"/>
    <s v="AXENCIA GALEGA DAS INDUSTRIAS CULTURAIS (AGADIC) - SERVIZOS PERIFÉRICOS"/>
    <s v="CGAI (A CORUÑA)"/>
    <s v="CUA194080115001017"/>
    <s v="PERSOAL DE SERVIZOS XERAIS"/>
    <s v="SI"/>
    <s v="C"/>
    <s v="V"/>
    <s v="11"/>
    <m/>
    <m/>
    <s v="OCUPADO POR PERSOAL LABORAL INDEFINIDO NON FIXO. // 25 HORAS SEMANAIS."/>
    <m/>
    <n v="4353"/>
    <n v="12256.41391645632"/>
    <n v="9"/>
    <n v="6319.04"/>
    <n v="12418.579983607615"/>
    <n v="162.16606715129456"/>
  </r>
  <r>
    <x v="0"/>
    <s v="22143"/>
    <s v="ED"/>
    <s v="CULTURA, EDUCACIÓN, FORMACIÓN PROFESIONAL E UNIVERSIDADES"/>
    <s v="A CORUÑA"/>
    <s v="ED"/>
    <s v="SERVIZOS PERIFERICOS"/>
    <s v="IES &quot;FERNANDO WIRTZ&quot; (A CORUÑA)"/>
    <s v="EDC994020215001015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144"/>
    <s v="ED"/>
    <s v="CULTURA, EDUCACIÓN, FORMACIÓN PROFESIONAL E UNIVERSIDADES"/>
    <s v="A CORUÑA"/>
    <s v="ED"/>
    <s v="SERVIZOS PERIFERICOS"/>
    <s v="IES &quot;FERNANDO WIRTZ&quot; (A CORUÑA)"/>
    <s v="EDC994020215001016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6046"/>
    <s v="ED"/>
    <s v="CULTURA, EDUCACIÓN, FORMACIÓN PROFESIONAL E UNIVERSIDADES"/>
    <s v="A CORUÑA"/>
    <s v="ED"/>
    <s v="SERVIZOS PERIFERICOS"/>
    <s v="CIFP &quot;ANXEL CASAL - MONTE ALTO&quot; (A CORUÑA)"/>
    <s v="EDC994020315001015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5584"/>
    <s v="ED"/>
    <s v="CULTURA, EDUCACIÓN, FORMACIÓN PROFESIONAL E UNIVERSIDADES"/>
    <s v="A CORUÑA"/>
    <s v="ED"/>
    <s v="SERVIZOS PERIFERICOS"/>
    <s v="IES &quot;URBANO LUGRÍS&quot; (A CORUÑA)"/>
    <s v="EDC994020515001014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145"/>
    <s v="ED"/>
    <s v="CULTURA, EDUCACIÓN, FORMACIÓN PROFESIONAL E UNIVERSIDADES"/>
    <s v="A CORUÑA"/>
    <s v="ED"/>
    <s v="SERVIZOS PERIFERICOS"/>
    <s v="IES &quot;SALVADOR DE MADARIAGA&quot; (A CORUÑA)"/>
    <s v="EDC994030115001018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146"/>
    <s v="ED"/>
    <s v="CULTURA, EDUCACIÓN, FORMACIÓN PROFESIONAL E UNIVERSIDADES"/>
    <s v="A CORUÑA"/>
    <s v="ED"/>
    <s v="SERVIZOS PERIFERICOS"/>
    <s v="IES PLURILINGÜE &quot;EUSEBIO DA GUARDA&quot; (A CORUÑA)"/>
    <s v="EDC994030215001018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413"/>
    <s v="ED"/>
    <s v="CULTURA, EDUCACIÓN, FORMACIÓN PROFESIONAL E UNIVERSIDADES"/>
    <s v="A CORUÑA"/>
    <s v="ED"/>
    <s v="SERVIZOS PERIFERICOS"/>
    <s v="IES &quot;AGRA DO ORZÁN&quot; (A CORUÑA)"/>
    <s v="EDC994030315001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484"/>
    <s v="ED"/>
    <s v="CULTURA, EDUCACIÓN, FORMACIÓN PROFESIONAL E UNIVERSIDADES"/>
    <s v="A CORUÑA"/>
    <s v="ED"/>
    <s v="SERVIZOS PERIFERICOS"/>
    <s v="IES &quot;MONELOS&quot; (A CORUÑA)"/>
    <s v="EDC994030415001010"/>
    <s v="LIMPADOR/A"/>
    <s v="SI"/>
    <s v="C"/>
    <s v="V"/>
    <s v="11"/>
    <n v="6003"/>
    <m/>
    <s v="MEDIA XORNADA // B10"/>
    <m/>
    <n v="4430"/>
    <n v="9741.4225848000005"/>
    <n v="11"/>
    <n v="6654.5360514705862"/>
    <n v="9837.7437157046752"/>
    <n v="96.321130904674646"/>
  </r>
  <r>
    <x v="0"/>
    <s v="22149"/>
    <s v="ED"/>
    <s v="CULTURA, EDUCACIÓN, FORMACIÓN PROFESIONAL E UNIVERSIDADES"/>
    <s v="A CORUÑA"/>
    <s v="ED"/>
    <s v="SERVIZOS PERIFERICOS"/>
    <s v="IES PLURILINGÜE &quot;RAFAEL DIESTE&quot; (A CORUÑA)"/>
    <s v="EDC994030915001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6082"/>
    <s v="ED"/>
    <s v="CULTURA, EDUCACIÓN, FORMACIÓN PROFESIONAL E UNIVERSIDADES"/>
    <s v="A CORUÑA"/>
    <s v="ED"/>
    <s v="SERVIZOS PERIFERICOS"/>
    <s v="IES &quot;RAMÓN OTERO PEDRAIO&quot; (A CORUÑA)"/>
    <s v="EDC994031215001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876"/>
    <s v="ED"/>
    <s v="CULTURA, EDUCACIÓN, FORMACIÓN PROFESIONAL E UNIVERSIDADES"/>
    <s v="A CORUÑA"/>
    <s v="ED"/>
    <s v="SERVIZOS PERIFERICOS"/>
    <s v="ESCOLA OFICIAL DE IDIOMAS (A CORUÑA)"/>
    <s v="EDC994050115001015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837"/>
    <s v="ED"/>
    <s v="CULTURA, EDUCACIÓN, FORMACIÓN PROFESIONAL E UNIVERSIDADES"/>
    <s v="A CORUÑA"/>
    <s v="ED"/>
    <s v="SERVIZOS PERIFERICOS"/>
    <s v="ESCOLA DE ARTE &quot;PABLO PICASSO&quot; (A CORUÑA)"/>
    <s v="EDC994060115001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852"/>
    <s v="ED"/>
    <s v="CULTURA, EDUCACIÓN, FORMACIÓN PROFESIONAL E UNIVERSIDADES"/>
    <s v="A CORUÑA"/>
    <s v="ED"/>
    <s v="SERVIZOS PERIFERICOS"/>
    <s v="EQUIPO DE ORIENTACIÓN ESPECÍFICO DA PROVINCIA DA CORUÑA"/>
    <s v="EDC994070115001003"/>
    <s v="LIMPADOR/A"/>
    <s v="SI"/>
    <s v="C"/>
    <s v="V"/>
    <s v="11"/>
    <n v="6003"/>
    <m/>
    <s v="MEDIA XORNADA // INCLÚE LIMPEZA C.E.F.O.R.E.S."/>
    <m/>
    <m/>
    <n v="9191.8508448000011"/>
    <n v="9"/>
    <n v="6319.04"/>
    <n v="9313.4693142399992"/>
    <n v="121.61846943999808"/>
  </r>
  <r>
    <x v="0"/>
    <s v="25879"/>
    <s v="ED"/>
    <s v="CULTURA, EDUCACIÓN, FORMACIÓN PROFESIONAL E UNIVERSIDADES"/>
    <s v="AMES"/>
    <s v="ED"/>
    <s v="SERVIZOS PERIFERICOS"/>
    <s v="IES PLURILINGÜE DE AMES (AMES)"/>
    <s v="EDC99403011502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6092"/>
    <s v="ED"/>
    <s v="CULTURA, EDUCACIÓN, FORMACIÓN PROFESIONAL E UNIVERSIDADES"/>
    <s v="ARTEIXO"/>
    <s v="ED"/>
    <s v="SERVIZOS PERIFERICOS"/>
    <s v="IES DE PASTORIZA (ARTEIXO)"/>
    <s v="EDC994030215050017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33084"/>
    <s v="ED"/>
    <s v="CULTURA, EDUCACIÓN, FORMACIÓN PROFESIONAL E UNIVERSIDADES"/>
    <s v="ARZUA"/>
    <s v="ED"/>
    <s v="SERVIZOS PERIFERICOS"/>
    <s v="IES DE ARZÚA"/>
    <s v="EDC994030115060009"/>
    <s v="LIMPADOR/A"/>
    <s v="SI"/>
    <s v="C"/>
    <s v="V"/>
    <s v="11"/>
    <m/>
    <m/>
    <s v="MEDIA XORNADA"/>
    <m/>
    <n v="949"/>
    <n v="9191.8508448000011"/>
    <n v="9"/>
    <n v="6319.04"/>
    <n v="9313.4693142399992"/>
    <n v="121.61846943999808"/>
  </r>
  <r>
    <x v="0"/>
    <s v="22476"/>
    <s v="ED"/>
    <s v="CULTURA, EDUCACIÓN, FORMACIÓN PROFESIONAL E UNIVERSIDADES"/>
    <s v="BETANZOS"/>
    <s v="ED"/>
    <s v="SERVIZOS PERIFERICOS"/>
    <s v="IES &quot;AS MARIÑAS&quot; (BETANZOS)"/>
    <s v="EDC994020115090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163"/>
    <s v="ED"/>
    <s v="CULTURA, EDUCACIÓN, FORMACIÓN PROFESIONAL E UNIVERSIDADES"/>
    <s v="BETANZOS"/>
    <s v="ED"/>
    <s v="SERVIZOS PERIFERICOS"/>
    <s v="IES &quot;FRANCISCO AGUIAR&quot; (BETANZOS)"/>
    <s v="EDC994030115090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167"/>
    <s v="ED"/>
    <s v="CULTURA, EDUCACIÓN, FORMACIÓN PROFESIONAL E UNIVERSIDADES"/>
    <s v="BOIRO"/>
    <s v="ED"/>
    <s v="SERVIZOS PERIFERICOS"/>
    <s v="IES PLURILINGÜE &quot;A CACHADA&quot; (BOIRO)"/>
    <s v="EDC99403021511002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887"/>
    <s v="ED"/>
    <s v="CULTURA, EDUCACIÓN, FORMACIÓN PROFESIONAL E UNIVERSIDADES"/>
    <s v="BRION"/>
    <s v="ED"/>
    <s v="SERVIZOS PERIFERICOS"/>
    <s v="IES DE BRIÓN"/>
    <s v="EDC994030115130017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171"/>
    <s v="ED"/>
    <s v="CULTURA, EDUCACIÓN, FORMACIÓN PROFESIONAL E UNIVERSIDADES"/>
    <s v="CAMARIÑAS"/>
    <s v="ED"/>
    <s v="SERVIZOS PERIFERICOS"/>
    <s v="IES PLURILINGÜE &quot;PEDRA DA AGUIA&quot; (CAMARIÑAS)"/>
    <s v="EDC994030115160017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5636"/>
    <s v="ED"/>
    <s v="CULTURA, EDUCACIÓN, FORMACIÓN PROFESIONAL E UNIVERSIDADES"/>
    <s v="CAMBRE"/>
    <s v="ED"/>
    <s v="SERVIZOS PERIFERICOS"/>
    <s v="IES &quot;DAVID BUJÁN&quot; (CAMBRE)"/>
    <s v="EDC994030115170007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176"/>
    <s v="ED"/>
    <s v="CULTURA, EDUCACIÓN, FORMACIÓN PROFESIONAL E UNIVERSIDADES"/>
    <s v="CARNOTA"/>
    <s v="ED"/>
    <s v="SERVIZOS PERIFERICOS"/>
    <s v="IES &quot;LAMAS DE CASTELO&quot; (CARNOTA)"/>
    <s v="EDC994030115200016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32780"/>
    <s v="ED"/>
    <s v="CULTURA, EDUCACIÓN, FORMACIÓN PROFESIONAL E UNIVERSIDADES"/>
    <s v="CARRAL"/>
    <s v="ED"/>
    <s v="SERVIZOS PERIFERICOS"/>
    <s v="IES DE CARRAL"/>
    <s v="EDC994020115210007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477"/>
    <s v="ED"/>
    <s v="CULTURA, EDUCACIÓN, FORMACIÓN PROFESIONAL E UNIVERSIDADES"/>
    <s v="CEDEIRA"/>
    <s v="ED"/>
    <s v="SERVIZOS PERIFERICOS"/>
    <s v="IES &quot;PUNTA CANDIEIRA&quot; (CEDEIRA)"/>
    <s v="EDC99403011522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182"/>
    <s v="ED"/>
    <s v="CULTURA, EDUCACIÓN, FORMACIÓN PROFESIONAL E UNIVERSIDADES"/>
    <s v="CURTIS"/>
    <s v="ED"/>
    <s v="SERVIZOS PERIFERICOS"/>
    <s v="IES CURTIS (CURTIS)"/>
    <s v="EDC99403011531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899"/>
    <s v="ED"/>
    <s v="CULTURA, EDUCACIÓN, FORMACIÓN PROFESIONAL E UNIVERSIDADES"/>
    <s v="FENE"/>
    <s v="ED"/>
    <s v="SERVIZOS PERIFERICOS"/>
    <s v="IES DE FENE"/>
    <s v="EDC994030115340014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4292"/>
    <s v="ED"/>
    <s v="CULTURA, EDUCACIÓN, FORMACIÓN PROFESIONAL E UNIVERSIDADES"/>
    <s v="FERROL"/>
    <s v="ED"/>
    <s v="SERVIZOS PERIFERICOS"/>
    <s v="CENTRO DE FORMACIÓN E RECURSOS (FERROL)"/>
    <s v="EDC994005015350007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33038"/>
    <s v="ED"/>
    <s v="CULTURA, EDUCACIÓN, FORMACIÓN PROFESIONAL E UNIVERSIDADES"/>
    <s v="FERROL"/>
    <s v="ED"/>
    <s v="SERVIZOS PERIFERICOS"/>
    <s v="CEIP &quot;ALMIRANTE JUAN DE LÁNGARA Y HUARTE&quot; (FERROL)"/>
    <s v="EDC99401031535002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184"/>
    <s v="ED"/>
    <s v="CULTURA, EDUCACIÓN, FORMACIÓN PROFESIONAL E UNIVERSIDADES"/>
    <s v="FERROL"/>
    <s v="ED"/>
    <s v="SERVIZOS PERIFERICOS"/>
    <s v="IES &quot;SOFÍA CASANOVA&quot; (FERROL)"/>
    <s v="EDC994030115350013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6093"/>
    <s v="ED"/>
    <s v="CULTURA, EDUCACIÓN, FORMACIÓN PROFESIONAL E UNIVERSIDADES"/>
    <s v="FERROL"/>
    <s v="ED"/>
    <s v="SERVIZOS PERIFERICOS"/>
    <s v="IES &quot;SATURNINO MONTOJO&quot; (FERROL)"/>
    <s v="EDC994030315350016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032"/>
    <s v="ED"/>
    <s v="CULTURA, EDUCACIÓN, FORMACIÓN PROFESIONAL E UNIVERSIDADES"/>
    <s v="MALPICA DE BERGANTIÑOS"/>
    <s v="ED"/>
    <s v="SERVIZOS PERIFERICOS"/>
    <s v="IES &quot;URBANO LUGRÍS&quot; (MALPICA DE BERGANTIÑOS)"/>
    <s v="EDC994030115420008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195"/>
    <s v="ED"/>
    <s v="CULTURA, EDUCACIÓN, FORMACIÓN PROFESIONAL E UNIVERSIDADES"/>
    <s v="MUGARDOS"/>
    <s v="ED"/>
    <s v="SERVIZOS PERIFERICOS"/>
    <s v="IES DE MUGARDOS"/>
    <s v="EDC99403011550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197"/>
    <s v="ED"/>
    <s v="CULTURA, EDUCACIÓN, FORMACIÓN PROFESIONAL E UNIVERSIDADES"/>
    <s v="MUXIA"/>
    <s v="ED"/>
    <s v="SERVIZOS PERIFERICOS"/>
    <s v="IES &quot;RAMÓN CAAMAÑO&quot; (MUXÍA)"/>
    <s v="EDC994030115510016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14"/>
    <s v="ED"/>
    <s v="CULTURA, EDUCACIÓN, FORMACIÓN PROFESIONAL E UNIVERSIDADES"/>
    <s v="NARON"/>
    <s v="ED"/>
    <s v="SERVIZOS PERIFERICOS"/>
    <s v="IES &quot;AS TELLEIRAS&quot; (NARÓN)"/>
    <s v="EDC994030115530016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5759"/>
    <s v="ED"/>
    <s v="CULTURA, EDUCACIÓN, FORMACIÓN PROFESIONAL E UNIVERSIDADES"/>
    <s v="NOIA"/>
    <s v="ED"/>
    <s v="SERVIZOS PERIFERICOS"/>
    <s v="IES &quot;VIRXE DO MAR&quot; (NOIA)"/>
    <s v="EDC994030115560011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033"/>
    <s v="ED"/>
    <s v="CULTURA, EDUCACIÓN, FORMACIÓN PROFESIONAL E UNIVERSIDADES"/>
    <s v="OLEIROS"/>
    <s v="ED"/>
    <s v="SERVIZOS PERIFERICOS"/>
    <s v="IES PLURILINGÜE &quot;XOSÉ NEIRA VILAS&quot; (OLEIROS)"/>
    <s v="EDC99403011557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034"/>
    <s v="ED"/>
    <s v="CULTURA, EDUCACIÓN, FORMACIÓN PROFESIONAL E UNIVERSIDADES"/>
    <s v="OLEIROS"/>
    <s v="ED"/>
    <s v="SERVIZOS PERIFERICOS"/>
    <s v="IES &quot;MARÍA CASARES&quot; (OLEIROS)"/>
    <s v="EDC99403021557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202"/>
    <s v="ED"/>
    <s v="CULTURA, EDUCACIÓN, FORMACIÓN PROFESIONAL E UNIVERSIDADES"/>
    <s v="OLEIROS"/>
    <s v="ED"/>
    <s v="SERVIZOS PERIFERICOS"/>
    <s v="IES &quot;MIRAFLORES&quot; (OLEIROS)"/>
    <s v="EDC994030315570017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5136"/>
    <s v="ED"/>
    <s v="CULTURA, EDUCACIÓN, FORMACIÓN PROFESIONAL E UNIVERSIDADES"/>
    <s v="CARIÑO"/>
    <s v="ED"/>
    <s v="SERVIZOS PERIFERICOS"/>
    <s v="IES &quot;CABO ORTEGAL&quot; (CARIÑO)"/>
    <s v="EDC994020115614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5782"/>
    <s v="ED"/>
    <s v="CULTURA, EDUCACIÓN, FORMACIÓN PROFESIONAL E UNIVERSIDADES"/>
    <s v="PADRON"/>
    <s v="ED"/>
    <s v="SERVIZOS PERIFERICOS"/>
    <s v="IES &quot;CAMILO JOSÉ CELA&quot; (PADRÓN)"/>
    <s v="EDC99403011564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479"/>
    <s v="ED"/>
    <s v="CULTURA, EDUCACIÓN, FORMACIÓN PROFESIONAL E UNIVERSIDADES"/>
    <s v="PORTO DO SON"/>
    <s v="ED"/>
    <s v="SERVIZOS PERIFERICOS"/>
    <s v="IES DE PORTO DO SON"/>
    <s v="EDC99403031570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212"/>
    <s v="ED"/>
    <s v="CULTURA, EDUCACIÓN, FORMACIÓN PROFESIONAL E UNIVERSIDADES"/>
    <s v="RIANXO"/>
    <s v="ED"/>
    <s v="SERVIZOS PERIFERICOS"/>
    <s v="IES &quot;FÉLIX MURIEL&quot; (RIANXO)"/>
    <s v="EDC994030115710011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33085"/>
    <s v="ED"/>
    <s v="CULTURA, EDUCACIÓN, FORMACIÓN PROFESIONAL E UNIVERSIDADES"/>
    <s v="RIBEIRA"/>
    <s v="ED"/>
    <s v="SERVIZOS PERIFERICOS"/>
    <s v="CIFP &quot;COROSO&quot; (RIBEIRA)"/>
    <s v="EDC994020115720012"/>
    <s v="LIMPADOR/A"/>
    <s v="SI"/>
    <s v="C"/>
    <s v="V"/>
    <s v="11"/>
    <m/>
    <m/>
    <s v="MEDIA XORNADA"/>
    <m/>
    <n v="949"/>
    <n v="9191.8508448000011"/>
    <n v="9"/>
    <n v="6319.04"/>
    <n v="9313.4693142399992"/>
    <n v="121.61846943999808"/>
  </r>
  <r>
    <x v="0"/>
    <s v="33115"/>
    <s v="ED"/>
    <s v="CULTURA, EDUCACIÓN, FORMACIÓN PROFESIONAL E UNIVERSIDADES"/>
    <s v="RIBEIRA"/>
    <s v="ED"/>
    <s v="SERVIZOS PERIFERICOS"/>
    <s v="IES &quot;LELIADOURA&quot; (RIBEIRA)"/>
    <s v="EDC994030215720011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25"/>
    <s v="ED"/>
    <s v="CULTURA, EDUCACIÓN, FORMACIÓN PROFESIONAL E UNIVERSIDADES"/>
    <s v="SADA"/>
    <s v="ED"/>
    <s v="SERVIZOS PERIFERICOS"/>
    <s v="IES &quot;ISAAC DÍAZ PARDO&quot; (SADA)"/>
    <s v="EDC994030115740011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215"/>
    <s v="ED"/>
    <s v="CULTURA, EDUCACIÓN, FORMACIÓN PROFESIONAL E UNIVERSIDADES"/>
    <s v="SANTA COMBA"/>
    <s v="ED"/>
    <s v="SERVIZOS PERIFERICOS"/>
    <s v="IES &quot;TERRA DE XALLAS&quot; (SANTA COMBA)"/>
    <s v="EDC994030115760013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33040"/>
    <s v="ED"/>
    <s v="CULTURA, EDUCACIÓN, FORMACIÓN PROFESIONAL E UNIVERSIDADES"/>
    <s v="SANTIAGO DE COMPOSTELA"/>
    <s v="ED"/>
    <s v="SERVIZOS PERIFERICOS"/>
    <s v="CIFP &quot;COMPOSTELA&quot; (SANTIAGO DE COMPOSTELA)"/>
    <s v="EDC994020115770035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5406"/>
    <s v="ED"/>
    <s v="CULTURA, EDUCACIÓN, FORMACIÓN PROFESIONAL E UNIVERSIDADES"/>
    <s v="SANTIAGO DE COMPOSTELA"/>
    <s v="ED"/>
    <s v="SERVIZOS PERIFERICOS"/>
    <s v="IES &quot;SAN CLEMENTE&quot; (SANTIAGO DE COMPOSTELA)"/>
    <s v="EDC994020215770008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6083"/>
    <s v="ED"/>
    <s v="CULTURA, EDUCACIÓN, FORMACIÓN PROFESIONAL E UNIVERSIDADES"/>
    <s v="SANTIAGO DE COMPOSTELA"/>
    <s v="ED"/>
    <s v="SERVIZOS PERIFERICOS"/>
    <s v="IES &quot;LAMAS DE ABADE&quot; (SANTIAGO DE COMPOSTELA)"/>
    <s v="EDC994020315770011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5590"/>
    <s v="ED"/>
    <s v="CULTURA, EDUCACIÓN, FORMACIÓN PROFESIONAL E UNIVERSIDADES"/>
    <s v="SANTIAGO DE COMPOSTELA"/>
    <s v="ED"/>
    <s v="SERVIZOS PERIFERICOS"/>
    <s v="IES &quot;AS FONTIÑAS&quot; (SANTIAGO DE COMPOSTELA)"/>
    <s v="EDC994020515770007"/>
    <s v="LIMPADOR/A"/>
    <s v="NON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6084"/>
    <s v="ED"/>
    <s v="CULTURA, EDUCACIÓN, FORMACIÓN PROFESIONAL E UNIVERSIDADES"/>
    <s v="SANTIAGO DE COMPOSTELA"/>
    <s v="ED"/>
    <s v="SERVIZOS PERIFERICOS"/>
    <s v="IES &quot;EDUARDO PONDAL&quot; (SANTIAGO DE COMPOSTELA)"/>
    <s v="EDC994030315770013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218"/>
    <s v="ED"/>
    <s v="CULTURA, EDUCACIÓN, FORMACIÓN PROFESIONAL E UNIVERSIDADES"/>
    <s v="SANTIAGO DE COMPOSTELA"/>
    <s v="ED"/>
    <s v="SERVIZOS PERIFERICOS"/>
    <s v="IES &quot;ANTONIO FRAGUAS FRAGUAS&quot; (SANTIAGO DE COMPOSTELA)"/>
    <s v="EDC994030515770011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613"/>
    <s v="ED"/>
    <s v="CULTURA, EDUCACIÓN, FORMACIÓN PROFESIONAL E UNIVERSIDADES"/>
    <s v="SANTIAGO DE COMPOSTELA"/>
    <s v="ED"/>
    <s v="SERVIZOS PERIFERICOS"/>
    <s v="IES &quot;A PONTEPEDRIÑA&quot; (SANTIAGO DE COMPOSTELA)"/>
    <s v="EDC99403061577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656"/>
    <s v="ED"/>
    <s v="CULTURA, EDUCACIÓN, FORMACIÓN PROFESIONAL E UNIVERSIDADES"/>
    <s v="SANTIAGO DE COMPOSTELA"/>
    <s v="ED"/>
    <s v="SERVIZOS PERIFERICOS"/>
    <s v="IES DE SAR (SANTIAGO DE COMPOSTELA)"/>
    <s v="EDC994030715770008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6085"/>
    <s v="ED"/>
    <s v="CULTURA, EDUCACIÓN, FORMACIÓN PROFESIONAL E UNIVERSIDADES"/>
    <s v="SANTIAGO DE COMPOSTELA"/>
    <s v="ED"/>
    <s v="SERVIZOS PERIFERICOS"/>
    <s v="ESCOLA OFICIAL DE IDIOMAS (SANTIAGO DE COMPOSTELA)"/>
    <s v="EDC994050115770016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39"/>
    <s v="ED"/>
    <s v="CULTURA, EDUCACIÓN, FORMACIÓN PROFESIONAL E UNIVERSIDADES"/>
    <s v="LUGO"/>
    <s v="ED"/>
    <s v="SERVIZOS PERIFERICOS"/>
    <s v="IES &quot;SANXILLAO&quot; (LUGO)"/>
    <s v="EDC994030627001038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33041"/>
    <s v="ED"/>
    <s v="CULTURA, EDUCACIÓN, FORMACIÓN PROFESIONAL E UNIVERSIDADES"/>
    <s v="LUGO"/>
    <s v="ED"/>
    <s v="SERVIZOS PERIFERICOS"/>
    <s v="CONSERVATORIO DE DANZA (LUGO)"/>
    <s v="EDC994080127001011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19496"/>
    <s v="ED"/>
    <s v="CULTURA, EDUCACIÓN, FORMACIÓN PROFESIONAL E UNIVERSIDADES"/>
    <s v="CERVO"/>
    <s v="ED"/>
    <s v="SERVIZOS PERIFERICOS"/>
    <s v="IES &quot;MARQUÉS DE SARGADELOS&quot; (CERVO)"/>
    <s v="EDC99403022713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5898"/>
    <s v="ED"/>
    <s v="CULTURA, EDUCACIÓN, FORMACIÓN PROFESIONAL E UNIVERSIDADES"/>
    <s v="CHANTADA"/>
    <s v="ED"/>
    <s v="SERVIZOS PERIFERICOS"/>
    <s v="IES &quot;LAMA DAS QUENDAS&quot; (CHANTADA)"/>
    <s v="EDC99403012716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45"/>
    <s v="ED"/>
    <s v="CULTURA, EDUCACIÓN, FORMACIÓN PROFESIONAL E UNIVERSIDADES"/>
    <s v="GUITIRIZ"/>
    <s v="ED"/>
    <s v="SERVIZOS PERIFERICOS"/>
    <s v="IES &quot;POETA DÍAZ CASTRO&quot; (GUITIRIZ)"/>
    <s v="EDC99403012722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485"/>
    <s v="ED"/>
    <s v="CULTURA, EDUCACIÓN, FORMACIÓN PROFESIONAL E UNIVERSIDADES"/>
    <s v="MONFORTE DE LEMOS"/>
    <s v="ED"/>
    <s v="SERVIZOS PERIFERICOS"/>
    <s v="IES &quot;FRANCISCO DAVIÑA REY&quot; (MONFORTE DE LEMOS)"/>
    <s v="EDC99402012730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5949"/>
    <s v="ED"/>
    <s v="CULTURA, EDUCACIÓN, FORMACIÓN PROFESIONAL E UNIVERSIDADES"/>
    <s v="PALAS DE REI"/>
    <s v="ED"/>
    <s v="SERVIZOS PERIFERICOS"/>
    <s v="IES DO CAMIÑO (PALAS DE REI)"/>
    <s v="EDC994030127390008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274"/>
    <s v="ED"/>
    <s v="CULTURA, EDUCACIÓN, FORMACIÓN PROFESIONAL E UNIVERSIDADES"/>
    <s v="A PASTORIZA"/>
    <s v="ED"/>
    <s v="SERVIZOS PERIFERICOS"/>
    <s v="IES &quot;FONMIÑA&quot; (A PASTORIZA)"/>
    <s v="EDC994030127430016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9124"/>
    <s v="ED"/>
    <s v="CULTURA, EDUCACIÓN, FORMACIÓN PROFESIONAL E UNIVERSIDADES"/>
    <s v="RIBADEO"/>
    <s v="ED"/>
    <s v="SERVIZOS PERIFERICOS"/>
    <s v="IES DE RIBADEO DIONISIO GAMALLO (RIBADEO)"/>
    <s v="EDC99403012750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487"/>
    <s v="ED"/>
    <s v="CULTURA, EDUCACIÓN, FORMACIÓN PROFESIONAL E UNIVERSIDADES"/>
    <s v="VILALBA"/>
    <s v="ED"/>
    <s v="SERVIZOS PERIFERICOS"/>
    <s v="IES &quot;SANTIAGO BASANTA SILVA&quot; (VILALBA)"/>
    <s v="EDC994030127640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19498"/>
    <s v="ED"/>
    <s v="CULTURA, EDUCACIÓN, FORMACIÓN PROFESIONAL E UNIVERSIDADES"/>
    <s v="VIVEIRO"/>
    <s v="ED"/>
    <s v="SERVIZOS PERIFERICOS"/>
    <s v="IES &quot;MARÍA SARMIENTO&quot; (VIVEIRO)"/>
    <s v="EDC994020127650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54"/>
    <s v="ED"/>
    <s v="CULTURA, EDUCACIÓN, FORMACIÓN PROFESIONAL E UNIVERSIDADES"/>
    <s v="VIVEIRO"/>
    <s v="ED"/>
    <s v="SERVIZOS PERIFERICOS"/>
    <s v="ESCOLA OFICIAL DE IDIOMAS DE VIVEIRO &quot;LUZ POZO GARZA&quot; (VIVEIRO)"/>
    <s v="EDC99405012765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4300"/>
    <s v="ED"/>
    <s v="CULTURA, EDUCACIÓN, FORMACIÓN PROFESIONAL E UNIVERSIDADES"/>
    <s v="OURENSE"/>
    <s v="ED"/>
    <s v="SERVIZOS PERIFERICOS"/>
    <s v="CENTRO DE FORMACIÓN E RECURSOS (OURENSE)"/>
    <s v="EDC994005032001005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6096"/>
    <s v="ED"/>
    <s v="CULTURA, EDUCACIÓN, FORMACIÓN PROFESIONAL E UNIVERSIDADES"/>
    <s v="OURENSE"/>
    <s v="ED"/>
    <s v="SERVIZOS PERIFERICOS"/>
    <s v="CIFP &quot;PORTOVELLO&quot; (OURENSE)"/>
    <s v="EDC994020332001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56"/>
    <s v="ED"/>
    <s v="CULTURA, EDUCACIÓN, FORMACIÓN PROFESIONAL E UNIVERSIDADES"/>
    <s v="OURENSE"/>
    <s v="ED"/>
    <s v="SERVIZOS PERIFERICOS"/>
    <s v="IES &quot;JULIO PRIETO NESPEREIRA&quot; (OURENSE)"/>
    <s v="EDC994030632001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299"/>
    <s v="ED"/>
    <s v="CULTURA, EDUCACIÓN, FORMACIÓN PROFESIONAL E UNIVERSIDADES"/>
    <s v="ALLARIZ"/>
    <s v="ED"/>
    <s v="SERVIZOS PERIFERICOS"/>
    <s v="IES DE ALLARIZ"/>
    <s v="EDC99403013201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301"/>
    <s v="ED"/>
    <s v="CULTURA, EDUCACIÓN, FORMACIÓN PROFESIONAL E UNIVERSIDADES"/>
    <s v="O BARCO DE VALDEORRAS"/>
    <s v="ED"/>
    <s v="SERVIZOS PERIFERICOS"/>
    <s v="CENTRO DE FORMACIÓN E RECURSOS (O BARCO DE VALDEORRAS)"/>
    <s v="EDC994005032090015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302"/>
    <s v="ED"/>
    <s v="CULTURA, EDUCACIÓN, FORMACIÓN PROFESIONAL E UNIVERSIDADES"/>
    <s v="O BARCO DE VALDEORRAS"/>
    <s v="ED"/>
    <s v="SERVIZOS PERIFERICOS"/>
    <s v="IES &quot;LAURO OLMO&quot; (O BARCO DE VALDEORRAS)"/>
    <s v="EDC99402013209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63"/>
    <s v="ED"/>
    <s v="CULTURA, EDUCACIÓN, FORMACIÓN PROFESIONAL E UNIVERSIDADES"/>
    <s v="O CARBALLIÑO"/>
    <s v="ED"/>
    <s v="SERVIZOS PERIFERICOS"/>
    <s v="IES &quot;MANUEL CHAMOSO LAMAS&quot; (O CARBALLIÑO)"/>
    <s v="EDC99402013219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19501"/>
    <s v="ED"/>
    <s v="CULTURA, EDUCACIÓN, FORMACIÓN PROFESIONAL E UNIVERSIDADES"/>
    <s v="O CARBALLIÑO"/>
    <s v="ED"/>
    <s v="SERVIZOS PERIFERICOS"/>
    <s v="IES &quot;Nº 1&quot; (O CARBALLIÑO)"/>
    <s v="EDC99403013219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66"/>
    <s v="ED"/>
    <s v="CULTURA, EDUCACIÓN, FORMACIÓN PROFESIONAL E UNIVERSIDADES"/>
    <s v="XINZO DE LIMIA"/>
    <s v="ED"/>
    <s v="SERVIZOS PERIFERICOS"/>
    <s v="IES &quot;CIDADE DE ANTIOQUÍA&quot; (XINZO DE LIMIA)"/>
    <s v="EDC99402013232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67"/>
    <s v="ED"/>
    <s v="CULTURA, EDUCACIÓN, FORMACIÓN PROFESIONAL E UNIVERSIDADES"/>
    <s v="XINZO DE LIMIA"/>
    <s v="ED"/>
    <s v="SERVIZOS PERIFERICOS"/>
    <s v="IES &quot;LAGOA DE ANTELA&quot; (XINZO DE LIMIA)"/>
    <s v="EDC994030132320011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4305"/>
    <s v="ED"/>
    <s v="CULTURA, EDUCACIÓN, FORMACIÓN PROFESIONAL E UNIVERSIDADES"/>
    <s v="PONTEVEDRA"/>
    <s v="ED"/>
    <s v="SERVIZOS PERIFERICOS"/>
    <s v="CENTRO DE FORMACIÓN E RECURSOS (PONTEVEDRA)"/>
    <s v="EDC994005036001005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635"/>
    <s v="ED"/>
    <s v="CULTURA, EDUCACIÓN, FORMACIÓN PROFESIONAL E UNIVERSIDADES"/>
    <s v="PONTEVEDRA"/>
    <s v="ED"/>
    <s v="SERVIZOS PERIFERICOS"/>
    <s v="IES &quot;LUIS SEOANE&quot; (PONTEVEDRA)"/>
    <s v="EDC994030636001016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778"/>
    <s v="ED"/>
    <s v="CULTURA, EDUCACIÓN, FORMACIÓN PROFESIONAL E UNIVERSIDADES"/>
    <s v="PONTEVEDRA"/>
    <s v="ED"/>
    <s v="SERVIZOS PERIFERICOS"/>
    <s v="CONSERVATORIO PROFESIONAL DE MÚSICA &quot;MANUEL QUIROGA&quot; (PONTEVEDRA)"/>
    <s v="EDC994040136001005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355"/>
    <s v="ED"/>
    <s v="CULTURA, EDUCACIÓN, FORMACIÓN PROFESIONAL E UNIVERSIDADES"/>
    <s v="PONTEVEDRA"/>
    <s v="ED"/>
    <s v="SERVIZOS PERIFERICOS"/>
    <s v="CONSERVATORIO PROFESIONAL DE MÚSICA &quot;MANUEL QUIROGA&quot; (PONTEVEDRA)"/>
    <s v="EDC994040136001006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121"/>
    <s v="ED"/>
    <s v="CULTURA, EDUCACIÓN, FORMACIÓN PROFESIONAL E UNIVERSIDADES"/>
    <s v="CANGAS"/>
    <s v="ED"/>
    <s v="SERVIZOS PERIFERICOS"/>
    <s v="IES &quot;MARÍA SOLIÑO&quot; (CANGAS)"/>
    <s v="EDC994030136080008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136"/>
    <s v="ED"/>
    <s v="CULTURA, EDUCACIÓN, FORMACIÓN PROFESIONAL E UNIVERSIDADES"/>
    <s v="A ESTRADA"/>
    <s v="ED"/>
    <s v="SERVIZOS PERIFERICOS"/>
    <s v="IES &quot;MANUEL GARCÍA BARROS&quot; (A ESTRADA)"/>
    <s v="EDC99403013617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369"/>
    <s v="ED"/>
    <s v="CULTURA, EDUCACIÓN, FORMACIÓN PROFESIONAL E UNIVERSIDADES"/>
    <s v="FORCAREI"/>
    <s v="ED"/>
    <s v="SERVIZOS PERIFERICOS"/>
    <s v="IES &quot;CHANO PIÑEIRO&quot; (FORCAREI)"/>
    <s v="EDC994030136180011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142"/>
    <s v="ED"/>
    <s v="CULTURA, EDUCACIÓN, FORMACIÓN PROFESIONAL E UNIVERSIDADES"/>
    <s v="GONDOMAR"/>
    <s v="ED"/>
    <s v="SERVIZOS PERIFERICOS"/>
    <s v="IES &quot;AUGA DA LAXE&quot; (GONDOMAR)"/>
    <s v="EDC99403013621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86"/>
    <s v="ED"/>
    <s v="CULTURA, EDUCACIÓN, FORMACIÓN PROFESIONAL E UNIVERSIDADES"/>
    <s v="GONDOMAR"/>
    <s v="ED"/>
    <s v="SERVIZOS PERIFERICOS"/>
    <s v="IES PLURILINGÜE &quot;TERRA DE TURONIO&quot; (GONDOMAR)"/>
    <s v="EDC994030236210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148"/>
    <s v="ED"/>
    <s v="CULTURA, EDUCACIÓN, FORMACIÓN PROFESIONAL E UNIVERSIDADES"/>
    <s v="O GROVE"/>
    <s v="ED"/>
    <s v="SERVIZOS PERIFERICOS"/>
    <s v="IES &quot;MONTE DA VILA&quot; (O GROVE)"/>
    <s v="EDC994030136220008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173"/>
    <s v="ED"/>
    <s v="CULTURA, EDUCACIÓN, FORMACIÓN PROFESIONAL E UNIVERSIDADES"/>
    <s v="MARIN"/>
    <s v="ED"/>
    <s v="SERVIZOS PERIFERICOS"/>
    <s v="IES &quot;ILLA DE TAMBO&quot; (MARÍN)"/>
    <s v="EDC99403013626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33042"/>
    <s v="ED"/>
    <s v="CULTURA, EDUCACIÓN, FORMACIÓN PROFESIONAL E UNIVERSIDADES"/>
    <s v="MARIN"/>
    <s v="ED"/>
    <s v="SERVIZOS PERIFERICOS"/>
    <s v="IES &quot;ILLA DE TAMBO&quot; (MARÍN)"/>
    <s v="EDC994030136260011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382"/>
    <s v="ED"/>
    <s v="CULTURA, EDUCACIÓN, FORMACIÓN PROFESIONAL E UNIVERSIDADES"/>
    <s v="MOS"/>
    <s v="ED"/>
    <s v="SERVIZOS PERIFERICOS"/>
    <s v="IES DE MOS"/>
    <s v="EDC99403013633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93"/>
    <s v="ED"/>
    <s v="CULTURA, EDUCACIÓN, FORMACIÓN PROFESIONAL E UNIVERSIDADES"/>
    <s v="O PORRIÑO"/>
    <s v="ED"/>
    <s v="SERVIZOS PERIFERICOS"/>
    <s v="IES &quot;PINO MANSO&quot; (O PORRIÑO)"/>
    <s v="EDC994030136380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388"/>
    <s v="ED"/>
    <s v="CULTURA, EDUCACIÓN, FORMACIÓN PROFESIONAL E UNIVERSIDADES"/>
    <s v="PONTE CALDELAS"/>
    <s v="ED"/>
    <s v="SERVIZOS PERIFERICOS"/>
    <s v="IES DE PONTE CALDELAS"/>
    <s v="EDC994030136410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5363"/>
    <s v="ED"/>
    <s v="CULTURA, EDUCACIÓN, FORMACIÓN PROFESIONAL E UNIVERSIDADES"/>
    <s v="REDONDELA"/>
    <s v="ED"/>
    <s v="SERVIZOS PERIFERICOS"/>
    <s v="IES &quot;PEDRO FLORIANI&quot; (REDONDELA)"/>
    <s v="EDC994020136440009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5998"/>
    <s v="ED"/>
    <s v="CULTURA, EDUCACIÓN, FORMACIÓN PROFESIONAL E UNIVERSIDADES"/>
    <s v="SALCEDA DE CASELAS"/>
    <s v="ED"/>
    <s v="SERVIZOS PERIFERICOS"/>
    <s v="IES &quot;PEDRAS RUBIAS&quot; (SALCEDA DE CASELAS)"/>
    <s v="EDC994030136480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6001"/>
    <s v="ED"/>
    <s v="CULTURA, EDUCACIÓN, FORMACIÓN PROFESIONAL E UNIVERSIDADES"/>
    <s v="TUI"/>
    <s v="ED"/>
    <s v="SERVIZOS PERIFERICOS"/>
    <s v="IES &quot;SAN PAIO&quot; (TUI)"/>
    <s v="EDC994030136540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248"/>
    <s v="ED"/>
    <s v="CULTURA, EDUCACIÓN, FORMACIÓN PROFESIONAL E UNIVERSIDADES"/>
    <s v="VIGO"/>
    <s v="ED"/>
    <s v="SERVIZOS PERIFERICOS"/>
    <s v="IES &quot;CASTELAO&quot; (VIGO)"/>
    <s v="EDC994030136560015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6010"/>
    <s v="ED"/>
    <s v="CULTURA, EDUCACIÓN, FORMACIÓN PROFESIONAL E UNIVERSIDADES"/>
    <s v="VIGO"/>
    <s v="ED"/>
    <s v="SERVIZOS PERIFERICOS"/>
    <s v="IES &quot;REPÚBLICA O. DO URUGUAY&quot; (VIGO)"/>
    <s v="EDC994030836560013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4286"/>
    <s v="ED"/>
    <s v="CULTURA, EDUCACIÓN, FORMACIÓN PROFESIONAL E UNIVERSIDADES"/>
    <s v="VIGO"/>
    <s v="ED"/>
    <s v="SERVIZOS PERIFERICOS"/>
    <s v="IES &quot;CORUXO&quot; (VIGO)"/>
    <s v="EDC994031136560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2409"/>
    <s v="ED"/>
    <s v="CULTURA, EDUCACIÓN, FORMACIÓN PROFESIONAL E UNIVERSIDADES"/>
    <s v="VIGO"/>
    <s v="ED"/>
    <s v="SERVIZOS PERIFERICOS"/>
    <s v="IES &quot;VALADARES&quot; (VIGO)"/>
    <s v="EDC994031536560012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831"/>
    <s v="ED"/>
    <s v="CULTURA, EDUCACIÓN, FORMACIÓN PROFESIONAL E UNIVERSIDADES"/>
    <s v="VIGO"/>
    <s v="ED"/>
    <s v="SERVIZOS PERIFERICOS"/>
    <s v="ESCOLA OFICIAL DE IDIOMAS (VIGO)"/>
    <s v="EDC994050136560016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26019"/>
    <s v="ED"/>
    <s v="CULTURA, EDUCACIÓN, FORMACIÓN PROFESIONAL E UNIVERSIDADES"/>
    <s v="VILAGARCIA DE AROUSA"/>
    <s v="ED"/>
    <s v="SERVIZOS PERIFERICOS"/>
    <s v="IES &quot;ARMANDO COTARELO VALLEDOR&quot; (VILAGARCÍA DE AROUSA)"/>
    <s v="EDC994030436590010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06260"/>
    <s v="ED"/>
    <s v="CULTURA, EDUCACIÓN, FORMACIÓN PROFESIONAL E UNIVERSIDADES"/>
    <s v="VILANOVA DE AROUSA"/>
    <s v="ED"/>
    <s v="SERVIZOS PERIFERICOS"/>
    <s v="IES &quot;A BASELLA&quot; (VILANOVA DE AROUSA)"/>
    <s v="EDC994030136600007"/>
    <s v="LIMPADOR/A"/>
    <s v="SI"/>
    <s v="C"/>
    <s v="V"/>
    <s v="11"/>
    <n v="6003"/>
    <m/>
    <s v="MEDIA XORNADA"/>
    <m/>
    <n v="949"/>
    <n v="9191.8508448000011"/>
    <n v="9"/>
    <n v="6319.04"/>
    <n v="9313.4693142399992"/>
    <n v="121.61846943999808"/>
  </r>
  <r>
    <x v="0"/>
    <s v="17610"/>
    <s v="EM"/>
    <s v="PROMOCIÓN DO EMPREGO E IGUALDADE"/>
    <s v="CHANTADA"/>
    <s v="EI"/>
    <s v="SERVIZOS PERIFÉRICOS"/>
    <s v="OFICINA DE EMPREGO DE CHANTADA"/>
    <s v="EIC992090127160030"/>
    <s v="LIMPADOR/A"/>
    <s v="SI"/>
    <s v="C"/>
    <s v="V"/>
    <s v="11"/>
    <m/>
    <m/>
    <s v="20 HORAS SEMANAIS"/>
    <m/>
    <m/>
    <n v="9804.0281110636806"/>
    <n v="9"/>
    <n v="6319.04"/>
    <n v="9933.746370568384"/>
    <n v="129.71825950470338"/>
  </r>
  <r>
    <x v="0"/>
    <s v="00900"/>
    <s v="MA"/>
    <s v="MEDIO AMBIENTE, TERRITORIO E VIVENDA"/>
    <s v="PONTEVEDRA"/>
    <s v="MA"/>
    <s v="SERVIZOS PERIFÉRICOS"/>
    <s v="XEFATURA TERRITORIAL PONTEVEDRA"/>
    <s v="MAC991000036001159"/>
    <s v="LIMPADOR/A"/>
    <s v="SI"/>
    <s v="C"/>
    <s v="V"/>
    <s v="11"/>
    <m/>
    <m/>
    <s v="MEDIA XORNADA"/>
    <m/>
    <n v="1255"/>
    <n v="9191.8508448000011"/>
    <n v="9"/>
    <n v="6319.04"/>
    <n v="9313.4693142399992"/>
    <n v="121.61846943999808"/>
  </r>
  <r>
    <x v="0"/>
    <s v="00894"/>
    <s v="MA"/>
    <s v="MEDIO AMBIENTE, TERRITORIO E VIVENDA"/>
    <s v="PONTEVEDRA"/>
    <s v="MA"/>
    <s v="SERVIZOS PERIFÉRICOS"/>
    <s v="XEFATURA TERRITORIAL PONTEVEDRA"/>
    <s v="MAC991000036001182"/>
    <s v="LIMPADOR/A"/>
    <s v="SI"/>
    <s v="C"/>
    <s v="V"/>
    <s v="11"/>
    <m/>
    <m/>
    <s v="MEDIA XORNADA"/>
    <m/>
    <n v="1255"/>
    <n v="9191.8508448000011"/>
    <n v="9"/>
    <n v="6319.04"/>
    <n v="9313.4693142399992"/>
    <n v="121.61846943999808"/>
  </r>
  <r>
    <x v="0"/>
    <s v="02113"/>
    <s v="MR"/>
    <s v="MEDIO RURAL"/>
    <s v="SALCEDA DE CASELAS"/>
    <s v="MR"/>
    <s v="AXENCIA GALEGA DE CALIDADE AGROALIMENTARIA (AGACAL)"/>
    <s v="ESTACIÓN EXPERIMENTAL AGRÍCOLA DO BAIXO MIÑO (SALCEDA DE CASELAS-PONTEVEDRA)"/>
    <s v="MRA112900336480081"/>
    <s v="LIMPADOR/A"/>
    <s v="SI"/>
    <s v="C"/>
    <s v="V"/>
    <s v="11"/>
    <m/>
    <m/>
    <s v="MEDIA XORNADA"/>
    <m/>
    <n v="5329"/>
    <n v="9191.8508448000011"/>
    <n v="9"/>
    <n v="6319.04"/>
    <n v="9313.4693142399992"/>
    <n v="121.61846943999808"/>
  </r>
  <r>
    <x v="0"/>
    <s v="00898"/>
    <s v="MR"/>
    <s v="MEDIO RURAL"/>
    <s v="PONTEVEDRA"/>
    <s v="MR"/>
    <s v="SERVIZOS PERIFÉRICOS"/>
    <s v="XEFATURA TERRITORIAL PONTEVEDRA"/>
    <s v="MRC991000036001260"/>
    <s v="LIMPADOR/A"/>
    <s v="SI"/>
    <s v="C"/>
    <s v="V"/>
    <s v="11"/>
    <m/>
    <m/>
    <s v="MEDIA XORNADA"/>
    <m/>
    <n v="1166"/>
    <n v="9191.8508448000011"/>
    <n v="9"/>
    <n v="6319.04"/>
    <n v="9313.4693142399992"/>
    <n v="121.61846943999808"/>
  </r>
  <r>
    <x v="0"/>
    <s v="00896"/>
    <s v="MR"/>
    <s v="MEDIO RURAL"/>
    <s v="PONTEVEDRA"/>
    <s v="MR"/>
    <s v="SERVIZOS PERIFÉRICOS"/>
    <s v="XEFATURA TERRITORIAL PONTEVEDRA"/>
    <s v="MRC991000036001267"/>
    <s v="LIMPADOR/A (PARQUE)"/>
    <s v="SI"/>
    <s v="C"/>
    <s v="V"/>
    <s v="11"/>
    <m/>
    <m/>
    <s v="MEDIA XORNADA"/>
    <m/>
    <n v="1166"/>
    <n v="9191.8508448000011"/>
    <n v="9"/>
    <n v="6319.04"/>
    <n v="9313.4693142399992"/>
    <n v="121.61846943999808"/>
  </r>
  <r>
    <x v="0"/>
    <s v="11708"/>
    <s v="PE"/>
    <s v="MAR"/>
    <s v="RIBADEO"/>
    <s v="PE"/>
    <s v="SERVIZOS PERIFÉRICOS"/>
    <s v="CENTRO CULTIVOS MARIÑOS (RIBADEO)"/>
    <s v="PEC994020127500030"/>
    <s v="LIMPADOR/A-FREGADOR/A"/>
    <s v="SI"/>
    <s v="C"/>
    <s v="V"/>
    <s v="11"/>
    <m/>
    <m/>
    <s v="20 HORAS SEMANAIS"/>
    <m/>
    <n v="1784"/>
    <n v="9804.0281110636806"/>
    <n v="9"/>
    <n v="6319.04"/>
    <n v="9933.746370568384"/>
    <n v="129.71825950470338"/>
  </r>
  <r>
    <x v="0"/>
    <s v="16959"/>
    <s v="PR"/>
    <s v="VICEPRESIDENCIA SEGUNDA E CONSELLERÍA DE PRESIDENCIA, XUSTIZA E DEPORTES"/>
    <s v="ARTEIXO"/>
    <s v="PR"/>
    <s v="SERVIZOS PERIFÉRICOS"/>
    <s v="XULGADO DE PAZ (ARTEIXO)"/>
    <s v="PRC991000815050010"/>
    <s v="LIMPADOR/A"/>
    <s v="NON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07"/>
    <s v="PR"/>
    <s v="VICEPRESIDENCIA SEGUNDA E CONSELLERÍA DE PRESIDENCIA, XUSTIZA E DEPORTES"/>
    <s v="BETANZOS"/>
    <s v="PR"/>
    <s v="SERVIZOS PERIFÉRICOS"/>
    <s v="XULGADO DE 1ª INSTANCIA E INSTRUCCIÓN (BETANZOS)"/>
    <s v="PRC991000715090010"/>
    <s v="LIMPADOR/A"/>
    <s v="NON"/>
    <s v="C"/>
    <s v="V"/>
    <s v="11"/>
    <m/>
    <m/>
    <s v="3 HORAS DIARIAS"/>
    <m/>
    <n v="1949"/>
    <n v="7353.4806758400009"/>
    <n v="9"/>
    <n v="6319.04"/>
    <n v="7450.7754513919999"/>
    <n v="97.29477555199901"/>
  </r>
  <r>
    <x v="0"/>
    <s v="16961"/>
    <s v="PR"/>
    <s v="VICEPRESIDENCIA SEGUNDA E CONSELLERÍA DE PRESIDENCIA, XUSTIZA E DEPORTES"/>
    <s v="CARNOTA"/>
    <s v="PR"/>
    <s v="SERVIZOS PERIFÉRICOS"/>
    <s v="XULGADO DE PAZ (CARNOTA)"/>
    <s v="PRC991000815200010"/>
    <s v="LIMPADOR/A"/>
    <s v="NON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09"/>
    <s v="PR"/>
    <s v="VICEPRESIDENCIA SEGUNDA E CONSELLERÍA DE PRESIDENCIA, XUSTIZA E DEPORTES"/>
    <s v="CORCUBION"/>
    <s v="PR"/>
    <s v="SERVIZOS PERIFÉRICOS"/>
    <s v="XULGADO DE 1ª INSTANCIA E INSTRUCCIÓN (CORCUBIÓN)"/>
    <s v="PRC99100071528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10"/>
    <s v="PR"/>
    <s v="VICEPRESIDENCIA SEGUNDA E CONSELLERÍA DE PRESIDENCIA, XUSTIZA E DEPORTES"/>
    <s v="CORCUBION"/>
    <s v="PR"/>
    <s v="SERVIZOS PERIFÉRICOS"/>
    <s v="XULGADO DE 1ª INSTANCIA E INSTRUCCIÓN (CORCUBIÓN)"/>
    <s v="PRC991000715280011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03347"/>
    <s v="PR"/>
    <s v="VICEPRESIDENCIA SEGUNDA E CONSELLERÍA DE PRESIDENCIA, XUSTIZA E DEPORTES"/>
    <s v="FERROL"/>
    <s v="PR"/>
    <s v="SERVIZOS PERIFÉRICOS"/>
    <s v="EDIFICIO ADMINISTRATIVO (FERROL)"/>
    <s v="PRC993000015350051"/>
    <s v="LIMPADOR/A"/>
    <s v="SI"/>
    <s v="C"/>
    <s v="V"/>
    <s v="11"/>
    <m/>
    <m/>
    <s v="18 HORAS SEMANAIS"/>
    <m/>
    <n v="238"/>
    <n v="8824.1768110080011"/>
    <n v="9"/>
    <n v="6319.04"/>
    <n v="8940.9305416703992"/>
    <n v="116.75373066239808"/>
  </r>
  <r>
    <x v="0"/>
    <s v="16967"/>
    <s v="PR"/>
    <s v="VICEPRESIDENCIA SEGUNDA E CONSELLERÍA DE PRESIDENCIA, XUSTIZA E DEPORTES"/>
    <s v="MUXIA"/>
    <s v="PR"/>
    <s v="SERVIZOS PERIFÉRICOS"/>
    <s v="XULGADO DE PAZ (MUXÍA)"/>
    <s v="PRC991000815510010"/>
    <s v="LIMPADOR/A"/>
    <s v="NON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15"/>
    <s v="PR"/>
    <s v="VICEPRESIDENCIA SEGUNDA E CONSELLERÍA DE PRESIDENCIA, XUSTIZA E DEPORTES"/>
    <s v="MUROS"/>
    <s v="PR"/>
    <s v="SERVIZOS PERIFÉRICOS"/>
    <s v="XULGADO DE 1ª INSTANCIA E INSTRUCCIÓN (MUROS)"/>
    <s v="PRC991000715520010"/>
    <s v="LIMPADOR/A"/>
    <s v="SI"/>
    <s v="C"/>
    <s v="V"/>
    <s v="11"/>
    <m/>
    <m/>
    <s v="4 HORAS DIARIAS"/>
    <m/>
    <n v="3563"/>
    <n v="9804.0281110636806"/>
    <n v="9"/>
    <n v="6319.04"/>
    <n v="9933.746370568384"/>
    <n v="129.71825950470338"/>
  </r>
  <r>
    <x v="0"/>
    <s v="16917"/>
    <s v="PR"/>
    <s v="VICEPRESIDENCIA SEGUNDA E CONSELLERÍA DE PRESIDENCIA, XUSTIZA E DEPORTES"/>
    <s v="NOIA"/>
    <s v="PR"/>
    <s v="SERVIZOS PERIFÉRICOS"/>
    <s v="XULGADO DE 1ª INSTANCIA E INSTRUCCIÓN (NOIA)"/>
    <s v="PRC991000715560010"/>
    <s v="LIMPADOR/A"/>
    <s v="SI"/>
    <s v="C"/>
    <s v="V"/>
    <s v="11"/>
    <m/>
    <m/>
    <s v="4 HORAS DIARIAS"/>
    <m/>
    <n v="3563"/>
    <n v="9804.0281110636806"/>
    <n v="9"/>
    <n v="6319.04"/>
    <n v="9933.746370568384"/>
    <n v="129.71825950470338"/>
  </r>
  <r>
    <x v="0"/>
    <s v="16972"/>
    <s v="PR"/>
    <s v="VICEPRESIDENCIA SEGUNDA E CONSELLERÍA DE PRESIDENCIA, XUSTIZA E DEPORTES"/>
    <s v="PONTEDEUME"/>
    <s v="PR"/>
    <s v="SERVIZOS PERIFÉRICOS"/>
    <s v="XULGADO DE PAZ (PONTEDUME)"/>
    <s v="PRC99100081568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75"/>
    <s v="PR"/>
    <s v="VICEPRESIDENCIA SEGUNDA E CONSELLERÍA DE PRESIDENCIA, XUSTIZA E DEPORTES"/>
    <s v="RIANXO"/>
    <s v="PR"/>
    <s v="SERVIZOS PERIFÉRICOS"/>
    <s v="XULGADO DE PAZ (RIANXO)"/>
    <s v="PRC99100081571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77"/>
    <s v="PR"/>
    <s v="VICEPRESIDENCIA SEGUNDA E CONSELLERÍA DE PRESIDENCIA, XUSTIZA E DEPORTES"/>
    <s v="SANTA COMBA"/>
    <s v="PR"/>
    <s v="SERVIZOS PERIFÉRICOS"/>
    <s v="XULGADO DE PAZ (SANTA COMBA)"/>
    <s v="PRC99100081576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78"/>
    <s v="PR"/>
    <s v="VICEPRESIDENCIA SEGUNDA E CONSELLERÍA DE PRESIDENCIA, XUSTIZA E DEPORTES"/>
    <s v="BURELA"/>
    <s v="PR"/>
    <s v="SERVIZOS PERIFÉRICOS"/>
    <s v="XULGADO DE PAZ (BURELA)"/>
    <s v="PRC991000827085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25"/>
    <s v="PR"/>
    <s v="VICEPRESIDENCIA SEGUNDA E CONSELLERÍA DE PRESIDENCIA, XUSTIZA E DEPORTES"/>
    <s v="A FONSAGRADA"/>
    <s v="PR"/>
    <s v="SERVIZOS PERIFÉRICOS"/>
    <s v="XULGADO DE 1ª INSTANCIA E INSTRUCCIÓN (A FONSAGRADA)"/>
    <s v="PRC991000727180011"/>
    <s v="LIMPADOR/A"/>
    <s v="SI"/>
    <s v="C"/>
    <s v="V"/>
    <s v="11"/>
    <m/>
    <m/>
    <s v="4 HORAS DIARIAS"/>
    <m/>
    <n v="3563"/>
    <n v="9804.0281110636806"/>
    <n v="9"/>
    <n v="6319.04"/>
    <n v="9933.746370568384"/>
    <n v="129.71825950470338"/>
  </r>
  <r>
    <x v="0"/>
    <s v="16979"/>
    <s v="PR"/>
    <s v="VICEPRESIDENCIA SEGUNDA E CONSELLERÍA DE PRESIDENCIA, XUSTIZA E DEPORTES"/>
    <s v="QUIROGA"/>
    <s v="PR"/>
    <s v="SERVIZOS PERIFÉRICOS"/>
    <s v="XULGADO DE PAZ (QUIROGA)"/>
    <s v="PRC99100082749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80"/>
    <s v="PR"/>
    <s v="VICEPRESIDENCIA SEGUNDA E CONSELLERÍA DE PRESIDENCIA, XUSTIZA E DEPORTES"/>
    <s v="O SAVIÑAO"/>
    <s v="PR"/>
    <s v="SERVIZOS PERIFÉRICOS"/>
    <s v="XULGADO DE PAZ (O SAVIÑAO)"/>
    <s v="PRC99100082757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32"/>
    <s v="PR"/>
    <s v="VICEPRESIDENCIA SEGUNDA E CONSELLERÍA DE PRESIDENCIA, XUSTIZA E DEPORTES"/>
    <s v="O BARCO DE VALDEORRAS"/>
    <s v="PR"/>
    <s v="SERVIZOS PERIFÉRICOS"/>
    <s v="XULGADO DE 1ª INSTANCIA E INSTRUCCIÓN (O BARCO DE VALDEORRAS)"/>
    <s v="PRC991000732090010"/>
    <s v="LIMPADOR/A"/>
    <s v="NON"/>
    <s v="C"/>
    <s v="V"/>
    <s v="11"/>
    <m/>
    <m/>
    <s v="4 HORAS DIARIAS"/>
    <m/>
    <n v="3563"/>
    <n v="9804.0281110636806"/>
    <n v="9"/>
    <n v="6319.04"/>
    <n v="9933.746370568384"/>
    <n v="129.71825950470338"/>
  </r>
  <r>
    <x v="0"/>
    <s v="16813"/>
    <s v="PR"/>
    <s v="VICEPRESIDENCIA SEGUNDA E CONSELLERÍA DE PRESIDENCIA, XUSTIZA E DEPORTES"/>
    <s v="PONTEVEDRA"/>
    <s v="PR"/>
    <s v="SERVIZOS PERIFÉRICOS"/>
    <s v="EDIFICIOS XUDICIAIS (PONTEVEDRA)"/>
    <s v="PRC991000136001145"/>
    <s v="LIMPADOR/A"/>
    <s v="SI"/>
    <s v="C"/>
    <s v="V"/>
    <s v="11"/>
    <m/>
    <m/>
    <s v="5 HORAS DIARIAS"/>
    <m/>
    <n v="3953"/>
    <n v="12256.41391645632"/>
    <n v="9"/>
    <n v="6319.04"/>
    <n v="12418.579983607615"/>
    <n v="162.16606715129456"/>
  </r>
  <r>
    <x v="0"/>
    <s v="16817"/>
    <s v="PR"/>
    <s v="VICEPRESIDENCIA SEGUNDA E CONSELLERÍA DE PRESIDENCIA, XUSTIZA E DEPORTES"/>
    <s v="PONTEVEDRA"/>
    <s v="PR"/>
    <s v="SERVIZOS PERIFÉRICOS"/>
    <s v="EDIFICIOS XUDICIAIS (PONTEVEDRA)"/>
    <s v="PRC991000136001149"/>
    <s v="LIMPADOR/A"/>
    <s v="SI"/>
    <s v="C"/>
    <s v="V"/>
    <s v="11"/>
    <m/>
    <m/>
    <s v="5 HORAS DIARIAS"/>
    <m/>
    <n v="3953"/>
    <n v="12256.41391645632"/>
    <n v="9"/>
    <n v="6319.04"/>
    <n v="12418.579983607615"/>
    <n v="162.16606715129456"/>
  </r>
  <r>
    <x v="0"/>
    <s v="16862"/>
    <s v="PR"/>
    <s v="VICEPRESIDENCIA SEGUNDA E CONSELLERÍA DE PRESIDENCIA, XUSTIZA E DEPORTES"/>
    <s v="PONTEVEDRA"/>
    <s v="PR"/>
    <s v="SERVIZOS PERIFÉRICOS"/>
    <s v="EDIFICIOS XUDICIAIS (PONTEVEDRA)"/>
    <s v="PRC991000136001151"/>
    <s v="LIMPADOR/A"/>
    <s v="SI"/>
    <s v="C"/>
    <s v="V"/>
    <s v="11"/>
    <m/>
    <m/>
    <s v="5 HORAS DIARIAS"/>
    <m/>
    <n v="3953"/>
    <n v="12256.41391645632"/>
    <n v="9"/>
    <n v="6319.04"/>
    <n v="12418.579983607615"/>
    <n v="162.16606715129456"/>
  </r>
  <r>
    <x v="0"/>
    <s v="16863"/>
    <s v="PR"/>
    <s v="VICEPRESIDENCIA SEGUNDA E CONSELLERÍA DE PRESIDENCIA, XUSTIZA E DEPORTES"/>
    <s v="PONTEVEDRA"/>
    <s v="PR"/>
    <s v="SERVIZOS PERIFÉRICOS"/>
    <s v="EDIFICIOS XUDICIAIS (PONTEVEDRA)"/>
    <s v="PRC991000136001152"/>
    <s v="LIMPADOR/A"/>
    <s v="SI"/>
    <s v="C"/>
    <s v="V"/>
    <s v="11"/>
    <m/>
    <m/>
    <s v="5 HORAS DIARIAS"/>
    <m/>
    <n v="3953"/>
    <n v="12256.41391645632"/>
    <n v="9"/>
    <n v="6319.04"/>
    <n v="12418.579983607615"/>
    <n v="162.16606715129456"/>
  </r>
  <r>
    <x v="0"/>
    <s v="16864"/>
    <s v="PR"/>
    <s v="VICEPRESIDENCIA SEGUNDA E CONSELLERÍA DE PRESIDENCIA, XUSTIZA E DEPORTES"/>
    <s v="PONTEVEDRA"/>
    <s v="PR"/>
    <s v="SERVIZOS PERIFÉRICOS"/>
    <s v="EDIFICIOS XUDICIAIS (PONTEVEDRA)"/>
    <s v="PRC991000136001153"/>
    <s v="LIMPADOR/A"/>
    <s v="SI"/>
    <s v="C"/>
    <s v="V"/>
    <s v="11"/>
    <m/>
    <m/>
    <s v="5 HORAS DIARIAS"/>
    <m/>
    <n v="3953"/>
    <n v="12256.41391645632"/>
    <n v="9"/>
    <n v="6319.04"/>
    <n v="12418.579983607615"/>
    <n v="162.16606715129456"/>
  </r>
  <r>
    <x v="0"/>
    <s v="16865"/>
    <s v="PR"/>
    <s v="VICEPRESIDENCIA SEGUNDA E CONSELLERÍA DE PRESIDENCIA, XUSTIZA E DEPORTES"/>
    <s v="PONTEVEDRA"/>
    <s v="PR"/>
    <s v="SERVIZOS PERIFÉRICOS"/>
    <s v="EDIFICIOS XUDICIAIS (PONTEVEDRA)"/>
    <s v="PRC991000136001154"/>
    <s v="LIMPADOR/A"/>
    <s v="SI"/>
    <s v="C"/>
    <s v="V"/>
    <s v="11"/>
    <m/>
    <m/>
    <s v="5 HORAS DIARIAS"/>
    <m/>
    <n v="3953"/>
    <n v="12256.41391645632"/>
    <n v="9"/>
    <n v="6319.04"/>
    <n v="12418.579983607615"/>
    <n v="162.16606715129456"/>
  </r>
  <r>
    <x v="0"/>
    <s v="17002"/>
    <s v="PR"/>
    <s v="VICEPRESIDENCIA SEGUNDA E CONSELLERÍA DE PRESIDENCIA, XUSTIZA E DEPORTES"/>
    <s v="PONTEVEDRA"/>
    <s v="PR"/>
    <s v="SERVIZOS PERIFÉRICOS"/>
    <s v="EDIFICIOS XUDICIAIS (PONTEVEDRA)"/>
    <s v="PRC991000136001156"/>
    <s v="LIMPADOR/A"/>
    <s v="SI"/>
    <s v="C"/>
    <s v="V"/>
    <s v="11"/>
    <m/>
    <m/>
    <s v="5 HORAS DIARIAS"/>
    <m/>
    <n v="3953"/>
    <n v="12256.41391645632"/>
    <n v="9"/>
    <n v="6319.04"/>
    <n v="12418.579983607615"/>
    <n v="162.16606715129456"/>
  </r>
  <r>
    <x v="0"/>
    <s v="16983"/>
    <s v="PR"/>
    <s v="VICEPRESIDENCIA SEGUNDA E CONSELLERÍA DE PRESIDENCIA, XUSTIZA E DEPORTES"/>
    <s v="BAIONA"/>
    <s v="PR"/>
    <s v="SERVIZOS PERIFÉRICOS"/>
    <s v="XULGADO DE PAZ (BAIONA)"/>
    <s v="PRC991000836030010"/>
    <s v="LIMPADOR/A"/>
    <s v="NON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84"/>
    <s v="PR"/>
    <s v="VICEPRESIDENCIA SEGUNDA E CONSELLERÍA DE PRESIDENCIA, XUSTIZA E DEPORTES"/>
    <s v="BUEU"/>
    <s v="PR"/>
    <s v="SERVIZOS PERIFÉRICOS"/>
    <s v="XULGADO DE PAZ (BUEU)"/>
    <s v="PRC99100083604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44"/>
    <s v="PR"/>
    <s v="VICEPRESIDENCIA SEGUNDA E CONSELLERÍA DE PRESIDENCIA, XUSTIZA E DEPORTES"/>
    <s v="CAMBADOS"/>
    <s v="PR"/>
    <s v="SERVIZOS PERIFÉRICOS"/>
    <s v="XULGADO DE 1ª INSTANCIA E INSTRUCCIÓN (CAMBADOS)"/>
    <s v="PRC991000736060011"/>
    <s v="LIMPADOR/A"/>
    <s v="SI"/>
    <s v="C"/>
    <s v="V"/>
    <s v="11"/>
    <m/>
    <m/>
    <s v="5 HORAS DIARIAS"/>
    <m/>
    <n v="3953"/>
    <n v="12256.41391645632"/>
    <n v="9"/>
    <n v="6319.04"/>
    <n v="12418.579983607615"/>
    <n v="162.16606715129456"/>
  </r>
  <r>
    <x v="0"/>
    <s v="16945"/>
    <s v="PR"/>
    <s v="VICEPRESIDENCIA SEGUNDA E CONSELLERÍA DE PRESIDENCIA, XUSTIZA E DEPORTES"/>
    <s v="CANGAS"/>
    <s v="PR"/>
    <s v="SERVIZOS PERIFÉRICOS"/>
    <s v="XULGADO DE 1ª INSTANCIA E INSTRUCCIÓN (CANGAS DE MORRAZO)"/>
    <s v="PRC991000736080010"/>
    <s v="LIMPADOR/A"/>
    <s v="SI"/>
    <s v="C"/>
    <s v="V"/>
    <s v="11"/>
    <m/>
    <m/>
    <s v="3 HORAS DIARIAS"/>
    <m/>
    <n v="1949"/>
    <n v="7353.4806758400009"/>
    <n v="9"/>
    <n v="6319.04"/>
    <n v="7450.7754513919999"/>
    <n v="97.29477555199901"/>
  </r>
  <r>
    <x v="0"/>
    <s v="16946"/>
    <s v="PR"/>
    <s v="VICEPRESIDENCIA SEGUNDA E CONSELLERÍA DE PRESIDENCIA, XUSTIZA E DEPORTES"/>
    <s v="CANGAS"/>
    <s v="PR"/>
    <s v="SERVIZOS PERIFÉRICOS"/>
    <s v="XULGADO DE 1ª INSTANCIA E INSTRUCCIÓN (CANGAS DE MORRAZO)"/>
    <s v="PRC991000736080011"/>
    <s v="LIMPADOR/A"/>
    <s v="SI"/>
    <s v="C"/>
    <s v="V"/>
    <s v="11"/>
    <m/>
    <m/>
    <s v="3 HORAS DIARIAS"/>
    <m/>
    <n v="1949"/>
    <n v="7353.4806758400009"/>
    <n v="9"/>
    <n v="6319.04"/>
    <n v="7450.7754513919999"/>
    <n v="97.29477555199901"/>
  </r>
  <r>
    <x v="0"/>
    <s v="16985"/>
    <s v="PR"/>
    <s v="VICEPRESIDENCIA SEGUNDA E CONSELLERÍA DE PRESIDENCIA, XUSTIZA E DEPORTES"/>
    <s v="A CAÑIZA"/>
    <s v="PR"/>
    <s v="SERVIZOS PERIFÉRICOS"/>
    <s v="XULGADO DE PAZ (A CAÑIZA)"/>
    <s v="PRC991000836090010"/>
    <s v="LIMPADOR/A"/>
    <s v="NON"/>
    <s v="C"/>
    <s v="V"/>
    <s v="11"/>
    <m/>
    <m/>
    <s v="4 HORAS DIARIAS"/>
    <m/>
    <n v="3563"/>
    <n v="9804.0281110636806"/>
    <n v="9"/>
    <n v="6319.04"/>
    <n v="9933.746370568384"/>
    <n v="129.71825950470338"/>
  </r>
  <r>
    <x v="0"/>
    <s v="16987"/>
    <s v="PR"/>
    <s v="VICEPRESIDENCIA SEGUNDA E CONSELLERÍA DE PRESIDENCIA, XUSTIZA E DEPORTES"/>
    <s v="O GROVE"/>
    <s v="PR"/>
    <s v="SERVIZOS PERIFÉRICOS"/>
    <s v="XULGADO DE PAZ (O GROVE)"/>
    <s v="PRC99100083622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49"/>
    <s v="PR"/>
    <s v="VICEPRESIDENCIA SEGUNDA E CONSELLERÍA DE PRESIDENCIA, XUSTIZA E DEPORTES"/>
    <s v="LALIN"/>
    <s v="PR"/>
    <s v="SERVIZOS PERIFÉRICOS"/>
    <s v="XULGADO DE 1ª INSTANCIA E INSTRUCCIÓN (LALÍN)"/>
    <s v="PRC991000736240011"/>
    <s v="LIMPADOR/A"/>
    <s v="SI"/>
    <s v="C"/>
    <s v="V"/>
    <s v="11"/>
    <m/>
    <m/>
    <s v="6 HORAS DIARIAS"/>
    <m/>
    <n v="1951"/>
    <n v="14706.961351680002"/>
    <n v="9"/>
    <n v="6319.04"/>
    <n v="14901.550902784"/>
    <n v="194.58955110399802"/>
  </r>
  <r>
    <x v="0"/>
    <s v="16950"/>
    <s v="PR"/>
    <s v="VICEPRESIDENCIA SEGUNDA E CONSELLERÍA DE PRESIDENCIA, XUSTIZA E DEPORTES"/>
    <s v="MARIN"/>
    <s v="PR"/>
    <s v="SERVIZOS PERIFÉRICOS"/>
    <s v="XULGADO DE 1ª INSTANCIA E INSTRUCCIÓN (MARÍN)"/>
    <s v="PRC99100073626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88"/>
    <s v="PR"/>
    <s v="VICEPRESIDENCIA SEGUNDA E CONSELLERÍA DE PRESIDENCIA, XUSTIZA E DEPORTES"/>
    <s v="MOAÑA"/>
    <s v="PR"/>
    <s v="SERVIZOS PERIFÉRICOS"/>
    <s v="XULGADO DE PAZ (MOAÑA)"/>
    <s v="PRC99100083629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89"/>
    <s v="PR"/>
    <s v="VICEPRESIDENCIA SEGUNDA E CONSELLERÍA DE PRESIDENCIA, XUSTIZA E DEPORTES"/>
    <s v="MONDARIZ"/>
    <s v="PR"/>
    <s v="SERVIZOS PERIFÉRICOS"/>
    <s v="XULGADO DE PAZ (MONDARIZ)"/>
    <s v="PRC99100083630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90"/>
    <s v="PR"/>
    <s v="VICEPRESIDENCIA SEGUNDA E CONSELLERÍA DE PRESIDENCIA, XUSTIZA E DEPORTES"/>
    <s v="MOS"/>
    <s v="PR"/>
    <s v="SERVIZOS PERIFÉRICOS"/>
    <s v="XULGADO DE PAZ (MOS)"/>
    <s v="PRC991000836330010"/>
    <s v="LIMPADOR/A"/>
    <s v="NON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51"/>
    <s v="PR"/>
    <s v="VICEPRESIDENCIA SEGUNDA E CONSELLERÍA DE PRESIDENCIA, XUSTIZA E DEPORTES"/>
    <s v="O PORRIÑO"/>
    <s v="PR"/>
    <s v="SERVIZOS PERIFÉRICOS"/>
    <s v="XULGADO DE 1ª INSTANCIA E INSTRUCCIÓN (O PORRIÑO)"/>
    <s v="PRC991000736380010"/>
    <s v="LIMPADOR/A"/>
    <s v="SI"/>
    <s v="C"/>
    <s v="V"/>
    <s v="11"/>
    <m/>
    <m/>
    <s v="4 HORAS DIARIAS"/>
    <m/>
    <n v="3563"/>
    <n v="9804.0281110636806"/>
    <n v="9"/>
    <n v="6319.04"/>
    <n v="9933.746370568384"/>
    <n v="129.71825950470338"/>
  </r>
  <r>
    <x v="0"/>
    <s v="16952"/>
    <s v="PR"/>
    <s v="VICEPRESIDENCIA SEGUNDA E CONSELLERÍA DE PRESIDENCIA, XUSTIZA E DEPORTES"/>
    <s v="O PORRIÑO"/>
    <s v="PR"/>
    <s v="SERVIZOS PERIFÉRICOS"/>
    <s v="XULGADO DE 1ª INSTANCIA E INSTRUCCIÓN (O PORRIÑO)"/>
    <s v="PRC991000736380011"/>
    <s v="LIMPADOR/A"/>
    <s v="SI"/>
    <s v="C"/>
    <s v="V"/>
    <s v="11"/>
    <m/>
    <m/>
    <s v="4 HORAS DIARIAS"/>
    <m/>
    <n v="3563"/>
    <n v="9804.0281110636806"/>
    <n v="9"/>
    <n v="6319.04"/>
    <n v="9933.746370568384"/>
    <n v="129.71825950470338"/>
  </r>
  <r>
    <x v="0"/>
    <s v="16992"/>
    <s v="PR"/>
    <s v="VICEPRESIDENCIA SEGUNDA E CONSELLERÍA DE PRESIDENCIA, XUSTIZA E DEPORTES"/>
    <s v="POIO"/>
    <s v="PR"/>
    <s v="SERVIZOS PERIFÉRICOS"/>
    <s v="XULGADO DE PAZ (POIO)"/>
    <s v="PRC991000836400010"/>
    <s v="LIMPADOR/A"/>
    <s v="SI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16954"/>
    <s v="PR"/>
    <s v="VICEPRESIDENCIA SEGUNDA E CONSELLERÍA DE PRESIDENCIA, XUSTIZA E DEPORTES"/>
    <s v="PONTEAREAS"/>
    <s v="PR"/>
    <s v="SERVIZOS PERIFÉRICOS"/>
    <s v="XULGADO DE 1ª INSTANCIA E INSTRUCCIÓN (PONTEAREAS)"/>
    <s v="PRC991000736420011"/>
    <s v="LIMPADOR/A"/>
    <s v="SI"/>
    <s v="C"/>
    <s v="V"/>
    <s v="11"/>
    <m/>
    <m/>
    <s v="4 HORAS DIARIAS"/>
    <m/>
    <n v="3563"/>
    <n v="9804.0281110636806"/>
    <n v="9"/>
    <n v="6319.04"/>
    <n v="9933.746370568384"/>
    <n v="129.71825950470338"/>
  </r>
  <r>
    <x v="0"/>
    <s v="16995"/>
    <s v="PR"/>
    <s v="VICEPRESIDENCIA SEGUNDA E CONSELLERÍA DE PRESIDENCIA, XUSTIZA E DEPORTES"/>
    <s v="SANXENXO"/>
    <s v="PR"/>
    <s v="SERVIZOS PERIFÉRICOS"/>
    <s v="XULGADO DE PAZ (SANXENXO)"/>
    <s v="PRC991000836500010"/>
    <s v="LIMPADOR/A"/>
    <s v="NON"/>
    <s v="C"/>
    <s v="V"/>
    <s v="11"/>
    <m/>
    <m/>
    <s v="2 HORAS DIARIAS"/>
    <m/>
    <n v="1948"/>
    <n v="4902.9332406163203"/>
    <n v="9"/>
    <n v="6319.04"/>
    <n v="4967.8045322156158"/>
    <n v="64.871291599295546"/>
  </r>
  <r>
    <x v="0"/>
    <s v="08691"/>
    <s v="PS"/>
    <s v="POLÍTICA SOCIAL E XUVENTUDE"/>
    <s v="NOIA"/>
    <s v="PS"/>
    <s v="SERVIZOS PERIFÉRICOS"/>
    <s v="CASA DA XUVENTUDE DE NOIA"/>
    <s v="PSC994020115560007"/>
    <s v="LIMPADOR/A"/>
    <s v="SI"/>
    <s v="C"/>
    <s v="V"/>
    <s v="11"/>
    <m/>
    <m/>
    <s v="MEDIA XORNADA"/>
    <m/>
    <n v="2338"/>
    <n v="9191.8508448000011"/>
    <n v="9"/>
    <n v="6319.04"/>
    <n v="9313.4693142399992"/>
    <n v="121.61846943999808"/>
  </r>
  <r>
    <x v="0"/>
    <s v="28505"/>
    <s v="PS"/>
    <s v="POLÍTICA SOCIAL E XUVENTUDE"/>
    <s v="A POBRA DO CARAMIÑAL"/>
    <s v="PS"/>
    <s v="SERVIZOS PERIFÉRICOS"/>
    <s v="CENTRO SOCIOCOMUNITARIO A POBRA DO CARAMIÑAL"/>
    <s v="PSC994070115660013"/>
    <s v="LIMPADOR/A"/>
    <s v="SI"/>
    <s v="C"/>
    <s v="V"/>
    <s v="11"/>
    <m/>
    <m/>
    <s v="XORNADA PARTIDA // 25 HORAS SEMANAIS // B14"/>
    <m/>
    <n v="1982"/>
    <n v="12646.624342482144"/>
    <n v="10"/>
    <n v="6486.34"/>
    <n v="12750.621564483261"/>
    <n v="103.99722200111682"/>
  </r>
  <r>
    <x v="0"/>
    <s v="28518"/>
    <s v="PS"/>
    <s v="POLÍTICA SOCIAL E XUVENTUDE"/>
    <s v="VIGO"/>
    <s v="PS"/>
    <s v="SERVIZOS PERIFÉRICOS"/>
    <s v="CENTRO SOCIOCOMUNITARIO (VIGO)"/>
    <s v="PSC994060136560009"/>
    <s v="LIMPADOR/A"/>
    <s v="SI"/>
    <s v="C"/>
    <s v="V"/>
    <s v="11"/>
    <m/>
    <m/>
    <s v="XORNADA PARTIDA // 25 HORAS SEMANAIS // B14"/>
    <m/>
    <n v="4209"/>
    <n v="12646.624342482144"/>
    <n v="10"/>
    <n v="6486.34"/>
    <n v="12750.621564483261"/>
    <n v="103.99722200111682"/>
  </r>
  <r>
    <x v="0"/>
    <s v="03228"/>
    <s v="PX"/>
    <s v="PRESIDENCIA DA XUNTA DE GALICIA"/>
    <s v="A CORUÑA"/>
    <s v="PX"/>
    <s v="AXENCIA TURISMO DE GALICIA (SERVIZOS PERIFÉRICOS)"/>
    <s v="ÁREA PROVINCIAL DA CORUÑA"/>
    <s v="PXA291000015001120"/>
    <s v="LIMPADOR/A"/>
    <s v="SI"/>
    <s v="C"/>
    <s v="V"/>
    <s v="11"/>
    <n v="6001"/>
    <m/>
    <s v="18 HORAS SEMANAIS"/>
    <m/>
    <n v="1547"/>
    <n v="8824.1768110080011"/>
    <n v="9"/>
    <n v="6319.04"/>
    <n v="8940.9305416703992"/>
    <n v="116.75373066239808"/>
  </r>
  <r>
    <x v="1"/>
    <s v="16017"/>
    <s v="SA"/>
    <s v="SANIDADE (LEI 2/2015)"/>
    <s v="SANTIAGO DE COMPOSTELA"/>
    <s v="SA"/>
    <s v="SERVIZOS PERIFÉRICOS - SERVIZO GALEGO DE SAÚDE"/>
    <s v="XERENCIA DE XESTIÓN INTEGRADA DE SANTIAGO DE COMPOSTELA"/>
    <s v="SAS994010015770033"/>
    <s v="LIMPADOR/A"/>
    <s v="SI"/>
    <s v="C"/>
    <s v="V"/>
    <s v="11"/>
    <m/>
    <m/>
    <s v="CANDO SEXA VACANTE TRANSFORMAR EN PRAZA ESTATUTARIA."/>
    <m/>
    <m/>
    <m/>
    <m/>
    <m/>
    <m/>
    <m/>
  </r>
  <r>
    <x v="1"/>
    <s v="16092"/>
    <s v="SA"/>
    <s v="SANIDADE (LEI 2/2015)"/>
    <s v="TOEN"/>
    <s v="SA"/>
    <s v="SERVIZOS PERIFÉRICOS - SERVIZO GALEGO DE SAÚDE"/>
    <s v="XERENCIA DE XESTIÓN INTEGRADA DE OURENSE, VERÍN E O BARCO DE VALDEORRAS (TOÉN)"/>
    <s v="SAS994010032800082"/>
    <s v="PASADOR/A DE FERRO"/>
    <s v="SI"/>
    <s v="C"/>
    <s v="V"/>
    <s v="1"/>
    <m/>
    <m/>
    <s v="CANDO SEXA VACANTE TRANSFORMAR EN PRAZA ESTATUTARIA."/>
    <m/>
    <m/>
    <m/>
    <m/>
    <m/>
    <m/>
    <m/>
  </r>
  <r>
    <x v="1"/>
    <s v="16094"/>
    <s v="SA"/>
    <s v="SANIDADE (LEI 2/2015)"/>
    <s v="TOEN"/>
    <s v="SA"/>
    <s v="SERVIZOS PERIFÉRICOS - SERVIZO GALEGO DE SAÚDE"/>
    <s v="XERENCIA DE XESTIÓN INTEGRADA DE OURENSE, VERÍN E O BARCO DE VALDEORRAS (TOÉN)"/>
    <s v="SAS994010032800084"/>
    <s v="FREGADOR/A"/>
    <s v="SI"/>
    <s v="C"/>
    <s v="V"/>
    <s v="11"/>
    <m/>
    <m/>
    <s v="B14 // CANDO SEXA VACANTE TRANSFORMAR EN PRAZA ESTATUTARIA."/>
    <m/>
    <m/>
    <m/>
    <m/>
    <m/>
    <m/>
    <m/>
  </r>
  <r>
    <x v="1"/>
    <s v="16100"/>
    <s v="SA"/>
    <s v="SANIDADE (LEI 2/2015)"/>
    <s v="PONTEVEDRA"/>
    <s v="SA"/>
    <s v="SERVIZOS PERIFÉRICOS - SERVIZO GALEGO DE SAÚDE"/>
    <s v="XERENCIA DE XESTIÓN INTEGRADA DE PONTEVEDRA E O SALNÉS (PONTEVEDRA)"/>
    <s v="SAS994010036001007"/>
    <s v="LIMPADOR/A"/>
    <s v="NON"/>
    <s v="C"/>
    <s v="V"/>
    <s v="11"/>
    <m/>
    <m/>
    <s v="POSTO A EXTINGUIR // CANDO SEXA VACANTE TRANSFORMAR EN PRAZA ESTATUTARIA NA XERENCIA DE XESTIÓN INTEGRADA DE PONTEVEDRA E O SALNÉS."/>
    <m/>
    <m/>
    <m/>
    <m/>
    <m/>
    <m/>
    <m/>
  </r>
  <r>
    <x v="0"/>
    <s v="24689"/>
    <s v="PS"/>
    <s v="POLÍTICA SOCIAL E XUVENTUDE"/>
    <s v="A CORUÑA"/>
    <s v="TR"/>
    <s v="SERVIZOS PERIFÉRICOS"/>
    <s v="ESCOLA INFANTIL SANTA Mª DE OZA"/>
    <s v="TRC994040415001025"/>
    <s v="CAMAREIRO/A-LIMPADOR/A"/>
    <s v="SI"/>
    <s v="C"/>
    <s v="V"/>
    <s v="1"/>
    <m/>
    <m/>
    <s v="MEDIA XORNADA // ITINERANTE CON PRESTACIÓN DE SERVIZOS NOS CENTROS DA LOCALIDADE."/>
    <m/>
    <n v="9848"/>
    <n v="9191.8508448000011"/>
    <n v="9"/>
    <n v="6319.04"/>
    <n v="9313.4693142399992"/>
    <n v="121.61846943999808"/>
  </r>
  <r>
    <x v="0"/>
    <s v="24685"/>
    <s v="PS"/>
    <s v="POLÍTICA SOCIAL E XUVENTUDE"/>
    <s v="SANTIAGO DE COMPOSTELA"/>
    <s v="TR"/>
    <s v="SERVIZOS PERIFÉRICOS"/>
    <s v="ESCOLA INFANTIL VITE"/>
    <s v="TRC994040215770036"/>
    <s v="CAMAREIRO/A-LIMPADOR/A"/>
    <s v="SI"/>
    <s v="C"/>
    <s v="V"/>
    <s v="1"/>
    <m/>
    <m/>
    <s v="MEDIA XORNADA // ITINERANTE CON PRESTACIÓN DE SERVIZOS NOS CENTROS DA LOCALIDADE."/>
    <m/>
    <n v="9848"/>
    <n v="9191.8508448000011"/>
    <n v="9"/>
    <n v="6319.04"/>
    <n v="9313.4693142399992"/>
    <n v="121.61846943999808"/>
  </r>
  <r>
    <x v="0"/>
    <s v="24677"/>
    <s v="PS"/>
    <s v="POLÍTICA SOCIAL E XUVENTUDE"/>
    <s v="LUGO"/>
    <s v="TR"/>
    <s v="SERVIZOS PERIFÉRICOS"/>
    <s v="ESCOLA INFANTIL Nª Sª SGDO. CORAZÓN"/>
    <s v="TRC994040127001027"/>
    <s v="CAMAREIRO/A-LIMPADOR/A"/>
    <s v="SI"/>
    <s v="C"/>
    <s v="V"/>
    <s v="1"/>
    <m/>
    <m/>
    <s v="MEDIA XORNADA"/>
    <m/>
    <n v="9848"/>
    <n v="9191.8508448000011"/>
    <n v="9"/>
    <n v="6319.04"/>
    <n v="9313.4693142399992"/>
    <n v="121.61846943999808"/>
  </r>
  <r>
    <x v="0"/>
    <s v="28510"/>
    <s v="PS"/>
    <s v="POLÍTICA SOCIAL E XUVENTUDE"/>
    <s v="RIBADEO"/>
    <s v="TR"/>
    <s v="SERVIZOS PERIFÉRICOS"/>
    <s v="ESCOLA INFANTIL Nª Sª DO CAMPO"/>
    <s v="TRC994040127500018"/>
    <s v="CAMAREIRO/A -LIMPADOR/A"/>
    <s v="SI"/>
    <s v="C"/>
    <s v="V"/>
    <s v="1"/>
    <m/>
    <m/>
    <s v="MEDIA XORNADA"/>
    <m/>
    <n v="9848"/>
    <n v="9191.8508448000011"/>
    <n v="9"/>
    <n v="6319.04"/>
    <n v="9313.4693142399992"/>
    <n v="121.61846943999808"/>
  </r>
  <r>
    <x v="0"/>
    <s v="24680"/>
    <s v="PS"/>
    <s v="POLÍTICA SOCIAL E XUVENTUDE"/>
    <s v="OURENSE"/>
    <s v="TR"/>
    <s v="SERVIZOS PERIFÉRICOS"/>
    <s v="ESCOLA INFANTIL A FARIXA"/>
    <s v="TRC994040132001026"/>
    <s v="CAMAREIRO/A-LIMPADOR/A"/>
    <s v="SI"/>
    <s v="C"/>
    <s v="V"/>
    <s v="1"/>
    <m/>
    <m/>
    <s v="MEDIA XORNADA"/>
    <m/>
    <n v="9848"/>
    <n v="9191.8508448000011"/>
    <n v="9"/>
    <n v="6319.04"/>
    <n v="9313.4693142399992"/>
    <n v="121.61846943999808"/>
  </r>
  <r>
    <x v="0"/>
    <s v="24682"/>
    <s v="PS"/>
    <s v="POLÍTICA SOCIAL E XUVENTUDE"/>
    <s v="PONTEVEDRA"/>
    <s v="TR"/>
    <s v="SERVIZOS PERIFÉRICOS"/>
    <s v="ESCOLA INFANTIL CAMPOLONGO"/>
    <s v="TRC994040136001031"/>
    <s v="CAMAREIRO/A-LIMPADOR/A"/>
    <s v="SI"/>
    <s v="C"/>
    <s v="V"/>
    <s v="1"/>
    <m/>
    <m/>
    <s v="MEDIA XORNADA"/>
    <m/>
    <n v="9848"/>
    <n v="9191.8508448000011"/>
    <n v="9"/>
    <n v="6319.04"/>
    <n v="9313.4693142399992"/>
    <n v="121.6184694399980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5">
  <r>
    <s v="DEPARTAMENTO DE XESTIÓN"/>
    <s v="03031"/>
    <s v="CUA110000115770100"/>
    <x v="0"/>
    <x v="0"/>
    <n v="6319.04"/>
    <s v="C"/>
    <s v="V"/>
    <n v="11"/>
    <m/>
    <m/>
    <m/>
    <m/>
    <x v="0"/>
    <s v="L"/>
    <n v="1580"/>
    <m/>
    <x v="0"/>
    <x v="0"/>
    <s v=""/>
    <s v=""/>
    <s v=""/>
    <s v=""/>
    <s v=""/>
    <m/>
    <n v="18383.701689600002"/>
    <n v="18626.938628479998"/>
    <n v="243.23693887999616"/>
  </r>
  <r>
    <s v="XEFATURA TERRITORIAL A CORUÑA"/>
    <s v="12551"/>
    <s v="EDC991000015001600"/>
    <x v="0"/>
    <x v="0"/>
    <n v="6319.04"/>
    <s v="C"/>
    <s v="V"/>
    <n v="11"/>
    <m/>
    <m/>
    <n v="6003"/>
    <m/>
    <x v="0"/>
    <s v="L"/>
    <s v="0948"/>
    <m/>
    <x v="0"/>
    <x v="1"/>
    <n v="642"/>
    <s v="VILLARINO RODRIGUEZ-REY, LUIS MARIA"/>
    <s v="34931478K"/>
    <s v="DEFINITIVO "/>
    <n v="0"/>
    <m/>
    <n v="18383.701689600002"/>
    <n v="18626.938628479998"/>
    <n v="243.23693887999616"/>
  </r>
  <r>
    <s v="XEFATURA TERRITORIAL OURENSE"/>
    <s v="04114"/>
    <s v="EDC991000032001061"/>
    <x v="0"/>
    <x v="0"/>
    <n v="6319.04"/>
    <s v="C"/>
    <s v="V"/>
    <n v="11"/>
    <m/>
    <m/>
    <n v="6003"/>
    <m/>
    <x v="0"/>
    <s v="L"/>
    <s v="0724"/>
    <m/>
    <x v="0"/>
    <x v="0"/>
    <s v=""/>
    <s v=""/>
    <s v=""/>
    <s v=""/>
    <s v=""/>
    <m/>
    <n v="18383.701689600002"/>
    <n v="18626.938628479998"/>
    <n v="243.23693887999616"/>
  </r>
  <r>
    <s v="XEFATURA TERRITORIAL OURENSE"/>
    <s v="04115"/>
    <s v="EDC99100003200106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NSPECCIÓN EDUCATIVA (SANTIAGO DE COMPOSTELA)"/>
    <s v="04279"/>
    <s v="EDC99300001577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ENTRO DE FORMACIÓN E RECURSOS (LUGO)"/>
    <s v="04297"/>
    <s v="EDC99400502700100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EIP PLURILINGÜE &quot;SAN MARCOS&quot; (ABEGONDO)"/>
    <s v="04311"/>
    <s v="EDC99401011501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SAN MARCOS&quot; (ABEGONDO)"/>
    <s v="25877"/>
    <s v="EDC99401011501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SAN MARCOS&quot; (ABEGONDO)"/>
    <s v="25878"/>
    <s v="EDC99401011501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AS MIRANDAS&quot; (ARES)"/>
    <s v="04317"/>
    <s v="EDC99401011504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AS MIRANDAS&quot; (ARES)"/>
    <s v="32787"/>
    <s v="EDC99401011504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E ARZÚA"/>
    <s v="04321"/>
    <s v="EDC99401011506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E ARZÚA"/>
    <s v="04323"/>
    <s v="EDC99401011506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SAN VICENTE (A BAÑA)"/>
    <s v="04325"/>
    <s v="EDC99401011507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CRUZ DO SAR (BERGONDO)"/>
    <s v="04327"/>
    <s v="EDC99401011508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CRUZ DO SAR (BERGONDO)"/>
    <s v="22161"/>
    <s v="EDC994010115080004"/>
    <x v="1"/>
    <x v="0"/>
    <n v="6319.04"/>
    <s v="C"/>
    <s v="V"/>
    <n v="1"/>
    <m/>
    <m/>
    <n v="6003"/>
    <m/>
    <x v="1"/>
    <s v="L"/>
    <s v="0973"/>
    <m/>
    <x v="0"/>
    <x v="1"/>
    <n v="285"/>
    <s v="LEIS LIMIDEIRO, LUCIA"/>
    <s v="34894253X"/>
    <s v="DEFINITIVO "/>
    <n v="0"/>
    <m/>
    <n v="18383.701689600002"/>
    <n v="18626.938628479998"/>
    <n v="243.23693887999616"/>
  </r>
  <r>
    <s v="CPI DE CRUZ DO SAR (BERGONDO)"/>
    <s v="25881"/>
    <s v="EDC994010115080005"/>
    <x v="1"/>
    <x v="0"/>
    <n v="6319.04"/>
    <s v="C"/>
    <s v="V"/>
    <n v="1"/>
    <m/>
    <m/>
    <n v="6003"/>
    <m/>
    <x v="1"/>
    <s v="L"/>
    <s v="0973"/>
    <m/>
    <x v="0"/>
    <x v="1"/>
    <n v="81"/>
    <s v="CABANAS CACHAZA, MARIA ROSA"/>
    <s v="76358675D"/>
    <s v="DEFINITIVO "/>
    <n v="0"/>
    <m/>
    <n v="18383.701689600002"/>
    <n v="18626.938628479998"/>
    <n v="243.23693887999616"/>
  </r>
  <r>
    <s v="CPI DE CRUZ DO SAR (BERGONDO)"/>
    <s v="26678"/>
    <s v="EDC994010115080008"/>
    <x v="1"/>
    <x v="0"/>
    <n v="6319.04"/>
    <s v="C"/>
    <s v="V"/>
    <n v="1"/>
    <m/>
    <m/>
    <n v="6003"/>
    <m/>
    <x v="1"/>
    <s v="L"/>
    <s v="0973"/>
    <m/>
    <x v="0"/>
    <x v="1"/>
    <n v="584"/>
    <s v="TRIGO NOYA, MARIA TERESA"/>
    <s v="46902858Q"/>
    <s v="DEFINITIVO "/>
    <n v="0"/>
    <m/>
    <n v="18383.701689600002"/>
    <n v="18626.938628479998"/>
    <n v="243.23693887999616"/>
  </r>
  <r>
    <s v="CPI &quot;ARMANDO COTARELO VALLEDOR&quot; (BOIMORTO)"/>
    <s v="22164"/>
    <s v="EDC99401011510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ARMANDO COTARELO VALLEDOR&quot; (BOIMORTO)"/>
    <s v="04331"/>
    <s v="EDC994010115100008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PRAIA XARDÍN&quot; (BOIRO)"/>
    <s v="04335"/>
    <s v="EDC99401011511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PRAIA XARDÍN&quot; (BOIRO)"/>
    <s v="25883"/>
    <s v="EDC99401011511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ANTONIO ORZA COUTO&quot; (BOQUEIXÓN)"/>
    <s v="04337"/>
    <s v="EDC99401011512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ANTONIO ORZA COUTO&quot; (BOQUEIXÓN)"/>
    <s v="04338"/>
    <s v="EDC994010115120004"/>
    <x v="1"/>
    <x v="0"/>
    <n v="6319.04"/>
    <s v="C"/>
    <s v="V"/>
    <n v="1"/>
    <m/>
    <m/>
    <n v="6003"/>
    <m/>
    <x v="1"/>
    <s v="L"/>
    <s v="0973"/>
    <m/>
    <x v="0"/>
    <x v="1"/>
    <n v="620"/>
    <s v="VAZQUEZ TURNES, MARIA DE LAS MERCEDE"/>
    <s v="33259965X"/>
    <s v="DEFINITIVO "/>
    <n v="0"/>
    <m/>
    <n v="18383.701689600002"/>
    <n v="18626.938628479998"/>
    <n v="243.23693887999616"/>
  </r>
  <r>
    <s v="CPI PLURILINGÜE &quot;ANTONIO ORZA COUTO&quot; (BOQUEIXÓN)"/>
    <s v="25884"/>
    <s v="EDC99401011512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PEDROUZOS (BRIÓN)"/>
    <s v="32788"/>
    <s v="EDC994010115130002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PEDROUZOS (BRIÓN)"/>
    <s v="04340"/>
    <s v="EDC99401011513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PEDROUZOS (BRIÓN)"/>
    <s v="04341"/>
    <s v="EDC99401011513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PEDROUZOS (BRIÓN)"/>
    <s v="25885"/>
    <s v="EDC99401011513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AS REVOLTAS&quot; (CABANA)"/>
    <s v="04343"/>
    <s v="EDC99401011514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AS REVOLTAS&quot; (CABANA)"/>
    <s v="04344"/>
    <s v="EDC99401011514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ELADIA MARIÑO&quot; (CABANAS)"/>
    <s v="25888"/>
    <s v="EDC99401011515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O PONTE DO PORTO (CAMARIÑAS)"/>
    <s v="04347"/>
    <s v="EDC994010115160005"/>
    <x v="1"/>
    <x v="0"/>
    <n v="6319.04"/>
    <s v="C"/>
    <s v="V"/>
    <n v="1"/>
    <m/>
    <m/>
    <n v="6003"/>
    <m/>
    <x v="1"/>
    <s v="L"/>
    <n v="973"/>
    <m/>
    <x v="0"/>
    <x v="1"/>
    <n v="612"/>
    <s v="VAZQUEZ PEREZ, JAVIER"/>
    <s v="32765169J"/>
    <s v="DEFINITIVO "/>
    <n v="0"/>
    <m/>
    <n v="18383.701689600002"/>
    <n v="18626.938628479998"/>
    <n v="243.23693887999616"/>
  </r>
  <r>
    <s v="CEIP PLURILINGÜE DO PONTE DO PORTO (CAMARIÑAS)"/>
    <s v="25889"/>
    <s v="EDC99401011516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WENCESLAO FERNÁNDEZ FLÓREZ&quot; (CAMBRE)"/>
    <s v="04349"/>
    <s v="EDC99401011517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WENCESLAO FERNÁNDEZ FLÓREZ&quot; (CAMBRE)"/>
    <s v="04350"/>
    <s v="EDC99401011517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WENCESLAO FERNÁNDEZ FLÓREZ&quot; (CAMBRE)"/>
    <s v="25890"/>
    <s v="EDC994010115170005"/>
    <x v="1"/>
    <x v="0"/>
    <n v="6319.04"/>
    <s v="C"/>
    <s v="V"/>
    <n v="1"/>
    <m/>
    <m/>
    <n v="6003"/>
    <m/>
    <x v="1"/>
    <s v="L"/>
    <n v="973"/>
    <m/>
    <x v="0"/>
    <x v="1"/>
    <n v="480"/>
    <s v="REY VARELA, PILAR"/>
    <s v="52431473Y"/>
    <s v="DEFINITIVO "/>
    <n v="0"/>
    <m/>
    <n v="18383.701689600002"/>
    <n v="18626.938628479998"/>
    <n v="243.23693887999616"/>
  </r>
  <r>
    <s v="CEIP PLURILINGÜE &quot;MOSTEIRO DE CAAVEIRO&quot; (A CAPELA)"/>
    <s v="04352"/>
    <s v="EDC99401011518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FOGAR (CARBALLO)"/>
    <s v="04356"/>
    <s v="EDC994010115190006"/>
    <x v="1"/>
    <x v="0"/>
    <n v="6319.04"/>
    <s v="C"/>
    <s v="V"/>
    <n v="1"/>
    <m/>
    <m/>
    <n v="6003"/>
    <m/>
    <x v="1"/>
    <s v="L"/>
    <s v="0973"/>
    <m/>
    <x v="0"/>
    <x v="1"/>
    <n v="249"/>
    <s v="GONZALEZ LAGO, MARIA CARMEN"/>
    <s v="76344298F"/>
    <s v="DEFINITIVO "/>
    <n v="0"/>
    <m/>
    <n v="18383.701689600002"/>
    <n v="18626.938628479998"/>
    <n v="243.23693887999616"/>
  </r>
  <r>
    <s v="CEIP FOGAR (CARBALLO)"/>
    <s v="25892"/>
    <s v="EDC994010115190007"/>
    <x v="1"/>
    <x v="0"/>
    <n v="6319.04"/>
    <s v="C"/>
    <s v="V"/>
    <n v="1"/>
    <m/>
    <m/>
    <n v="6003"/>
    <m/>
    <x v="1"/>
    <s v="L"/>
    <s v="0973"/>
    <m/>
    <x v="0"/>
    <x v="1"/>
    <n v="211"/>
    <s v="GARCIA ANDRADE, ADRIANA"/>
    <s v="79310614J"/>
    <s v="DEFINITIVO "/>
    <n v="0"/>
    <m/>
    <n v="18383.701689600002"/>
    <n v="18626.938628479998"/>
    <n v="243.23693887999616"/>
  </r>
  <r>
    <s v="CEIP &quot;VICENTE OTERO VALCÁRCEL&quot; (CARRAL)"/>
    <s v="04358"/>
    <s v="EDC99401011521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VICENTE OTERO VALCÁRCEL&quot; (CARRAL)"/>
    <s v="22177"/>
    <s v="EDC99401011521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VICENTE OTERO VALCÁRCEL&quot; (CARRAL)"/>
    <s v="25894"/>
    <s v="EDC994010115210007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NICOLÁS DEL RÍO&quot; (CEDEIRA)"/>
    <s v="04361"/>
    <s v="EDC99401011522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NICOLÁS DEL RÍO&quot; (CEDEIRA)"/>
    <s v="32789"/>
    <s v="EDC99401011522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EUGENIO LÓPEZ&quot; (CEE)"/>
    <s v="04363"/>
    <s v="EDC99401011523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EUGENIO LÓPEZ&quot; (CEE)"/>
    <s v="25896"/>
    <s v="EDC99401011523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EUGENIO LÓPEZ&quot; (CEE)"/>
    <s v="32790"/>
    <s v="EDC994010115230007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&quot;O CRUCE&quot; (CERCEDA)"/>
    <s v="04365"/>
    <s v="EDC99401011524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O CRUCE&quot; (CERCEDA)"/>
    <s v="04366"/>
    <s v="EDC99401011524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O CRUCE&quot; (CERCEDA)"/>
    <s v="25897"/>
    <s v="EDC994010115240007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&quot;O CRUCE&quot; (CERCEDA)"/>
    <s v="32815"/>
    <s v="EDC994010115240008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DE BORMOIO-AGUALADA (CORISTANCO)"/>
    <s v="04372"/>
    <s v="EDC99401011529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DE TARRÍO (CULLEREDO)"/>
    <s v="04374"/>
    <s v="EDC99401011530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TARRÍO (CULLEREDO)"/>
    <s v="04375"/>
    <s v="EDC99401011530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DE TARRÍO (CULLEREDO)"/>
    <s v="25898"/>
    <s v="EDC994010115300005"/>
    <x v="1"/>
    <x v="0"/>
    <n v="6319.04"/>
    <s v="C"/>
    <s v="V"/>
    <n v="1"/>
    <m/>
    <m/>
    <n v="6003"/>
    <m/>
    <x v="1"/>
    <s v="L"/>
    <n v="973"/>
    <m/>
    <x v="0"/>
    <x v="1"/>
    <n v="74"/>
    <s v="BOO DIEGUEZ, ELADIO"/>
    <s v="76707511G"/>
    <s v="DEFINITIVO "/>
    <n v="0"/>
    <m/>
    <n v="18383.701689600002"/>
    <n v="18626.938628479998"/>
    <n v="243.23693887999616"/>
  </r>
  <r>
    <s v="CEIP PLURILINGÜE DE TARRÍO (CULLEREDO)"/>
    <s v="26603"/>
    <s v="EDC99401011530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TARRÍO (CULLEREDO)"/>
    <s v="26604"/>
    <s v="EDC99401011530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TARRÍO (CULLEREDO)"/>
    <s v="29089"/>
    <s v="EDC994010115300008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DE TEIXEIRO (CURTIS)"/>
    <s v="04377"/>
    <s v="EDC99401011531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SANTA EULALIA&quot; (DUMBRÍA)"/>
    <s v="04378"/>
    <s v="EDC994010115330005"/>
    <x v="1"/>
    <x v="0"/>
    <n v="6319.04"/>
    <s v="C"/>
    <s v="V"/>
    <n v="1"/>
    <m/>
    <m/>
    <n v="6003"/>
    <m/>
    <x v="1"/>
    <s v="L"/>
    <n v="973"/>
    <m/>
    <x v="0"/>
    <x v="1"/>
    <n v="302"/>
    <s v="RIOS LOPEZ,  MARIA MONSERRAT"/>
    <s v="32809017T"/>
    <s v="DEFINITIVO "/>
    <n v="0"/>
    <m/>
    <n v="18383.701689600002"/>
    <n v="18626.938628479998"/>
    <n v="243.23693887999616"/>
  </r>
  <r>
    <s v="CPI DE PONTECARREIRA (FRADES)"/>
    <s v="04382"/>
    <s v="EDC99401011537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DE PONTECARREIRA (FRADES)"/>
    <s v="04383"/>
    <s v="EDC99401011537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&quot;CABO DA AREA&quot; (LAXE)"/>
    <s v="04385"/>
    <s v="EDC994010115390003"/>
    <x v="1"/>
    <x v="0"/>
    <n v="6319.04"/>
    <s v="C"/>
    <s v="V"/>
    <n v="1"/>
    <m/>
    <m/>
    <n v="6003"/>
    <m/>
    <x v="1"/>
    <s v="L"/>
    <n v="973"/>
    <m/>
    <x v="0"/>
    <x v="1"/>
    <n v="395"/>
    <s v="NOYA OTERO, MARIA CARMEN"/>
    <s v="33273053B"/>
    <s v="PROVISIONAL"/>
    <n v="0"/>
    <m/>
    <n v="18383.701689600002"/>
    <n v="18626.938628479998"/>
    <n v="243.23693887999616"/>
  </r>
  <r>
    <s v="CPI PLURILINGÜE &quot;CABO DA AREA&quot; (LAXE)"/>
    <s v="04386"/>
    <s v="EDC99401011539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RAMÓN OTERO PEDRAIO&quot; (LARACHA)"/>
    <s v="04389"/>
    <s v="EDC99401011540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RAMÓN OTERO PEDRAIO&quot; (LARACHA)"/>
    <s v="25912"/>
    <s v="EDC99401011540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RAMÓN OTERO PEDRAIO&quot; (LARACHA)"/>
    <s v="26047"/>
    <s v="EDC994010115400007"/>
    <x v="1"/>
    <x v="0"/>
    <n v="6319.04"/>
    <s v="C"/>
    <s v="V"/>
    <n v="1"/>
    <m/>
    <m/>
    <n v="6003"/>
    <m/>
    <x v="1"/>
    <s v="L"/>
    <n v="973"/>
    <m/>
    <x v="0"/>
    <x v="1"/>
    <n v="336"/>
    <s v="MARTINEZ GARCIA, MARIA MAGDALENA"/>
    <s v="76342395J"/>
    <s v="DEFINITIVO "/>
    <n v="0"/>
    <m/>
    <n v="18383.701689600002"/>
    <n v="18626.938628479998"/>
    <n v="243.23693887999616"/>
  </r>
  <r>
    <s v="CEIP &quot;RAMÓN OTERO PEDRAIO&quot; (LARACHA)"/>
    <s v="32792"/>
    <s v="EDC994010115400008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&quot;CERNADAS DE CASTRO&quot; (LOUSAME)"/>
    <s v="04392"/>
    <s v="EDC99401011541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CERNADAS DE CASTRO&quot; (LOUSAME)"/>
    <s v="04393"/>
    <s v="EDC99401011541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CERNADAS DE CASTRO&quot; (LOUSAME)"/>
    <s v="25913"/>
    <s v="EDC99401011541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CERNADAS DE CASTRO&quot; (LOUSAME)"/>
    <s v="26048"/>
    <s v="EDC99401011541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VÍCTOR SÁENZ&quot; (MAZARICOS)"/>
    <s v="04397"/>
    <s v="EDC99401011544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Nº 1&quot; (MELIDE)"/>
    <s v="04400"/>
    <s v="EDC994010115450006"/>
    <x v="1"/>
    <x v="0"/>
    <n v="6319.04"/>
    <s v="C"/>
    <s v="V"/>
    <n v="1"/>
    <m/>
    <m/>
    <n v="6003"/>
    <m/>
    <x v="1"/>
    <s v="L"/>
    <s v="0973"/>
    <m/>
    <x v="0"/>
    <x v="1"/>
    <n v="374"/>
    <s v="MOSTEIRO SANCHEZ, ANA MARIA"/>
    <s v="33281365C"/>
    <s v="DEFINITIVO "/>
    <n v="0"/>
    <m/>
    <n v="18383.701689600002"/>
    <n v="18626.938628479998"/>
    <n v="243.23693887999616"/>
  </r>
  <r>
    <s v="CPI DE XANCEDA (MESÍA)"/>
    <s v="04402"/>
    <s v="EDC99401011546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DE XANCEDA (MESÍA)"/>
    <s v="22194"/>
    <s v="EDC99401011546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VIRXE DA CELA&quot; (MONFERO)"/>
    <s v="04406"/>
    <s v="EDC99401011549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VIRXE DA CELA&quot; (MONFERO)"/>
    <s v="04407"/>
    <s v="EDC99401011549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E VILARMIDE-EDUARDO NOYA (MUXÍA)"/>
    <s v="04409"/>
    <s v="EDC99401011551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O COTO&quot; (NEGREIRA)"/>
    <s v="04413"/>
    <s v="EDC99401011555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O COTO&quot; (NEGREIRA)"/>
    <s v="04414"/>
    <s v="EDC994010115550006"/>
    <x v="1"/>
    <x v="0"/>
    <n v="6319.04"/>
    <s v="C"/>
    <s v="V"/>
    <n v="1"/>
    <m/>
    <m/>
    <n v="6003"/>
    <m/>
    <x v="1"/>
    <s v="L"/>
    <n v="973"/>
    <m/>
    <x v="0"/>
    <x v="1"/>
    <n v="454"/>
    <s v="PLATA BLANCO, MANUELA"/>
    <s v="78780001X"/>
    <s v="DEFINITIVO "/>
    <n v="0"/>
    <m/>
    <n v="18383.701689600002"/>
    <n v="18626.938628479998"/>
    <n v="243.23693887999616"/>
  </r>
  <r>
    <s v="CEIP PLURILINGÜE DE RABADEIRA (OLEIROS)"/>
    <s v="04417"/>
    <s v="EDC99401011557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DE RABADEIRA (OLEIROS)"/>
    <s v="25916"/>
    <s v="EDC99401011557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DE RABADEIRA (OLEIROS)"/>
    <s v="25917"/>
    <s v="EDC99401011557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E MESÓN DO VENTO (ORDES)"/>
    <s v="04419"/>
    <s v="EDC99401011558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SIGÜEIRO (OROSO)"/>
    <s v="04421"/>
    <s v="EDC99401011559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DE SIGÜEIRO (OROSO)"/>
    <s v="25920"/>
    <s v="EDC994010115590004"/>
    <x v="1"/>
    <x v="0"/>
    <n v="6319.04"/>
    <s v="C"/>
    <s v="V"/>
    <n v="1"/>
    <m/>
    <m/>
    <n v="6003"/>
    <m/>
    <x v="1"/>
    <s v="L"/>
    <n v="973"/>
    <m/>
    <x v="0"/>
    <x v="1"/>
    <n v="189"/>
    <s v="FERNANDEZ ORDOÑEZ, SANTIAGO"/>
    <s v="32657563R"/>
    <s v="DEFINITIVO "/>
    <n v="0"/>
    <m/>
    <n v="18383.701689600002"/>
    <n v="18626.938628479998"/>
    <n v="243.23693887999616"/>
  </r>
  <r>
    <s v="CEIP PLURILINGÜE DE SIGÜEIRO (OROSO)"/>
    <s v="32793"/>
    <s v="EDC99401011559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JOSÉ MARÍA LAGE&quot; (ORTIGUEIRA)"/>
    <s v="04424"/>
    <s v="EDC994010115600007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JOSÉ MARÍA LAGE&quot; (ORTIGUEIRA)"/>
    <s v="04425"/>
    <s v="EDC994010115600009"/>
    <x v="1"/>
    <x v="0"/>
    <n v="6319.04"/>
    <s v="C"/>
    <s v="V"/>
    <n v="1"/>
    <m/>
    <m/>
    <n v="6003"/>
    <m/>
    <x v="1"/>
    <s v="L"/>
    <n v="973"/>
    <m/>
    <x v="0"/>
    <x v="1"/>
    <n v="43"/>
    <s v="AZPEITIA FERNANDEZ, PILAR"/>
    <s v="32649211K"/>
    <s v="DEFINITIVO "/>
    <n v="0"/>
    <m/>
    <n v="18383.701689600002"/>
    <n v="18626.938628479998"/>
    <n v="243.23693887999616"/>
  </r>
  <r>
    <s v="CEIP DE OUTES (OUTES)"/>
    <s v="04428"/>
    <s v="EDC994010115610006"/>
    <x v="1"/>
    <x v="0"/>
    <n v="6319.04"/>
    <s v="C"/>
    <s v="V"/>
    <n v="1"/>
    <m/>
    <m/>
    <n v="6003"/>
    <m/>
    <x v="1"/>
    <s v="L"/>
    <n v="973"/>
    <m/>
    <x v="0"/>
    <x v="1"/>
    <n v="85"/>
    <s v="CALVO ABELLEIRA, MARÍA TERESA"/>
    <s v="33281396M"/>
    <s v="DEFINITIVO "/>
    <n v="0"/>
    <m/>
    <n v="18383.701689600002"/>
    <n v="18626.938628479998"/>
    <n v="243.23693887999616"/>
  </r>
  <r>
    <s v="CEIP DE OUTES (OUTES)"/>
    <s v="26679"/>
    <s v="EDC99401011561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E OZA DOS RÍOS"/>
    <s v="04430"/>
    <s v="EDC99401011562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ROSALÍA DE CASTRO&quot; (PADRÓN)"/>
    <s v="25921"/>
    <s v="EDC99401011564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ROSALÍA DE CASTRO&quot; (PADRÓN)"/>
    <s v="26680"/>
    <s v="EDC99401011564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CAMIÑO DE SANTIAGO&quot; (O PINO)"/>
    <s v="04434"/>
    <s v="EDC994010115650003"/>
    <x v="1"/>
    <x v="0"/>
    <n v="6319.04"/>
    <s v="C"/>
    <s v="V"/>
    <n v="1"/>
    <m/>
    <m/>
    <n v="6003"/>
    <m/>
    <x v="1"/>
    <s v="L"/>
    <n v="973"/>
    <m/>
    <x v="0"/>
    <x v="1"/>
    <n v="451"/>
    <s v="PIÑEIRO ORJALES, ANA BELEN"/>
    <s v="32664968T"/>
    <s v="DEFINITIVO "/>
    <n v="0"/>
    <m/>
    <n v="18383.701689600002"/>
    <n v="18626.938628479998"/>
    <n v="243.23693887999616"/>
  </r>
  <r>
    <s v="CPI &quot;CAMIÑO DE SANTIAGO&quot; (O PINO)"/>
    <s v="04435"/>
    <s v="EDC99401011565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EDUARDO PONDAL&quot; (PONTECESO)"/>
    <s v="04437"/>
    <s v="EDC99401011567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EDUARDO PONDAL&quot; (PONTECESO)"/>
    <s v="04438"/>
    <s v="EDC99401011567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A MAGDALENA&quot; (AS PONTES)"/>
    <s v="04443"/>
    <s v="EDC99401011569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A MAGDALENA&quot; (AS PONTES)"/>
    <s v="32794"/>
    <s v="EDC99401011569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A MAGDALENA&quot; (AS PONTES)"/>
    <s v="32795"/>
    <s v="EDC99401011569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ALFONSO D. RODRÍGUEZ CASTELAO&quot; (RIANXO)"/>
    <s v="04447"/>
    <s v="EDC99401011571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ALFONSO D. RODRÍGUEZ CASTELAO&quot; (RIANXO)"/>
    <s v="26605"/>
    <s v="EDC99401011571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DOS DICES (ROIS)"/>
    <s v="04449"/>
    <s v="EDC99401011573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DOS DICES (ROIS)"/>
    <s v="32796"/>
    <s v="EDC99401011573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DE SAN SADURNIÑO"/>
    <s v="04452"/>
    <s v="EDC99401011575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SAN SADURNIÑO"/>
    <s v="04453"/>
    <s v="EDC99401011575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SAN SADURNIÑO"/>
    <s v="04454"/>
    <s v="EDC99401011575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BARRIÉ DE LA MAZA&quot; (SANTA COMBA)"/>
    <s v="04457"/>
    <s v="EDC99401011576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BARRIÉ DE LA MAZA&quot; (SANTA COMBA)"/>
    <s v="04458"/>
    <s v="EDC99401011576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BARRIÉ DE LA MAZA&quot; (SANTA COMBA)"/>
    <s v="25926"/>
    <s v="EDC994010115760007"/>
    <x v="1"/>
    <x v="0"/>
    <n v="6319.04"/>
    <s v="C"/>
    <s v="V"/>
    <n v="1"/>
    <m/>
    <m/>
    <m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BARRIÉ DE LA MAZA&quot; (SANTA COMBA)"/>
    <s v="26606"/>
    <s v="EDC994010115760008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A IGREXA-CALO (TEO)"/>
    <s v="04464"/>
    <s v="EDC99401011581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A IGREXA-CALO (TEO)"/>
    <s v="25934"/>
    <s v="EDC994010115810004"/>
    <x v="1"/>
    <x v="0"/>
    <n v="6319.04"/>
    <s v="C"/>
    <s v="V"/>
    <n v="1"/>
    <m/>
    <m/>
    <n v="6003"/>
    <m/>
    <x v="1"/>
    <s v="L"/>
    <s v="0973"/>
    <m/>
    <x v="0"/>
    <x v="1"/>
    <n v="233"/>
    <s v="GIL PEREIRA, BEGOÑA"/>
    <s v="44456498M"/>
    <s v="DEFINITIVO "/>
    <n v="0"/>
    <m/>
    <n v="18383.701689600002"/>
    <n v="18626.938628479998"/>
    <n v="243.23693887999616"/>
  </r>
  <r>
    <s v="CEIP A IGREXA-CALO (TEO)"/>
    <s v="26086"/>
    <s v="EDC99401011581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PECALAMA&quot; (TORDOIA)"/>
    <s v="04467"/>
    <s v="EDC99401011583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PECALAMA&quot; (TORDOIA)"/>
    <s v="04468"/>
    <s v="EDC99401011583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DE FONTE-DÍAZ (TOURO)"/>
    <s v="04470"/>
    <s v="EDC99401011584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DE FONTE-DÍAZ (TOURO)"/>
    <s v="04471"/>
    <s v="EDC99401011584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DE FONTE-DÍAZ (TOURO)"/>
    <s v="22431"/>
    <s v="EDC994010115840005"/>
    <x v="1"/>
    <x v="0"/>
    <n v="6319.04"/>
    <s v="C"/>
    <s v="V"/>
    <n v="1"/>
    <m/>
    <m/>
    <n v="6003"/>
    <m/>
    <x v="1"/>
    <s v="L"/>
    <n v="973"/>
    <m/>
    <x v="0"/>
    <x v="1"/>
    <n v="638"/>
    <s v="VILARES SALVADO, MARIA EVA"/>
    <s v="33284257Z"/>
    <s v="DEFINITIVO "/>
    <n v="0"/>
    <m/>
    <n v="18383.701689600002"/>
    <n v="18626.938628479998"/>
    <n v="243.23693887999616"/>
  </r>
  <r>
    <s v="CPI PLURILINGÜE DE FONTE-DÍAZ (TOURO)"/>
    <s v="25937"/>
    <s v="EDC994010115840008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DE VIAÑO PEQUENO (TRAZO)"/>
    <s v="04473"/>
    <s v="EDC99401011585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VIAÑO PEQUENO (TRAZO)"/>
    <s v="04475"/>
    <s v="EDC99401011585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ATIOS (VALDOVIÑO)"/>
    <s v="04477"/>
    <s v="EDC994010115860003"/>
    <x v="1"/>
    <x v="0"/>
    <n v="6319.04"/>
    <s v="C"/>
    <s v="V"/>
    <n v="1"/>
    <m/>
    <m/>
    <n v="6003"/>
    <m/>
    <x v="1"/>
    <s v="L"/>
    <n v="973"/>
    <m/>
    <x v="0"/>
    <x v="1"/>
    <n v="428"/>
    <s v="PEREIRA ANIDOS, IRIA"/>
    <s v="32668264F"/>
    <s v="DEFINITIVO "/>
    <n v="0"/>
    <m/>
    <n v="18383.701689600002"/>
    <n v="18626.938628479998"/>
    <n v="243.23693887999616"/>
  </r>
  <r>
    <s v="CPI DE ATIOS (VALDOVIÑO)"/>
    <s v="26683"/>
    <s v="EDC994010115860005"/>
    <x v="1"/>
    <x v="0"/>
    <n v="6319.04"/>
    <s v="C"/>
    <s v="V"/>
    <n v="1"/>
    <m/>
    <m/>
    <m/>
    <m/>
    <x v="1"/>
    <s v="L"/>
    <n v="973"/>
    <m/>
    <x v="0"/>
    <x v="1"/>
    <n v="112"/>
    <s v="CASTRO REAL, MARÍA BELÉN"/>
    <s v="32642986Y"/>
    <s v="DEFINITIVO "/>
    <n v="0"/>
    <m/>
    <n v="18383.701689600002"/>
    <n v="18626.938628479998"/>
    <n v="243.23693887999616"/>
  </r>
  <r>
    <s v="CPI DE ATIOS (VALDOVIÑO)"/>
    <s v="32798"/>
    <s v="EDC99401011586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DE BEMBIBRE (VAL DO DUBRA)"/>
    <s v="04480"/>
    <s v="EDC99401011587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BEMBIBRE (VAL DO DUBRA)"/>
    <s v="04481"/>
    <s v="EDC99401011587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DE BEMBIBRE (VAL DO DUBRA)"/>
    <s v="26607"/>
    <s v="EDC99401011587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DE VEDRA"/>
    <s v="04483"/>
    <s v="EDC99401011588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DE VEDRA"/>
    <s v="22227"/>
    <s v="EDC994010115880010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DE VEDRA"/>
    <s v="25938"/>
    <s v="EDC994010115880011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SAN VICENTE&quot; (VIMIANZO)"/>
    <s v="26685"/>
    <s v="EDC99401011591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SAN VICENTE&quot; (VIMIANZO)"/>
    <s v="04488"/>
    <s v="EDC994010115910006"/>
    <x v="1"/>
    <x v="0"/>
    <n v="6319.04"/>
    <s v="C"/>
    <s v="V"/>
    <n v="1"/>
    <m/>
    <m/>
    <n v="6003"/>
    <m/>
    <x v="1"/>
    <s v="L"/>
    <n v="973"/>
    <m/>
    <x v="0"/>
    <x v="1"/>
    <n v="622"/>
    <s v="VECIÑO VALIÑA, ANA CRISTINA"/>
    <s v="76363114D"/>
    <s v="DEFINITIVO "/>
    <n v="0"/>
    <m/>
    <n v="18383.701689600002"/>
    <n v="18626.938628479998"/>
    <n v="243.23693887999616"/>
  </r>
  <r>
    <s v="CEIP &quot;LABARTA POSE&quot; (ZAS)"/>
    <s v="04490"/>
    <s v="EDC994010115920003"/>
    <x v="1"/>
    <x v="0"/>
    <n v="6319.04"/>
    <s v="C"/>
    <s v="V"/>
    <n v="1"/>
    <m/>
    <m/>
    <n v="6003"/>
    <m/>
    <x v="1"/>
    <s v="L"/>
    <s v="0973"/>
    <m/>
    <x v="0"/>
    <x v="1"/>
    <n v="359"/>
    <s v="MIRA DEVESA, SILVIA"/>
    <s v="32790647F"/>
    <s v="DEFINITIVO "/>
    <n v="0"/>
    <m/>
    <n v="18383.701689600002"/>
    <n v="18626.938628479998"/>
    <n v="243.23693887999616"/>
  </r>
  <r>
    <s v="CEIP &quot;AQUILINO IGLESIA ALVARIÑO&quot; (ABADÍN)"/>
    <s v="04498"/>
    <s v="EDC99401012701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ANTAS DE ULLA"/>
    <s v="04503"/>
    <s v="EDC99401012703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SAN MIGUEL DE REINANTE&quot; (BARREIROS)"/>
    <s v="32799"/>
    <s v="EDC99401012705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VIRXE DO CORPIÑO&quot; (BEGONTE)"/>
    <s v="04509"/>
    <s v="EDC994010127070003"/>
    <x v="1"/>
    <x v="0"/>
    <n v="6319.04"/>
    <s v="C"/>
    <s v="V"/>
    <n v="1"/>
    <m/>
    <m/>
    <n v="6003"/>
    <m/>
    <x v="1"/>
    <s v="L"/>
    <n v="973"/>
    <m/>
    <x v="0"/>
    <x v="1"/>
    <n v="453"/>
    <s v="PIÑEIRO TORRES, MONTSERRAT"/>
    <s v="33849361P"/>
    <s v="DEFINITIVO "/>
    <n v="0"/>
    <m/>
    <n v="18383.701689600002"/>
    <n v="18626.938628479998"/>
    <n v="243.23693887999616"/>
  </r>
  <r>
    <s v="CEIP &quot;XOSÉ LUIS TABOADA&quot; (CARBALLEDO)"/>
    <s v="04513"/>
    <s v="EDC99401012709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RAMÓN FALCÓN&quot; (CASTRO DE REI)"/>
    <s v="04517"/>
    <s v="EDC99401012710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DE CASTROVERDE"/>
    <s v="04519"/>
    <s v="EDC994010127110003"/>
    <x v="1"/>
    <x v="0"/>
    <n v="6319.04"/>
    <s v="C"/>
    <s v="V"/>
    <n v="1"/>
    <m/>
    <m/>
    <n v="6003"/>
    <m/>
    <x v="1"/>
    <s v="L"/>
    <s v="0973"/>
    <m/>
    <x v="0"/>
    <x v="1"/>
    <n v="21"/>
    <s v="ALVAREZ PLATERO, ANA MARIA"/>
    <s v="33858982S"/>
    <s v="DEFINITIVO "/>
    <n v="0"/>
    <m/>
    <n v="18383.701689600002"/>
    <n v="18626.938628479998"/>
    <n v="243.23693887999616"/>
  </r>
  <r>
    <s v="CPI PLURILINGÜE DE CASTROVERDE"/>
    <s v="04520"/>
    <s v="EDC99401012711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PENÍNSULA DA PAZ&quot;"/>
    <s v="04523"/>
    <s v="EDC994010127130003"/>
    <x v="1"/>
    <x v="0"/>
    <n v="6319.04"/>
    <s v="C"/>
    <s v="V"/>
    <n v="1"/>
    <m/>
    <m/>
    <n v="6003"/>
    <m/>
    <x v="1"/>
    <s v="L"/>
    <s v="0973"/>
    <m/>
    <x v="0"/>
    <x v="1"/>
    <n v="555"/>
    <s v="SIERRA GONZALEZ, MARIA ASUNCION"/>
    <s v="76569912Z"/>
    <s v="DEFINITIVO "/>
    <n v="0"/>
    <m/>
    <n v="18383.701689600002"/>
    <n v="18626.938628479998"/>
    <n v="243.23693887999616"/>
  </r>
  <r>
    <s v="CEIP PLURILINGÜE DO CORGO"/>
    <s v="04525"/>
    <s v="EDC994010127140003"/>
    <x v="1"/>
    <x v="0"/>
    <n v="6319.04"/>
    <s v="C"/>
    <s v="V"/>
    <n v="1"/>
    <m/>
    <m/>
    <n v="6003"/>
    <m/>
    <x v="1"/>
    <s v="L"/>
    <s v="0973"/>
    <m/>
    <x v="0"/>
    <x v="1"/>
    <n v="202"/>
    <s v="FONTEBOA MAREY, MARIA SOLEDAD"/>
    <s v="33847571N"/>
    <s v="DEFINITIVO "/>
    <n v="0"/>
    <m/>
    <n v="18383.701689600002"/>
    <n v="18626.938628479998"/>
    <n v="243.23693887999616"/>
  </r>
  <r>
    <s v="CPI PLURILINGÜE &quot;VIRXE DO MONTE&quot; (COSPEITO)"/>
    <s v="04528"/>
    <s v="EDC994010127150003"/>
    <x v="1"/>
    <x v="0"/>
    <n v="6319.04"/>
    <s v="C"/>
    <s v="V"/>
    <n v="1"/>
    <m/>
    <m/>
    <n v="6003"/>
    <m/>
    <x v="1"/>
    <s v="L"/>
    <n v="973"/>
    <m/>
    <x v="0"/>
    <x v="1"/>
    <n v="602"/>
    <s v="VAZQUEZ CASTRO, MARIA JOSEFA"/>
    <s v="33861298P"/>
    <s v="DEFINITIVO "/>
    <n v="0"/>
    <m/>
    <n v="18383.701689600002"/>
    <n v="18626.938628479998"/>
    <n v="243.23693887999616"/>
  </r>
  <r>
    <s v="CPI PLURILINGÜE &quot;VIRXE DO MONTE&quot; (COSPEITO)"/>
    <s v="04529"/>
    <s v="EDC994010127150005"/>
    <x v="1"/>
    <x v="0"/>
    <n v="6319.04"/>
    <s v="C"/>
    <s v="V"/>
    <n v="1"/>
    <m/>
    <m/>
    <n v="6003"/>
    <m/>
    <x v="1"/>
    <s v="L"/>
    <n v="973"/>
    <m/>
    <x v="0"/>
    <x v="1"/>
    <n v="16"/>
    <s v="ALVAREZ FERNANDEZ, MARIA DEL CARMEN"/>
    <s v="76570935W"/>
    <s v="DEFINITIVO "/>
    <n v="0"/>
    <m/>
    <n v="18383.701689600002"/>
    <n v="18626.938628479998"/>
    <n v="243.23693887999616"/>
  </r>
  <r>
    <s v="CPI PLURILINGÜE &quot;VIRXE DO MONTE&quot; (COSPEITO)"/>
    <s v="22260"/>
    <s v="EDC99401012715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XOÁN DE REQUEIXO&quot; (CHANTADA)"/>
    <s v="04531"/>
    <s v="EDC99401012716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XOÁN DE REQUEIXO&quot; (CHANTADA)"/>
    <s v="04532"/>
    <s v="EDC99401012716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XOÁN DE REQUEIXO&quot; (CHANTADA)"/>
    <s v="32800"/>
    <s v="EDC994010127160007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SANTA MARÍA&quot; (A FONSAGRADA)"/>
    <s v="04535"/>
    <s v="EDC99401012718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SANTA MARÍA&quot; (A FONSAGRADA)"/>
    <s v="04910"/>
    <s v="EDC99401012718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O CANTEL&quot; (FOZ)"/>
    <s v="04539"/>
    <s v="EDC99401012719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O CANTEL&quot; (FOZ)"/>
    <s v="25943"/>
    <s v="EDC994010127190005"/>
    <x v="1"/>
    <x v="0"/>
    <n v="6319.04"/>
    <s v="C"/>
    <s v="V"/>
    <n v="1"/>
    <m/>
    <m/>
    <n v="6003"/>
    <m/>
    <x v="1"/>
    <s v="L"/>
    <s v="0973"/>
    <m/>
    <x v="0"/>
    <x v="1"/>
    <n v="187"/>
    <s v="FERNANDEZ MONTENEGRO, ESPERANZA"/>
    <s v="77592209F"/>
    <s v="DEFINITIVO "/>
    <n v="0"/>
    <m/>
    <n v="18383.701689600002"/>
    <n v="18626.938628479998"/>
    <n v="243.23693887999616"/>
  </r>
  <r>
    <s v="CPI &quot;DOUTOR LÓPEZ SUÁREZ&quot; (FRIOL)"/>
    <s v="04541"/>
    <s v="EDC994010127200003"/>
    <x v="1"/>
    <x v="0"/>
    <n v="6319.04"/>
    <s v="C"/>
    <s v="V"/>
    <n v="1"/>
    <m/>
    <m/>
    <n v="6003"/>
    <m/>
    <x v="1"/>
    <s v="L"/>
    <n v="973"/>
    <m/>
    <x v="0"/>
    <x v="1"/>
    <n v="424"/>
    <s v="PENA VARELA, MARIA CARMEN"/>
    <s v="33309189Z"/>
    <s v="DEFINITIVO "/>
    <n v="0"/>
    <m/>
    <n v="18383.701689600002"/>
    <n v="18626.938628479998"/>
    <n v="243.23693887999616"/>
  </r>
  <r>
    <s v="CPI &quot;DOUTOR LÓPEZ SUÁREZ&quot; (FRIOL)"/>
    <s v="04542"/>
    <s v="EDC99401012720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DOUTOR LÓPEZ SUÁREZ&quot; (FRIOL)"/>
    <s v="22265"/>
    <s v="EDC99401012720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XERMADE"/>
    <s v="04545"/>
    <s v="EDC99401012721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LAGOSTELLE&quot; (GUITIRIZ)"/>
    <s v="04548"/>
    <s v="EDC99401012722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LAGOSTELLE&quot; (GUITIRIZ)"/>
    <s v="25944"/>
    <s v="EDC994010127220005"/>
    <x v="1"/>
    <x v="0"/>
    <n v="6319.04"/>
    <s v="C"/>
    <s v="V"/>
    <n v="1"/>
    <m/>
    <m/>
    <n v="6003"/>
    <m/>
    <x v="1"/>
    <s v="L"/>
    <n v="973"/>
    <m/>
    <x v="0"/>
    <x v="1"/>
    <n v="45"/>
    <s v="BARBEITO MARTINEZ, ANTON"/>
    <s v="32448445E"/>
    <s v="DEFINITIVO "/>
    <s v="Incapacidade permante total (con reserva)"/>
    <m/>
    <n v="18383.701689600002"/>
    <n v="18626.938628479998"/>
    <n v="243.23693887999616"/>
  </r>
  <r>
    <s v="CEIP PLURILINGÜE &quot;PEDRO CASELLES ROLLÁN&quot; (XOVE)"/>
    <s v="04554"/>
    <s v="EDC994010127250003"/>
    <x v="1"/>
    <x v="0"/>
    <n v="6319.04"/>
    <s v="C"/>
    <s v="V"/>
    <n v="1"/>
    <m/>
    <m/>
    <n v="6003"/>
    <m/>
    <x v="1"/>
    <s v="L"/>
    <n v="973"/>
    <m/>
    <x v="0"/>
    <x v="1"/>
    <n v="221"/>
    <s v="GARCIA OTERO, MARIA DOLORES"/>
    <s v="77591849S"/>
    <s v="DEFINITIVO "/>
    <n v="0"/>
    <m/>
    <n v="18383.701689600002"/>
    <n v="18626.938628479998"/>
    <n v="243.23693887999616"/>
  </r>
  <r>
    <s v="CEIP PLURILINGÜE &quot;PEDRO CASELLES ROLLÁN&quot; (XOVE)"/>
    <s v="04555"/>
    <s v="EDC99401012725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RAMÓN PIÑEIRO&quot; (LÁNCARA)"/>
    <s v="04557"/>
    <s v="EDC99401012726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RAMÓN PIÑEIRO&quot; (LÁNCARA)"/>
    <s v="04558"/>
    <s v="EDC99401012726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JUAN REY&quot; (LOURENZÁ)"/>
    <s v="04560"/>
    <s v="EDC99401012727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POETA AVELINO DÍAZ&quot;"/>
    <s v="04562"/>
    <s v="EDC99401012728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POETA AVELINO DÍAZ&quot;"/>
    <s v="17798"/>
    <s v="EDC994010127280004"/>
    <x v="1"/>
    <x v="0"/>
    <n v="6319.04"/>
    <s v="C"/>
    <s v="V"/>
    <n v="1"/>
    <m/>
    <m/>
    <n v="6003"/>
    <m/>
    <x v="1"/>
    <s v="L"/>
    <s v="0973"/>
    <m/>
    <x v="0"/>
    <x v="1"/>
    <n v="559"/>
    <s v="SOBRADO FERNANDEZ, MARIA CARMEN"/>
    <s v="76572644D"/>
    <s v="DEFINITIVO "/>
    <n v="0"/>
    <m/>
    <n v="18383.701689600002"/>
    <n v="18626.938628479998"/>
    <n v="243.23693887999616"/>
  </r>
  <r>
    <s v="CEIP &quot;ÁLVARO CUNQUEIRO MORA&quot; (MONDOÑEDO)"/>
    <s v="04564"/>
    <s v="EDC99401012729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ÁLVARO CUNQUEIRO MORA&quot; (MONDOÑEDO)"/>
    <s v="04565"/>
    <s v="EDC99401012729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ÁLVARO CUNQUEIRO MORA&quot; (MONDOÑEDO)"/>
    <s v="22267"/>
    <s v="EDC99401012729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MONFORTE DE LEMOS"/>
    <s v="22269"/>
    <s v="EDC994010127300005"/>
    <x v="1"/>
    <x v="0"/>
    <n v="6319.04"/>
    <s v="C"/>
    <s v="V"/>
    <n v="1"/>
    <m/>
    <m/>
    <n v="6003"/>
    <m/>
    <x v="1"/>
    <s v="L"/>
    <n v="973"/>
    <m/>
    <x v="0"/>
    <x v="1"/>
    <n v="259"/>
    <s v="GONZALEZ SOTO, MERCEDES"/>
    <s v="34253375G"/>
    <s v="PROVISIONAL"/>
    <n v="0"/>
    <m/>
    <n v="18383.701689600002"/>
    <n v="18626.938628479998"/>
    <n v="243.23693887999616"/>
  </r>
  <r>
    <s v="CEIP PLURILINGÜE DE MONFORTE DE LEMOS"/>
    <s v="25946"/>
    <s v="EDC99401012730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DE MONTERROSO"/>
    <s v="25947"/>
    <s v="EDC994010127310002"/>
    <x v="1"/>
    <x v="0"/>
    <n v="6319.04"/>
    <s v="C"/>
    <s v="V"/>
    <n v="1"/>
    <m/>
    <m/>
    <m/>
    <m/>
    <x v="1"/>
    <s v="L"/>
    <s v="0973"/>
    <m/>
    <x v="0"/>
    <x v="1"/>
    <n v="601"/>
    <s v="VAZQUEZ CARRIL, JESUS MARTIN"/>
    <s v="76820935S"/>
    <s v="DEFINITIVO "/>
    <n v="0"/>
    <m/>
    <n v="18383.701689600002"/>
    <n v="18626.938628479998"/>
    <n v="243.23693887999616"/>
  </r>
  <r>
    <s v="CEIP PLURILINGÜE DE MONTERROSO"/>
    <s v="04923"/>
    <s v="EDC99401012731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DOUTOR DANIEL MONJE&quot; (NAVIA DE SUARNA)"/>
    <s v="04572"/>
    <s v="EDC99401012733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LUIS DÍAZ MORENO&quot; (BARALLA)"/>
    <s v="04576"/>
    <s v="EDC99401012735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LUIS DÍAZ MORENO&quot; (BARALLA)"/>
    <s v="18116"/>
    <s v="EDC994010127350005"/>
    <x v="1"/>
    <x v="0"/>
    <n v="6319.04"/>
    <s v="C"/>
    <s v="V"/>
    <n v="1"/>
    <m/>
    <m/>
    <n v="6003"/>
    <m/>
    <x v="1"/>
    <s v="L"/>
    <n v="973"/>
    <m/>
    <x v="0"/>
    <x v="1"/>
    <n v="561"/>
    <s v="SOUTO BECERRA, ELENA"/>
    <s v="33847819F"/>
    <s v="DEFINITIVO "/>
    <n v="0"/>
    <m/>
    <n v="18383.701689600002"/>
    <n v="18626.938628479998"/>
    <n v="243.23693887999616"/>
  </r>
  <r>
    <s v="CEIP &quot;LAVERDE RUIZ&quot; (OUTEIRO DE REI)"/>
    <s v="29092"/>
    <s v="EDC99401012738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LAVERDE RUIZ&quot; (OUTEIRO DE REI)"/>
    <s v="04581"/>
    <s v="EDC99401012738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LAVERDE RUIZ&quot; (OUTEIRO DE REI)"/>
    <s v="32802"/>
    <s v="EDC99401012738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DE PALAS DE REI"/>
    <s v="04583"/>
    <s v="EDC994010127390003"/>
    <x v="1"/>
    <x v="0"/>
    <n v="6319.04"/>
    <s v="C"/>
    <s v="V"/>
    <n v="1"/>
    <m/>
    <m/>
    <n v="6003"/>
    <m/>
    <x v="1"/>
    <s v="L"/>
    <n v="973"/>
    <m/>
    <x v="0"/>
    <x v="1"/>
    <n v="220"/>
    <s v="GARCIA NEGRO, ANA MARIA"/>
    <s v="33305734D"/>
    <s v="DEFINITIVO "/>
    <n v="0"/>
    <m/>
    <n v="18383.701689600002"/>
    <n v="18626.938628479998"/>
    <n v="243.23693887999616"/>
  </r>
  <r>
    <s v="CEIP DE PALAS DE REI"/>
    <s v="25948"/>
    <s v="EDC994010127390004"/>
    <x v="1"/>
    <x v="0"/>
    <n v="6319.04"/>
    <s v="C"/>
    <s v="V"/>
    <n v="1"/>
    <m/>
    <m/>
    <n v="6003"/>
    <m/>
    <x v="1"/>
    <s v="L"/>
    <n v="973"/>
    <m/>
    <x v="0"/>
    <x v="1"/>
    <n v="39"/>
    <s v="ARMESTO RODRIGUEZ, MARIA BELEN"/>
    <s v="33349014A"/>
    <s v="DEFINITIVO "/>
    <s v="Incapacidade permante total (con reserva)"/>
    <m/>
    <n v="18383.701689600002"/>
    <n v="18626.938628479998"/>
    <n v="243.23693887999616"/>
  </r>
  <r>
    <s v="CEIP PLURILINGÜE &quot;SAN MIGUEL&quot; (PARADELA)"/>
    <s v="04590"/>
    <s v="EDC994010127410004"/>
    <x v="1"/>
    <x v="0"/>
    <n v="6319.04"/>
    <s v="C"/>
    <s v="V"/>
    <n v="1"/>
    <m/>
    <m/>
    <n v="6003"/>
    <m/>
    <x v="1"/>
    <s v="L"/>
    <n v="973"/>
    <m/>
    <x v="0"/>
    <x v="1"/>
    <n v="171"/>
    <s v="FERNANDEZ ARIAS, ISABEL"/>
    <s v="34255034F"/>
    <s v="DEFINITIVO "/>
    <n v="0"/>
    <m/>
    <n v="18383.701689600002"/>
    <n v="18626.938628479998"/>
    <n v="243.23693887999616"/>
  </r>
  <r>
    <s v="CEIP PLURILINGÜE DA PONTENOVA"/>
    <s v="04600"/>
    <s v="EDC99401012747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DE QUIROGA"/>
    <s v="04604"/>
    <s v="EDC99401012749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GREGORIO SANZ&quot; (RIBADEO)"/>
    <s v="04606"/>
    <s v="EDC99401012750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GREGORIO SANZ&quot; (RIBADEO)"/>
    <s v="04607"/>
    <s v="EDC99401012750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GREGORIO SANZ&quot; (RIBADEO)"/>
    <s v="25949"/>
    <s v="EDC994010127500005"/>
    <x v="1"/>
    <x v="0"/>
    <n v="6319.04"/>
    <s v="C"/>
    <s v="V"/>
    <n v="1"/>
    <m/>
    <m/>
    <n v="6003"/>
    <m/>
    <x v="1"/>
    <s v="L"/>
    <n v="973"/>
    <m/>
    <x v="0"/>
    <x v="1"/>
    <n v="173"/>
    <s v="FERNANDEZ CID, MANUELA"/>
    <s v="76565617C"/>
    <s v="DEFINITIVO "/>
    <n v="0"/>
    <m/>
    <n v="18383.701689600002"/>
    <n v="18626.938628479998"/>
    <n v="243.23693887999616"/>
  </r>
  <r>
    <s v="CEIP &quot;GREGORIO SANZ&quot; (RIBADEO)"/>
    <s v="26609"/>
    <s v="EDC994010127500006"/>
    <x v="1"/>
    <x v="0"/>
    <n v="6319.04"/>
    <s v="C"/>
    <s v="V"/>
    <n v="1"/>
    <m/>
    <m/>
    <n v="6003"/>
    <m/>
    <x v="1"/>
    <s v="L"/>
    <n v="973"/>
    <m/>
    <x v="0"/>
    <x v="1"/>
    <n v="113"/>
    <s v="CASTRO TABOADA, MARÍA LUISA"/>
    <s v="33304613S"/>
    <s v="DEFINITIVO "/>
    <n v="0"/>
    <m/>
    <n v="18383.701689600002"/>
    <n v="18626.938628479998"/>
    <n v="243.23693887999616"/>
  </r>
  <r>
    <s v="CEIP &quot;OTERO PEDRAIO&quot; (RÁBADE)"/>
    <s v="04616"/>
    <s v="EDC99401012755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ANTONIO FERNÁNDEZ LÓPEZ&quot; CHORENTE (SARRIA)"/>
    <s v="33087"/>
    <s v="EDC994010127560003"/>
    <x v="1"/>
    <x v="0"/>
    <n v="6319.04"/>
    <s v="C"/>
    <s v="V"/>
    <n v="1"/>
    <m/>
    <m/>
    <m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DOUTOR LÓPEZ SUÁREZ&quot; (O SAVIÑAO)"/>
    <s v="04620"/>
    <s v="EDC99401012757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DOUTOR LÓPEZ SUÁREZ&quot; (O SAVIÑAO)"/>
    <s v="18117"/>
    <s v="EDC99401012757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VIRXE DO CARME&quot; (SOBER)"/>
    <s v="33086"/>
    <s v="EDC994010127580003"/>
    <x v="1"/>
    <x v="0"/>
    <n v="6319.04"/>
    <s v="C"/>
    <s v="V"/>
    <n v="1"/>
    <m/>
    <m/>
    <m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SANTO TOMÉ DE CARBALLO&quot; (TABOADA)"/>
    <s v="04624"/>
    <s v="EDC99401012759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SANTO TOMÉ DE CARBALLO&quot; (TABOADA)"/>
    <s v="04625"/>
    <s v="EDC99401012759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SANTO TOMÉ DE CARBALLO&quot; (TABOADA)"/>
    <s v="05980"/>
    <s v="EDC994010127590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EIP PLURILINGÜE &quot;SANTA MARÍA&quot; DO VALADOURO"/>
    <s v="04629"/>
    <s v="EDC994010127620003"/>
    <x v="1"/>
    <x v="0"/>
    <n v="6319.04"/>
    <s v="C"/>
    <s v="V"/>
    <n v="1"/>
    <m/>
    <m/>
    <n v="6003"/>
    <m/>
    <x v="1"/>
    <s v="L"/>
    <n v="973"/>
    <m/>
    <x v="0"/>
    <x v="1"/>
    <n v="193"/>
    <s v="FERNANDEZ SOUTO, MARIA DE LOS ANGELES"/>
    <s v="76566582L"/>
    <s v="DEFINITIVO "/>
    <n v="0"/>
    <m/>
    <n v="18383.701689600002"/>
    <n v="18626.938628479998"/>
    <n v="243.23693887999616"/>
  </r>
  <r>
    <s v="CEIP &quot;MANUEL MATO VIZOSO&quot; (VILALBA)"/>
    <s v="04634"/>
    <s v="EDC994010127640004"/>
    <x v="1"/>
    <x v="0"/>
    <n v="6319.04"/>
    <s v="C"/>
    <s v="V"/>
    <n v="1"/>
    <m/>
    <m/>
    <n v="6003"/>
    <m/>
    <x v="1"/>
    <s v="L"/>
    <n v="973"/>
    <m/>
    <x v="0"/>
    <x v="1"/>
    <n v="406"/>
    <s v="OTERO VAZQUEZ, MARIA JOSEFA"/>
    <s v="76572607H"/>
    <s v="DEFINITIVO "/>
    <n v="0"/>
    <m/>
    <n v="18383.701689600002"/>
    <n v="18626.938628479998"/>
    <n v="243.23693887999616"/>
  </r>
  <r>
    <s v="CEIP &quot;MANUEL MATO VIZOSO&quot; (VILALBA)"/>
    <s v="25951"/>
    <s v="EDC994010127640005"/>
    <x v="1"/>
    <x v="0"/>
    <n v="6319.04"/>
    <s v="C"/>
    <s v="V"/>
    <n v="1"/>
    <m/>
    <m/>
    <n v="6003"/>
    <m/>
    <x v="1"/>
    <s v="L"/>
    <n v="973"/>
    <m/>
    <x v="0"/>
    <x v="1"/>
    <n v="148"/>
    <s v="DIAZ RAMIL, LIDIA"/>
    <s v="33350595C"/>
    <s v="DEFINITIVO "/>
    <n v="0"/>
    <m/>
    <n v="18383.701689600002"/>
    <n v="18626.938628479998"/>
    <n v="243.23693887999616"/>
  </r>
  <r>
    <s v="CEIP PLURILINGÜE &quot;SANTA RITA&quot; (VIVEIRO)"/>
    <s v="25953"/>
    <s v="EDC99401012765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SANTA RITA&quot; (VIVEIRO)"/>
    <s v="32804"/>
    <s v="EDC99401012765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PADRE FEIJÓO&quot; (ALLARIZ)"/>
    <s v="04639"/>
    <s v="EDC99401013201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PADRE FEIJÓO&quot; (ALLARIZ)"/>
    <s v="04640"/>
    <s v="EDC99401013201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PADRE FEIJÓO&quot; (ALLARIZ)"/>
    <s v="26087"/>
    <s v="EDC99401013201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PADRE FEIJÓO&quot; (ALLARIZ)"/>
    <s v="29134"/>
    <s v="EDC99401013201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RAMÓN OTERO PEDRAYO&quot; (AMOEIRO)"/>
    <s v="33088"/>
    <s v="EDC994010132020003"/>
    <x v="1"/>
    <x v="0"/>
    <n v="6319.04"/>
    <s v="C"/>
    <s v="V"/>
    <n v="1"/>
    <m/>
    <m/>
    <m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FILOMENA DATO&quot; (BARBADÁS)"/>
    <s v="22300"/>
    <s v="EDC99401013208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FILOMENA DATO&quot; (BARBADÁS)"/>
    <s v="32805"/>
    <s v="EDC99401013208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CONDESA DE FENOSA&quot; (O BARCO DE VALDEORRAS)"/>
    <s v="04651"/>
    <s v="EDC99401013209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CONDESA DE FENOSA&quot; (O BARCO DE VALDEORRAS)"/>
    <s v="25960"/>
    <s v="EDC99401013209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CONDESA DE FENOSA&quot; (O BARCO DE VALDEORRAS)"/>
    <s v="25961"/>
    <s v="EDC99401013209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CONDESA DE FENOSA&quot; (O BARCO DE VALDEORRAS)"/>
    <s v="29133"/>
    <s v="EDC99401013209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Nª Sª DE XUVENCOS&quot; (BOBORÁS)"/>
    <s v="32806"/>
    <s v="EDC99401013213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TOMÁS TERRÓN MENDAÑA&quot; (CARBALLEDA DE VALDEORRAS)"/>
    <s v="04662"/>
    <s v="EDC994010132180003"/>
    <x v="1"/>
    <x v="0"/>
    <n v="6319.04"/>
    <s v="C"/>
    <s v="V"/>
    <n v="1"/>
    <m/>
    <m/>
    <n v="6003"/>
    <m/>
    <x v="1"/>
    <s v="L"/>
    <s v="0955"/>
    <m/>
    <x v="0"/>
    <x v="0"/>
    <s v=""/>
    <s v=""/>
    <s v=""/>
    <s v=""/>
    <s v=""/>
    <m/>
    <n v="18383.701689600002"/>
    <n v="18626.938628479998"/>
    <n v="243.23693887999616"/>
  </r>
  <r>
    <s v="CEIP PLURILINGÜE &quot;CALVO SOTELO&quot; (O CARBALLIÑO)"/>
    <s v="04666"/>
    <s v="EDC99401013219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CALVO SOTELO&quot; (O CARBALLIÑO)"/>
    <s v="25962"/>
    <s v="EDC994010132190007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CALVO SOTELO&quot; (O CARBALLIÑO)"/>
    <s v="26610"/>
    <s v="EDC994010132190008"/>
    <x v="1"/>
    <x v="0"/>
    <n v="6319.04"/>
    <s v="C"/>
    <s v="V"/>
    <n v="1"/>
    <m/>
    <m/>
    <n v="6003"/>
    <m/>
    <x v="1"/>
    <s v="L"/>
    <n v="973"/>
    <m/>
    <x v="0"/>
    <x v="1"/>
    <n v="64"/>
    <s v="BERNARDEZ TABOADA, MARIA JESUS"/>
    <s v="34962435C"/>
    <s v="DEFINITIVO "/>
    <n v="0"/>
    <m/>
    <n v="18383.701689600002"/>
    <n v="18626.938628479998"/>
    <n v="243.23693887999616"/>
  </r>
  <r>
    <s v="CEIP PLURILINGÜE DE CASTRELO DO VAL"/>
    <s v="33079"/>
    <s v="EDC994010132220002"/>
    <x v="1"/>
    <x v="0"/>
    <n v="6319.04"/>
    <s v="C"/>
    <s v="V"/>
    <n v="1"/>
    <m/>
    <m/>
    <n v="6003"/>
    <m/>
    <x v="0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VIRXE DOS REMEDIOS&quot; (CASTRO CALDELAS)"/>
    <s v="04673"/>
    <s v="EDC99401013223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CURROS ENRÍQUEZ&quot; (CELANOVA)"/>
    <s v="04676"/>
    <s v="EDC99401013224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CURROS ENRÍQUEZ&quot; (CELANOVA)"/>
    <s v="04677"/>
    <s v="EDC99401013224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CURROS ENRÍQUEZ&quot; (CELANOVA)"/>
    <s v="32807"/>
    <s v="EDC994010132240007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ANTONIO FAILDE&quot; (COLES)"/>
    <s v="04681"/>
    <s v="EDC99401013226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ANTONIO FAILDE&quot; (COLES)"/>
    <s v="04682"/>
    <s v="EDC99401013226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ANTONIO FAILDE&quot; (COLES)"/>
    <s v="25964"/>
    <s v="EDC99401013226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ANTONIO FAILDE&quot; (COLES)"/>
    <s v="29095"/>
    <s v="EDC99401013226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ROSALÍA DE CASTRO&quot; (XINZO DE LIMIA)"/>
    <s v="04691"/>
    <s v="EDC99401013232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ROSALÍA DE CASTRO&quot; (XINZO DE LIMIA)"/>
    <s v="25965"/>
    <s v="EDC99401013232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&quot;LAUREANO PRIETO&quot; (A GUDIÑA)"/>
    <s v="04696"/>
    <s v="EDC99401013234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PADRE CRESPO&quot; (XUNQUEIRA DE AMBIA)"/>
    <s v="32816"/>
    <s v="EDC99401013236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DE MACEDA"/>
    <s v="04709"/>
    <s v="EDC99401013243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DE MACEDA"/>
    <s v="22305"/>
    <s v="EDC99401013243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TERRAS DE MASIDE&quot; (MASIDE)"/>
    <s v="04713"/>
    <s v="EDC994010132450003"/>
    <x v="1"/>
    <x v="0"/>
    <n v="6319.04"/>
    <s v="C"/>
    <s v="V"/>
    <n v="1"/>
    <m/>
    <m/>
    <n v="6003"/>
    <m/>
    <x v="1"/>
    <s v="L"/>
    <s v="0973"/>
    <m/>
    <x v="0"/>
    <x v="1"/>
    <s v=""/>
    <s v=""/>
    <s v=""/>
    <s v=""/>
    <s v=""/>
    <m/>
    <n v="18383.701689600002"/>
    <n v="18626.938628479998"/>
    <n v="243.23693887999616"/>
  </r>
  <r>
    <s v="CPI &quot;TERRAS DE MASIDE&quot; (MASIDE)"/>
    <s v="22307"/>
    <s v="EDC994010132450004"/>
    <x v="1"/>
    <x v="0"/>
    <n v="6319.04"/>
    <s v="C"/>
    <s v="V"/>
    <n v="1"/>
    <m/>
    <m/>
    <n v="6003"/>
    <m/>
    <x v="1"/>
    <s v="L"/>
    <n v="973"/>
    <m/>
    <x v="0"/>
    <x v="1"/>
    <n v="83"/>
    <s v="CADERNO DES, MARIA TERESA"/>
    <s v="76701652X"/>
    <s v="DEFINITIVO "/>
    <n v="0"/>
    <m/>
    <n v="18383.701689600002"/>
    <n v="18626.938628479998"/>
    <n v="243.23693887999616"/>
  </r>
  <r>
    <s v="CPI &quot;TERRAS DE MASIDE&quot; (MASIDE)"/>
    <s v="32808"/>
    <s v="EDC99401013245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DE CRESPOS (PADRENDA)"/>
    <s v="04727"/>
    <s v="EDC99401013255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DE CRESPOS (PADRENDA)"/>
    <s v="04728"/>
    <s v="EDC99401013255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BEN-CHO-SHEY&quot; (O PEREIRO DE AGUIAR)"/>
    <s v="04729"/>
    <s v="EDC994010132570001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BEN-CHO-SHEY&quot; (O PEREIRO DE AGUIAR)"/>
    <s v="26611"/>
    <s v="EDC994010132570002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MANUEL BERMÚDEZ COUSO&quot; (POBRA DE TRIVES)"/>
    <s v="04734"/>
    <s v="EDC994010132620001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RIBADAVIA&quot; (RIBADAVIA)"/>
    <s v="04743"/>
    <s v="EDC99401013268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MANUEL RESPINO&quot; (A RÚA)"/>
    <s v="04748"/>
    <s v="EDC99401013270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MANUEL RESPINO&quot; (A RÚA)"/>
    <s v="25968"/>
    <s v="EDC99401013270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VIRXE DA SALETA&quot; (SAN CRISTOVO DE CEA)"/>
    <s v="04753"/>
    <s v="EDC994010132740003"/>
    <x v="1"/>
    <x v="0"/>
    <n v="6319.04"/>
    <s v="C"/>
    <s v="V"/>
    <n v="1"/>
    <m/>
    <m/>
    <n v="6003"/>
    <m/>
    <x v="1"/>
    <s v="L"/>
    <s v="0973"/>
    <m/>
    <x v="0"/>
    <x v="1"/>
    <n v="126"/>
    <s v="CORRAL SURRIBAS, MARIA ALMUDENA"/>
    <s v="44449059H"/>
    <s v="DEFINITIVO "/>
    <n v="0"/>
    <m/>
    <n v="18383.701689600002"/>
    <n v="18626.938628479998"/>
    <n v="243.23693887999616"/>
  </r>
  <r>
    <s v="CPI &quot;VIRXE DA SALETA&quot; (SAN CRISTOVO DE CEA)"/>
    <s v="04754"/>
    <s v="EDC994010132740004"/>
    <x v="1"/>
    <x v="0"/>
    <n v="6319.04"/>
    <s v="C"/>
    <s v="V"/>
    <n v="1"/>
    <m/>
    <m/>
    <n v="6003"/>
    <m/>
    <x v="1"/>
    <s v="L"/>
    <n v="973"/>
    <m/>
    <x v="0"/>
    <x v="1"/>
    <n v="209"/>
    <s v="GALLEGO TORRADO, MARIA ANGELES"/>
    <s v="34944902J"/>
    <s v="DEFINITIVO "/>
    <n v="0"/>
    <m/>
    <n v="18383.701689600002"/>
    <n v="18626.938628479998"/>
    <n v="243.23693887999616"/>
  </r>
  <r>
    <s v="CEIP &quot;SACO E ARCE&quot; (TOÉN)"/>
    <s v="04760"/>
    <s v="EDC99401013280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PRINCESA DE ESPAÑA&quot; (VERÍN)"/>
    <s v="29097"/>
    <s v="EDC99401013284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PRINCESA DE ESPAÑA&quot; (VERÍN)"/>
    <s v="04764"/>
    <s v="EDC99401013284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PRINCESA DE ESPAÑA&quot; (VERÍN)"/>
    <s v="04765"/>
    <s v="EDC99401013284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BIBEI&quot; (VIANA DO BOLO)"/>
    <s v="26091"/>
    <s v="EDC994010132850005"/>
    <x v="1"/>
    <x v="0"/>
    <n v="6319.04"/>
    <s v="C"/>
    <s v="V"/>
    <n v="1"/>
    <m/>
    <m/>
    <m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CASTRILLÓN-COIRO (CANGAS)"/>
    <s v="04778"/>
    <s v="EDC994010136080003"/>
    <x v="1"/>
    <x v="0"/>
    <n v="6319.04"/>
    <s v="C"/>
    <s v="V"/>
    <n v="1"/>
    <m/>
    <m/>
    <n v="6003"/>
    <m/>
    <x v="1"/>
    <s v="L"/>
    <s v="0973"/>
    <m/>
    <x v="0"/>
    <x v="1"/>
    <n v="122"/>
    <s v="CORBAL PORTASANY, MªDEL CARMEN"/>
    <s v="35293851Y"/>
    <s v="DEFINITIVO "/>
    <n v="0"/>
    <m/>
    <n v="18383.701689600002"/>
    <n v="18626.938628479998"/>
    <n v="243.23693887999616"/>
  </r>
  <r>
    <s v="CEIP CASTRILLÓN-COIRO (CANGAS)"/>
    <s v="04779"/>
    <s v="EDC994010136080004"/>
    <x v="1"/>
    <x v="0"/>
    <n v="6319.04"/>
    <s v="C"/>
    <s v="V"/>
    <n v="1"/>
    <m/>
    <m/>
    <n v="6003"/>
    <m/>
    <x v="1"/>
    <s v="L"/>
    <s v="0973"/>
    <m/>
    <x v="0"/>
    <x v="1"/>
    <n v="405"/>
    <s v="OTERO PIÑEIRO, MARIA DEL CARMEN"/>
    <s v="76807554C"/>
    <s v="DEFINITIVO "/>
    <n v="0"/>
    <m/>
    <n v="18383.701689600002"/>
    <n v="18626.938628479998"/>
    <n v="243.23693887999616"/>
  </r>
  <r>
    <s v="CEIP CASTRILLÓN-COIRO (CANGAS)"/>
    <s v="29099"/>
    <s v="EDC99401013608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A CAÑIZA"/>
    <s v="04781"/>
    <s v="EDC99401013609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A CAÑIZA"/>
    <s v="04782"/>
    <s v="EDC99401013609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A CAÑIZA"/>
    <s v="04783"/>
    <s v="EDC99401013609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A CAÑIZA"/>
    <s v="22364"/>
    <s v="EDC994010136090008"/>
    <x v="1"/>
    <x v="0"/>
    <n v="6319.04"/>
    <s v="C"/>
    <s v="V"/>
    <n v="1"/>
    <m/>
    <m/>
    <n v="6003"/>
    <m/>
    <x v="1"/>
    <s v="L"/>
    <s v="0973"/>
    <m/>
    <x v="0"/>
    <x v="1"/>
    <n v="1"/>
    <s v="ABAD TORRES, SALVADOR ANGEL"/>
    <s v="36065058T"/>
    <s v="DEFINITIVO "/>
    <n v="0"/>
    <m/>
    <n v="18383.701689600002"/>
    <n v="18626.938628479998"/>
    <n v="243.23693887999616"/>
  </r>
  <r>
    <s v="CPI DA CAÑIZA"/>
    <s v="25981"/>
    <s v="EDC994010136090009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PROGRESO (CATOIRA)"/>
    <s v="04784"/>
    <s v="EDC99401013610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PROGRESO (CATOIRA)"/>
    <s v="22365"/>
    <s v="EDC994010136100010"/>
    <x v="1"/>
    <x v="0"/>
    <n v="6319.04"/>
    <s v="C"/>
    <s v="V"/>
    <n v="1"/>
    <m/>
    <m/>
    <n v="6003"/>
    <m/>
    <x v="1"/>
    <s v="L"/>
    <s v="0973"/>
    <m/>
    <x v="0"/>
    <x v="1"/>
    <n v="343"/>
    <s v="MARTINEZ TUBIO, FERMINA"/>
    <s v="32752106Z"/>
    <s v="DEFINITIVO "/>
    <n v="0"/>
    <m/>
    <n v="18383.701689600002"/>
    <n v="18626.938628479998"/>
    <n v="243.23693887999616"/>
  </r>
  <r>
    <s v="CPI DE PROGRESO (CATOIRA)"/>
    <s v="25982"/>
    <s v="EDC994010136100011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DE CARBALLEDO (COTOBADE)"/>
    <s v="04790"/>
    <s v="EDC99401013612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O COVELO"/>
    <s v="04792"/>
    <s v="EDC99401013613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MANUEL SIEIRO&quot; (CRECENTE)"/>
    <s v="04796"/>
    <s v="EDC99401013614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CABADA VÁZQUEZ&quot; (A ESTRADA)"/>
    <s v="29098"/>
    <s v="EDC99401013617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Nª Sª DAS DORES&quot; (FORCAREI)"/>
    <s v="04802"/>
    <s v="EDC99401013618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Nª Sª DAS DORES&quot; (FORCAREI)"/>
    <s v="04803"/>
    <s v="EDC99401013618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A GOLADA"/>
    <s v="04807"/>
    <s v="EDC99401013620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XESÚS GOLMAR&quot; (LALÍN)"/>
    <s v="04811"/>
    <s v="EDC99401013624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XESÚS GOLMAR&quot; (LALÍN)"/>
    <s v="04812"/>
    <s v="EDC99401013624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XESÚS GOLMAR&quot; (LALÍN)"/>
    <s v="04813"/>
    <s v="EDC99401013624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XESÚS GOLMAR&quot; (LALÍN)"/>
    <s v="22457"/>
    <s v="EDC994010136240008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A LAMA"/>
    <s v="04815"/>
    <s v="EDC99401013625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MOSTEIRO (MEIS)"/>
    <s v="04818"/>
    <s v="EDC99401013628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MOSTEIRO (MEIS)"/>
    <s v="22381"/>
    <s v="EDC99401013628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MOSTEIRO (MEIS)"/>
    <s v="25987"/>
    <s v="EDC99401013628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REIBÓN (MOAÑA)"/>
    <s v="04821"/>
    <s v="EDC994010136290006"/>
    <x v="1"/>
    <x v="0"/>
    <n v="6319.04"/>
    <s v="C"/>
    <s v="V"/>
    <n v="1"/>
    <m/>
    <m/>
    <n v="6003"/>
    <m/>
    <x v="1"/>
    <s v="L"/>
    <s v="0973"/>
    <m/>
    <x v="0"/>
    <x v="1"/>
    <n v="534"/>
    <s v="SALGUEIRO CHAPELA, MARIA TERESA"/>
    <s v="35301079N"/>
    <s v="DEFINITIVO "/>
    <n v="0"/>
    <m/>
    <n v="18383.701689600002"/>
    <n v="18626.938628479998"/>
    <n v="243.23693887999616"/>
  </r>
  <r>
    <s v="CEIP PLURILINGÜE DE REIBÓN (MOAÑA)"/>
    <s v="04822"/>
    <s v="EDC99401013629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REIBÓN (MOAÑA)"/>
    <s v="26612"/>
    <s v="EDC994010136290008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SANTA LUCÍA&quot; (MORAÑA)"/>
    <s v="04824"/>
    <s v="EDC99401013632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&quot;SANTA LUCÍA&quot; (MORAÑA)"/>
    <s v="04825"/>
    <s v="EDC99401013632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SANTA LUCÍA&quot; (MORAÑA)"/>
    <s v="04826"/>
    <s v="EDC99401013632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SANTA LUCÍA&quot; (MORAÑA)"/>
    <s v="25988"/>
    <s v="EDC994010136320008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MARQUESA DO PAZO DA MERCÉ&quot; (AS NEVES)"/>
    <s v="04828"/>
    <s v="EDC99401013634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MARQUESA DO PAZO DA MERCÉ&quot; (AS NEVES)"/>
    <s v="04829"/>
    <s v="EDC99401013634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MARQUESA DO PAZO DA MERCÉ&quot; (AS NEVES)"/>
    <s v="25989"/>
    <s v="EDC994010136340005"/>
    <x v="1"/>
    <x v="0"/>
    <n v="6319.04"/>
    <s v="C"/>
    <s v="V"/>
    <n v="1"/>
    <m/>
    <m/>
    <n v="6003"/>
    <m/>
    <x v="1"/>
    <s v="L"/>
    <s v="0973"/>
    <m/>
    <x v="0"/>
    <x v="1"/>
    <n v="512"/>
    <s v="RODRIGUEZ PEREZ, CARMEN"/>
    <s v="34870046E"/>
    <s v="DEFINITIVO "/>
    <n v="0"/>
    <m/>
    <n v="18383.701689600002"/>
    <n v="18626.938628479998"/>
    <n v="243.23693887999616"/>
  </r>
  <r>
    <s v="CEIP &quot;MESTRE MANUEL GARCÍA&quot; (OIA)"/>
    <s v="04831"/>
    <s v="EDC99401013636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MESTRE MANUEL GARCÍA&quot; (OIA)"/>
    <s v="04832"/>
    <s v="EDC99401013636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CURROS ENRÍQUEZ&quot; (PAZOS DE BORBÉN)"/>
    <s v="04834"/>
    <s v="EDC99401013637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CURROS ENRÍQUEZ&quot; (PAZOS DE BORBÉN)"/>
    <s v="22383"/>
    <s v="EDC99401013637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ANTONIO PALACIOS&quot; (O PORRIÑO)"/>
    <s v="04836"/>
    <s v="EDC994010136380003"/>
    <x v="1"/>
    <x v="0"/>
    <n v="6319.04"/>
    <s v="C"/>
    <s v="V"/>
    <n v="1"/>
    <m/>
    <m/>
    <n v="6003"/>
    <m/>
    <x v="1"/>
    <s v="L"/>
    <s v="0973"/>
    <m/>
    <x v="0"/>
    <x v="1"/>
    <n v="358"/>
    <s v="MINTEGUI HERRERA, MARIA OLGA"/>
    <s v="36075166B"/>
    <s v="DEFINITIVO "/>
    <n v="0"/>
    <m/>
    <n v="18383.701689600002"/>
    <n v="18626.938628479998"/>
    <n v="243.23693887999616"/>
  </r>
  <r>
    <s v="CEIP PLURILINGÜE &quot;ANTONIO PALACIOS&quot; (O PORRIÑO)"/>
    <s v="25992"/>
    <s v="EDC99401013638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ANTONIO PALACIOS&quot; (O PORRIÑO)"/>
    <s v="32813"/>
    <s v="EDC99401013638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&quot;DOMINGO FONTÁN&quot; (PORTAS)"/>
    <s v="04838"/>
    <s v="EDC99401013639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DOMINGO FONTÁN&quot; (PORTAS)"/>
    <s v="04839"/>
    <s v="EDC99401013639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DOMINGO FONTÁN&quot; (PORTAS)"/>
    <s v="25994"/>
    <s v="EDC99401013639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Nª Sª DOS REMEDIOS&quot; (PONTEAREAS)"/>
    <s v="04841"/>
    <s v="EDC99401013642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Nª Sª DOS REMEDIOS&quot; (PONTEAREAS)"/>
    <s v="32814"/>
    <s v="EDC99401013642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Nª Sª DOS REMEDIOS&quot; (PONTEAREAS)"/>
    <s v="04842"/>
    <s v="EDC99401013642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DE RODEIRO"/>
    <s v="04846"/>
    <s v="EDC99401013646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DE RODEIRO"/>
    <s v="04847"/>
    <s v="EDC99401013646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RAMÓN VALENZUELA&quot; (SILLEDA)"/>
    <s v="04850"/>
    <s v="EDC994010136510004"/>
    <x v="1"/>
    <x v="0"/>
    <n v="6319.04"/>
    <s v="C"/>
    <s v="V"/>
    <n v="1"/>
    <m/>
    <m/>
    <n v="6003"/>
    <m/>
    <x v="1"/>
    <s v="L"/>
    <s v="0973"/>
    <m/>
    <x v="0"/>
    <x v="1"/>
    <n v="178"/>
    <s v="FERNANDEZ FERNANDEZ, MARIA DEL CARMEN"/>
    <s v="35443369R"/>
    <s v="DEFINITIVO "/>
    <n v="0"/>
    <m/>
    <n v="18383.701689600002"/>
    <n v="18626.938628479998"/>
    <n v="243.23693887999616"/>
  </r>
  <r>
    <s v="CEIP PLURILINGÜE &quot;PEDRO CASELLES BELTRÁN&quot; (TOMIÑO)"/>
    <s v="04852"/>
    <s v="EDC99401013653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PEDRO CASELLES BELTRÁN&quot; (TOMIÑO)"/>
    <s v="26000"/>
    <s v="EDC99401013653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DE XANZA (VALGA)"/>
    <s v="04854"/>
    <s v="EDC99401013655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E XANZA (VALGA)"/>
    <s v="04855"/>
    <s v="EDC994010136550006"/>
    <x v="1"/>
    <x v="0"/>
    <n v="6319.04"/>
    <s v="C"/>
    <s v="V"/>
    <n v="1"/>
    <m/>
    <m/>
    <n v="6003"/>
    <m/>
    <x v="1"/>
    <s v="L"/>
    <s v="0973"/>
    <m/>
    <x v="0"/>
    <x v="1"/>
    <n v="429"/>
    <s v="PEREIRA BARREIRO, MARIA TERESA"/>
    <s v="35442150R"/>
    <s v="DEFINITIVO "/>
    <n v="0"/>
    <m/>
    <n v="18383.701689600002"/>
    <n v="18626.938628479998"/>
    <n v="243.23693887999616"/>
  </r>
  <r>
    <s v="CEIP DE XANZA (VALGA)"/>
    <s v="04856"/>
    <s v="EDC99401013655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Nª Sª DA PIEDADE&quot; (VILA DE CRUCES)"/>
    <s v="04859"/>
    <s v="EDC99401013658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Nª Sª DA PIEDADE&quot; (VILA DE CRUCES)"/>
    <s v="04860"/>
    <s v="EDC99401013658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A LOMBA (VILAGARCÍA DE AROUSA)"/>
    <s v="04861"/>
    <s v="EDC99401013659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A LOMBA (VILAGARCÍA DE AROUSA)"/>
    <s v="26018"/>
    <s v="EDC994010136590008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&quot;ALCALDE XOSÉ PICHEL&quot; (CORISTANCO)"/>
    <s v="04868"/>
    <s v="EDC994010215290005"/>
    <x v="1"/>
    <x v="0"/>
    <n v="6319.04"/>
    <s v="C"/>
    <s v="V"/>
    <n v="1"/>
    <m/>
    <m/>
    <n v="6003"/>
    <m/>
    <x v="1"/>
    <s v="L"/>
    <n v="973"/>
    <m/>
    <x v="0"/>
    <x v="1"/>
    <n v="88"/>
    <s v="CAMBON VIÑA, MARIA DOLORES"/>
    <s v="76345661J"/>
    <s v="DEFINITIVO "/>
    <n v="0"/>
    <m/>
    <n v="18383.701689600002"/>
    <n v="18626.938628479998"/>
    <n v="243.23693887999616"/>
  </r>
  <r>
    <s v="CPI &quot;ALCALDE XOSÉ PICHEL&quot; (CORISTANCO)"/>
    <s v="17796"/>
    <s v="EDC994010215290006"/>
    <x v="1"/>
    <x v="0"/>
    <n v="6319.04"/>
    <s v="C"/>
    <s v="V"/>
    <n v="1"/>
    <m/>
    <m/>
    <n v="6003"/>
    <m/>
    <x v="1"/>
    <s v="L"/>
    <n v="973"/>
    <m/>
    <x v="0"/>
    <x v="1"/>
    <n v="596"/>
    <s v="VARELA GARCIA, CELESTINA"/>
    <s v="32798426N"/>
    <s v="DEFINITIVO "/>
    <n v="0"/>
    <m/>
    <n v="18383.701689600002"/>
    <n v="18626.938628479998"/>
    <n v="243.23693887999616"/>
  </r>
  <r>
    <s v="CEIP DE CURTIS (CURTIS)"/>
    <s v="04870"/>
    <s v="EDC99401021531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ISAAC PERAL&quot; (FERROL)"/>
    <s v="19982"/>
    <s v="EDC99401021535002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EIP &quot;ISAAC PERAL&quot; (FERROL)"/>
    <s v="19983"/>
    <s v="EDC994010215350021"/>
    <x v="0"/>
    <x v="0"/>
    <n v="6319.04"/>
    <s v="C"/>
    <s v="V"/>
    <n v="11"/>
    <m/>
    <m/>
    <n v="6003"/>
    <m/>
    <x v="0"/>
    <s v="L"/>
    <s v="0948"/>
    <m/>
    <x v="0"/>
    <x v="1"/>
    <n v="271"/>
    <s v="IGLESIAS DIAZ, MARIA DEL MAR"/>
    <s v="32645458V"/>
    <s v="DEFINITIVO "/>
    <n v="0"/>
    <m/>
    <n v="18383.701689600002"/>
    <n v="18626.938628479998"/>
    <n v="243.23693887999616"/>
  </r>
  <r>
    <s v="CEIP &quot;ISAAC PERAL&quot; (FERROL)"/>
    <s v="19984"/>
    <s v="EDC994010215350022"/>
    <x v="0"/>
    <x v="0"/>
    <n v="6319.04"/>
    <s v="C"/>
    <s v="V"/>
    <n v="11"/>
    <m/>
    <m/>
    <n v="6003"/>
    <m/>
    <x v="0"/>
    <s v="L"/>
    <s v="0948"/>
    <m/>
    <x v="0"/>
    <x v="1"/>
    <n v="117"/>
    <s v="CERCIDO DIAZ, MARIA DE LA LUZ"/>
    <s v="32668166R"/>
    <s v="DEFINITIVO "/>
    <n v="0"/>
    <m/>
    <n v="18383.701689600002"/>
    <n v="18626.938628479998"/>
    <n v="243.23693887999616"/>
  </r>
  <r>
    <s v="CEIP DOS MUIÑOS (MUXÍA)"/>
    <s v="04874"/>
    <s v="EDC99401021551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ALFONSO D. RODRÍGUEZ CASTELAO&quot; (ORDES)"/>
    <s v="04877"/>
    <s v="EDC99401021558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ALFONSO D. RODRÍGUEZ CASTELAO&quot; (ORDES)"/>
    <s v="25918"/>
    <s v="EDC99401021558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ALFONSO D. RODRÍGUEZ CASTELAO&quot; (ORDES)"/>
    <s v="25919"/>
    <s v="EDC994010215580008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E FLAVIA (PADRÓN)"/>
    <s v="04879"/>
    <s v="EDC994010215640003"/>
    <x v="1"/>
    <x v="0"/>
    <n v="6319.04"/>
    <s v="C"/>
    <s v="V"/>
    <n v="1"/>
    <m/>
    <m/>
    <n v="6003"/>
    <m/>
    <x v="1"/>
    <s v="L"/>
    <n v="973"/>
    <m/>
    <x v="0"/>
    <x v="1"/>
    <n v="352"/>
    <s v="MENDEZ VILA, MARIA CARMEN"/>
    <s v="33294793Q"/>
    <s v="PROVISIONAL"/>
    <n v="0"/>
    <m/>
    <n v="18383.701689600002"/>
    <n v="18626.938628479998"/>
    <n v="243.23693887999616"/>
  </r>
  <r>
    <s v="CEIP DE FLAVIA (PADRÓN)"/>
    <s v="26681"/>
    <s v="EDC99401021564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DE PUMAR-URDILDE (ROIS)"/>
    <s v="04881"/>
    <s v="EDC99401021573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PEPE DE XAN BAÑA&quot; (SANTA COMBA)"/>
    <s v="04883"/>
    <s v="EDC99401021576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ARQUITECTO CASAS NOVOA&quot; (SANTIAGO DE COMPOSTELA)"/>
    <s v="04885"/>
    <s v="EDC99401021577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ARQUITECTO CASAS NOVOA&quot; (SANTIAGO DE COMPOSTELA)"/>
    <s v="32797"/>
    <s v="EDC99401021577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A RAMALLOSA (TEO)"/>
    <s v="04888"/>
    <s v="EDC99401021581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A RAMALLOSA (TEO)"/>
    <s v="25935"/>
    <s v="EDC994010215810004"/>
    <x v="1"/>
    <x v="0"/>
    <n v="6319.04"/>
    <s v="C"/>
    <s v="V"/>
    <n v="1"/>
    <m/>
    <m/>
    <n v="6003"/>
    <m/>
    <x v="1"/>
    <s v="L"/>
    <s v="0973"/>
    <m/>
    <x v="0"/>
    <x v="1"/>
    <n v="552"/>
    <s v="SEOANE PARDO, ANA MARIA"/>
    <s v="33231112E"/>
    <s v="DEFINITIVO "/>
    <n v="0"/>
    <m/>
    <n v="18383.701689600002"/>
    <n v="18626.938628479998"/>
    <n v="243.23693887999616"/>
  </r>
  <r>
    <s v="CEIP A RAMALLOSA (TEO)"/>
    <s v="25936"/>
    <s v="EDC994010215810005"/>
    <x v="1"/>
    <x v="0"/>
    <n v="6319.04"/>
    <s v="C"/>
    <s v="V"/>
    <n v="1"/>
    <m/>
    <m/>
    <n v="6003"/>
    <m/>
    <x v="1"/>
    <s v="L"/>
    <n v="973"/>
    <m/>
    <x v="0"/>
    <x v="1"/>
    <n v="290"/>
    <s v="LOBATO CUTRIN, MARIA ISABEL"/>
    <s v="33257223M"/>
    <s v="DEFINITIVO "/>
    <n v="0"/>
    <m/>
    <n v="18383.701689600002"/>
    <n v="18626.938628479998"/>
    <n v="243.23693887999616"/>
  </r>
  <r>
    <s v="CPI DE ZAS"/>
    <s v="04892"/>
    <s v="EDC99401021592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DE ZAS"/>
    <s v="04893"/>
    <s v="EDC99401021592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MANUEL MALLO MALLO&quot; (LUGO)"/>
    <s v="04895"/>
    <s v="EDC994010227001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SAN XOÁN&quot; (BECERREÁ)"/>
    <s v="04898"/>
    <s v="EDC99401022706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SAN XOÁN&quot; (BECERREÁ)"/>
    <s v="33043"/>
    <s v="EDC99401022706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VELEIRO-DOCAMPO&quot; (CASTRO DE REI)"/>
    <s v="04902"/>
    <s v="EDC994010227100001"/>
    <x v="1"/>
    <x v="0"/>
    <n v="6319.04"/>
    <s v="C"/>
    <s v="V"/>
    <n v="1"/>
    <m/>
    <m/>
    <n v="6003"/>
    <m/>
    <x v="1"/>
    <s v="L"/>
    <n v="973"/>
    <m/>
    <x v="0"/>
    <x v="1"/>
    <n v="127"/>
    <s v="CORREDOIRA RODRIGUEZ, LUCIA"/>
    <s v="76515834D"/>
    <s v="DEFINITIVO "/>
    <n v="0"/>
    <m/>
    <n v="18383.701689600002"/>
    <n v="18626.938628479998"/>
    <n v="243.23693887999616"/>
  </r>
  <r>
    <s v="CEIP &quot;VELEIRO-DOCAMPO&quot; (CASTRO DE REI)"/>
    <s v="04904"/>
    <s v="EDC99401022710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ELOISA RIVADULLA&quot; (CHANTADA)"/>
    <s v="04907"/>
    <s v="EDC99401022716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ELOISA RIVADULLA&quot; (CHANTADA)"/>
    <s v="26682"/>
    <s v="EDC994010227160004"/>
    <x v="1"/>
    <x v="0"/>
    <n v="6319.04"/>
    <s v="C"/>
    <s v="V"/>
    <n v="1"/>
    <m/>
    <m/>
    <n v="6003"/>
    <m/>
    <x v="1"/>
    <s v="L"/>
    <s v="0973"/>
    <m/>
    <x v="0"/>
    <x v="1"/>
    <n v="594"/>
    <s v="VARELA BLANCO, MARIA JOSEFA"/>
    <s v="33307998L"/>
    <s v="DEFINITIVO "/>
    <n v="0"/>
    <m/>
    <n v="18383.701689600002"/>
    <n v="18626.938628479998"/>
    <n v="243.23693887999616"/>
  </r>
  <r>
    <s v="CEIP FONDO-NOIS (FOZ)"/>
    <s v="04914"/>
    <s v="EDC99401022719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TINO GRANDÍO&quot; (GUNTÍN)"/>
    <s v="04918"/>
    <s v="EDC99401022723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TINO GRANDÍO&quot; (GUNTÍN)"/>
    <s v="33044"/>
    <s v="EDC99401022723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A GÁNDARA&quot; (MONFORTE DE LEMOS)"/>
    <s v="04920"/>
    <s v="EDC99401022730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A GÁNDARA&quot; (MONFORTE DE LEMOS)"/>
    <s v="04921"/>
    <s v="EDC99401022730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O SALVADOR&quot; (A PASTORIZA)"/>
    <s v="04926"/>
    <s v="EDC994010227430005"/>
    <x v="1"/>
    <x v="0"/>
    <n v="6319.04"/>
    <s v="C"/>
    <s v="V"/>
    <n v="1"/>
    <m/>
    <m/>
    <n v="6003"/>
    <m/>
    <x v="1"/>
    <s v="L"/>
    <n v="973"/>
    <m/>
    <x v="0"/>
    <x v="1"/>
    <n v="412"/>
    <s v="PAREDES ABEL, ANA"/>
    <s v="33827425Z"/>
    <s v="DEFINITIVO "/>
    <n v="0"/>
    <m/>
    <n v="18383.701689600002"/>
    <n v="18626.938628479998"/>
    <n v="243.23693887999616"/>
  </r>
  <r>
    <s v="CEIP &quot;FREI LUIS DE GRANADA&quot; (SARRIA)"/>
    <s v="04931"/>
    <s v="EDC994010227560003"/>
    <x v="1"/>
    <x v="0"/>
    <n v="6319.04"/>
    <s v="C"/>
    <s v="V"/>
    <n v="1"/>
    <m/>
    <m/>
    <n v="6003"/>
    <m/>
    <x v="1"/>
    <s v="L"/>
    <n v="973"/>
    <m/>
    <x v="0"/>
    <x v="1"/>
    <n v="627"/>
    <s v="VEIGAS FERNANDEZ, MARIA SOFIA"/>
    <s v="34249805E"/>
    <s v="DEFINITIVO "/>
    <n v="0"/>
    <m/>
    <n v="18383.701689600002"/>
    <n v="18626.938628479998"/>
    <n v="243.23693887999616"/>
  </r>
  <r>
    <s v="CEIP &quot;FREI LUIS DE GRANADA&quot; (SARRIA)"/>
    <s v="29093"/>
    <s v="EDC99401022756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FREI LUIS DE GRANADA&quot; (SARRIA)"/>
    <s v="04932"/>
    <s v="EDC994010227560005"/>
    <x v="1"/>
    <x v="0"/>
    <n v="6319.04"/>
    <s v="C"/>
    <s v="V"/>
    <n v="1"/>
    <m/>
    <m/>
    <n v="6003"/>
    <m/>
    <x v="1"/>
    <s v="L"/>
    <s v="0973"/>
    <m/>
    <x v="0"/>
    <x v="1"/>
    <n v="153"/>
    <s v="DOMINGUEZ SANTISO, CONCEPCION"/>
    <s v="33833240X"/>
    <s v="DEFINITIVO "/>
    <n v="0"/>
    <m/>
    <n v="18383.701689600002"/>
    <n v="18626.938628479998"/>
    <n v="243.23693887999616"/>
  </r>
  <r>
    <s v="CEIP &quot;FREI LUIS DE GRANADA&quot; (SARRIA)"/>
    <s v="04933"/>
    <s v="EDC99401022756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ANTÓN INSUA BERMÚDEZ&quot; (VILALBA)"/>
    <s v="04936"/>
    <s v="EDC994010227640003"/>
    <x v="1"/>
    <x v="0"/>
    <n v="6319.04"/>
    <s v="C"/>
    <s v="V"/>
    <n v="1"/>
    <m/>
    <m/>
    <n v="6003"/>
    <m/>
    <x v="1"/>
    <s v="L"/>
    <s v="0973"/>
    <m/>
    <x v="0"/>
    <x v="1"/>
    <n v="611"/>
    <s v="VAZQUEZ PARDO, MARIA JOSEFA"/>
    <s v="33311250M"/>
    <s v="DEFINITIVO "/>
    <n v="0"/>
    <m/>
    <n v="18383.701689600002"/>
    <n v="18626.938628479998"/>
    <n v="243.23693887999616"/>
  </r>
  <r>
    <s v="CEIP &quot;ANTÓN INSUA BERMÚDEZ&quot; (VILALBA)"/>
    <s v="25952"/>
    <s v="EDC99401022764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ANTÓN INSUA BERMÚDEZ&quot; (VILALBA)"/>
    <s v="32803"/>
    <s v="EDC99401022764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CARLOS CASARES&quot; (XINZO DE LIMIA)"/>
    <s v="04942"/>
    <s v="EDC994010232320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CARLOS CASARES&quot; (XINZO DE LIMIA)"/>
    <s v="04943"/>
    <s v="EDC994010232320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CARLOS CASARES&quot; (XINZO DE LIMIA)"/>
    <s v="32811"/>
    <s v="EDC994010232320007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SAN ROQUE DARBO&quot; (CANGAS)"/>
    <s v="04948"/>
    <s v="EDC994010236080003"/>
    <x v="1"/>
    <x v="0"/>
    <n v="6319.04"/>
    <s v="C"/>
    <s v="V"/>
    <n v="1"/>
    <m/>
    <m/>
    <n v="6003"/>
    <m/>
    <x v="1"/>
    <s v="L"/>
    <s v="0973"/>
    <m/>
    <x v="0"/>
    <x v="1"/>
    <n v="15"/>
    <s v="ALVAREZ DEL RIO, ISABEL"/>
    <s v="35304547F"/>
    <s v="DEFINITIVO "/>
    <n v="0"/>
    <m/>
    <n v="18383.701689600002"/>
    <n v="18626.938628479998"/>
    <n v="243.23693887999616"/>
  </r>
  <r>
    <s v="CEIP PLURILINGÜE &quot;SAN ROQUE DARBO&quot; (CANGAS)"/>
    <s v="04949"/>
    <s v="EDC994010236080004"/>
    <x v="1"/>
    <x v="0"/>
    <n v="6319.04"/>
    <s v="C"/>
    <s v="V"/>
    <n v="1"/>
    <m/>
    <m/>
    <n v="6003"/>
    <m/>
    <x v="1"/>
    <s v="L"/>
    <s v="0973"/>
    <m/>
    <x v="0"/>
    <x v="1"/>
    <n v="328"/>
    <s v="MARTINEZ BARREIRO, MARIA JESUS"/>
    <s v="35294882W"/>
    <s v="DEFINITIVO "/>
    <n v="0"/>
    <m/>
    <n v="18383.701689600002"/>
    <n v="18626.938628479998"/>
    <n v="243.23693887999616"/>
  </r>
  <r>
    <s v="CEIP DE TENORIO (COTOBADE)"/>
    <s v="04951"/>
    <s v="EDC99401023612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E TENORIO (COTOBADE)"/>
    <s v="25983"/>
    <s v="EDC99401023612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XAQUÍN LORIGA&quot; (LALÍN)"/>
    <s v="04955"/>
    <s v="EDC99401023624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EEI &quot;NOSA SEÑORA DO CARME&quot; (MARÍN)"/>
    <s v="19992"/>
    <s v="EDC99401023626002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CPI DE &quot;ARQUITECTO PALACIOS&quot; (NIGRÁN)"/>
    <s v="26036"/>
    <s v="EDC994010236350050"/>
    <x v="2"/>
    <x v="1"/>
    <n v="6486.34"/>
    <s v="C"/>
    <s v="V"/>
    <n v="1"/>
    <m/>
    <m/>
    <n v="6003"/>
    <m/>
    <x v="2"/>
    <s v="L"/>
    <n v="4424"/>
    <m/>
    <x v="0"/>
    <x v="1"/>
    <n v="573"/>
    <s v="TEDIN AREN, ADELA"/>
    <s v="76362818N"/>
    <s v="DEFINITIVO "/>
    <n v="0"/>
    <m/>
    <n v="18968.988064320001"/>
    <n v="19124.976097919996"/>
    <n v="155.98803359999511"/>
  </r>
  <r>
    <s v="CPI DE &quot;ARQUITECTO PALACIOS&quot; (NIGRÁN)"/>
    <s v="26040"/>
    <s v="EDC994010236350054"/>
    <x v="2"/>
    <x v="1"/>
    <n v="6486.34"/>
    <s v="C"/>
    <s v="V"/>
    <n v="1"/>
    <m/>
    <m/>
    <n v="6003"/>
    <m/>
    <x v="2"/>
    <s v="L"/>
    <n v="4424"/>
    <m/>
    <x v="0"/>
    <x v="0"/>
    <s v=""/>
    <s v=""/>
    <s v=""/>
    <s v=""/>
    <s v=""/>
    <m/>
    <n v="18968.988064320001"/>
    <n v="19124.976097919996"/>
    <n v="155.98803359999511"/>
  </r>
  <r>
    <s v="CPI DE &quot;ARQUITECTO PALACIOS&quot; (NIGRÁN)"/>
    <s v="26041"/>
    <s v="EDC994010236350055"/>
    <x v="2"/>
    <x v="1"/>
    <n v="6486.34"/>
    <s v="C"/>
    <s v="V"/>
    <n v="1"/>
    <m/>
    <m/>
    <n v="6003"/>
    <m/>
    <x v="2"/>
    <s v="L"/>
    <n v="4424"/>
    <m/>
    <x v="0"/>
    <x v="0"/>
    <s v=""/>
    <s v=""/>
    <s v=""/>
    <s v=""/>
    <s v=""/>
    <m/>
    <n v="18968.988064320001"/>
    <n v="19124.976097919996"/>
    <n v="155.98803359999511"/>
  </r>
  <r>
    <s v="CEIP PLURILINGÜE DE SILLEDA"/>
    <s v="04958"/>
    <s v="EDC99401023651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SILLEDA"/>
    <s v="04959"/>
    <s v="EDC99401023651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SILLEDA"/>
    <s v="25999"/>
    <s v="EDC994010236510008"/>
    <x v="1"/>
    <x v="0"/>
    <n v="6319.04"/>
    <s v="C"/>
    <s v="V"/>
    <n v="1"/>
    <m/>
    <m/>
    <m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E BARRANTES (TOMIÑO)"/>
    <s v="04961"/>
    <s v="EDC99401023653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A PAZ&quot; (VIGO)"/>
    <s v="04963"/>
    <s v="EDC994010236560003"/>
    <x v="1"/>
    <x v="0"/>
    <n v="6319.04"/>
    <s v="C"/>
    <s v="V"/>
    <n v="1"/>
    <m/>
    <m/>
    <n v="6003"/>
    <m/>
    <x v="1"/>
    <s v="L"/>
    <s v="0973"/>
    <m/>
    <x v="0"/>
    <x v="1"/>
    <n v="482"/>
    <s v="RIAL FERNANDEZ, MARIA SABINA"/>
    <s v="36101937X"/>
    <s v="DEFINITIVO "/>
    <n v="0"/>
    <m/>
    <n v="18383.701689600002"/>
    <n v="18626.938628479998"/>
    <n v="243.23693887999616"/>
  </r>
  <r>
    <s v="CEIP &quot;A PAZ&quot; (VIGO)"/>
    <s v="04964"/>
    <s v="EDC994010236560004"/>
    <x v="1"/>
    <x v="0"/>
    <n v="6319.04"/>
    <s v="C"/>
    <s v="V"/>
    <n v="1"/>
    <m/>
    <m/>
    <n v="6003"/>
    <m/>
    <x v="1"/>
    <s v="L"/>
    <s v="0973"/>
    <m/>
    <x v="0"/>
    <x v="1"/>
    <n v="511"/>
    <s v="RODRIGUEZ OTERO, ANA MARIA"/>
    <s v="36077500E"/>
    <s v="DEFINITIVO "/>
    <n v="0"/>
    <m/>
    <n v="18383.701689600002"/>
    <n v="18626.938628479998"/>
    <n v="243.23693887999616"/>
  </r>
  <r>
    <s v="CEIP PLURILINGÜE &quot;CERDEIRIÑAS&quot; (VILA DE CRUCES)"/>
    <s v="04967"/>
    <s v="EDC99401023658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CANOSA-RUS&quot; (CORISTANCO)"/>
    <s v="04866"/>
    <s v="EDC994010315290003"/>
    <x v="1"/>
    <x v="0"/>
    <n v="6319.04"/>
    <s v="C"/>
    <s v="V"/>
    <n v="1"/>
    <m/>
    <m/>
    <n v="6003"/>
    <m/>
    <x v="1"/>
    <s v="L"/>
    <s v="0973"/>
    <m/>
    <x v="0"/>
    <x v="1"/>
    <n v="432"/>
    <s v="PEREIRA REY, ANA MARIA"/>
    <s v="76365394N"/>
    <s v="DEFINITIVO "/>
    <n v="0"/>
    <m/>
    <n v="18383.701689600002"/>
    <n v="18626.938628479998"/>
    <n v="243.23693887999616"/>
  </r>
  <r>
    <s v="CEIP &quot;CANOSA-RUS&quot; (CORISTANCO)"/>
    <s v="32791"/>
    <s v="EDC99401031529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ALMIRANTE JUAN DE LÁNGARA Y HUARTE&quot; (FERROL)"/>
    <s v="25901"/>
    <s v="EDC99401031535002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EIP &quot;ALMIRANTE JUAN DE LÁNGARA Y HUARTE&quot; (FERROL)"/>
    <s v="25902"/>
    <s v="EDC99401031535002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PI PLURILINGÜE DA PICOTA (MAZARICOS)"/>
    <s v="04971"/>
    <s v="EDC99401031544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DA PICOTA (MAZARICOS)"/>
    <s v="04872"/>
    <s v="EDC994010315440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AS GÁNDARAS&quot; (LUGO)"/>
    <s v="04975"/>
    <s v="EDC994010327001004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&quot;VIRXE DE COVADONGA&quot; (OURENSE)"/>
    <s v="04983"/>
    <s v="EDC994010332001005"/>
    <x v="1"/>
    <x v="0"/>
    <n v="6319.04"/>
    <s v="C"/>
    <s v="V"/>
    <n v="1"/>
    <m/>
    <m/>
    <n v="6003"/>
    <m/>
    <x v="1"/>
    <s v="L"/>
    <n v="973"/>
    <m/>
    <x v="0"/>
    <x v="1"/>
    <n v="440"/>
    <s v="PEREZ RIVAS, MARIA DOLORES"/>
    <s v="34973415Y"/>
    <s v="DEFINITIVO "/>
    <n v="0"/>
    <m/>
    <n v="18383.701689600002"/>
    <n v="18626.938628479998"/>
    <n v="243.23693887999616"/>
  </r>
  <r>
    <s v="CEIP PLURILINGÜE &quot;VICENTE ARIAS DE LA MAZA&quot; (LALÍN)"/>
    <s v="32812"/>
    <s v="EDC99401033624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RÍA DE VIGO&quot; (VIGO)"/>
    <s v="29101"/>
    <s v="EDC99401033656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RÍA DE VIGO&quot; (VIGO)"/>
    <s v="04990"/>
    <s v="EDC994010336560004"/>
    <x v="1"/>
    <x v="0"/>
    <n v="6319.04"/>
    <s v="C"/>
    <s v="V"/>
    <n v="1"/>
    <m/>
    <m/>
    <n v="6003"/>
    <m/>
    <x v="1"/>
    <s v="L"/>
    <s v="0973"/>
    <m/>
    <x v="0"/>
    <x v="1"/>
    <n v="483"/>
    <s v="RIBEIRO COSTAS, JOSEFA"/>
    <s v="36079174V"/>
    <s v="DEFINITIVO "/>
    <n v="0"/>
    <m/>
    <n v="18383.701689600002"/>
    <n v="18626.938628479998"/>
    <n v="243.23693887999616"/>
  </r>
  <r>
    <s v="CEIP PLURILINGÜE &quot;VIRXE DO MAR&quot; (NARÓN)"/>
    <s v="19988"/>
    <s v="EDC99401041553002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CEIP PLURILINGÜE &quot;VIRXE DO MAR&quot; (NARÓN)"/>
    <s v="19989"/>
    <s v="EDC994010415530021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CEIP &quot;A PONTE&quot; (LUGO)"/>
    <s v="04994"/>
    <s v="EDC994010427001003"/>
    <x v="1"/>
    <x v="0"/>
    <n v="6319.04"/>
    <s v="C"/>
    <s v="V"/>
    <n v="1"/>
    <m/>
    <m/>
    <n v="6003"/>
    <m/>
    <x v="1"/>
    <s v="L"/>
    <n v="973"/>
    <m/>
    <x v="0"/>
    <x v="1"/>
    <n v="593"/>
    <s v="VARELA ABUIN, MARIA MARTA"/>
    <s v="33337894S"/>
    <s v="PROVISIONAL"/>
    <n v="0"/>
    <m/>
    <n v="18383.701689600002"/>
    <n v="18626.938628479998"/>
    <n v="243.23693887999616"/>
  </r>
  <r>
    <s v="CEIP &quot;A PONTE&quot; (LUGO)"/>
    <s v="26608"/>
    <s v="EDC994010427001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MARIÑAMANSA&quot; (OURENSE)"/>
    <s v="25971"/>
    <s v="EDC994010432001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VARELA BUXÁN&quot; (LALÍN)"/>
    <s v="33114"/>
    <s v="EDC994010436240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LOPE DE VEGA&quot; (VIGO)"/>
    <s v="05012"/>
    <s v="EDC994010436560005"/>
    <x v="1"/>
    <x v="0"/>
    <n v="6319.04"/>
    <s v="C"/>
    <s v="V"/>
    <n v="1"/>
    <m/>
    <m/>
    <n v="6003"/>
    <m/>
    <x v="1"/>
    <s v="L"/>
    <s v="0973"/>
    <m/>
    <x v="0"/>
    <x v="1"/>
    <n v="292"/>
    <s v="LOPEZ ARES, PILAR"/>
    <s v="36075456W"/>
    <s v="DEFINITIVO "/>
    <n v="0"/>
    <m/>
    <n v="18383.701689600002"/>
    <n v="18626.938628479998"/>
    <n v="243.23693887999616"/>
  </r>
  <r>
    <s v="CEIP PLURILINGÜE &quot;LOPE DE VEGA&quot; (VIGO)"/>
    <s v="05013"/>
    <s v="EDC994010436560006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LOPE DE VEGA&quot; (VIGO)"/>
    <s v="26002"/>
    <s v="EDC99401043656000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&quot;LOPE DE VEGA&quot; (VIGO)"/>
    <s v="26003"/>
    <s v="EDC994010436560008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&quot;TERRA CHÁ&quot; (VILALBA)"/>
    <s v="05016"/>
    <s v="EDC994010527640003"/>
    <x v="1"/>
    <x v="0"/>
    <n v="6319.04"/>
    <s v="C"/>
    <s v="V"/>
    <n v="1"/>
    <m/>
    <m/>
    <n v="6003"/>
    <m/>
    <x v="1"/>
    <s v="L"/>
    <n v="973"/>
    <m/>
    <x v="0"/>
    <x v="1"/>
    <n v="104"/>
    <s v="CARREIRAS CABADO, JOSE"/>
    <s v="76575397W"/>
    <s v="DEFINITIVO "/>
    <n v="0"/>
    <m/>
    <n v="18383.701689600002"/>
    <n v="18626.938628479998"/>
    <n v="243.23693887999616"/>
  </r>
  <r>
    <s v="CEIP PLURILINGÜE &quot;SEIXALBO&quot; (OURENSE)"/>
    <s v="05018"/>
    <s v="EDC994010532001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SEIXALBO&quot; (OURENSE)"/>
    <s v="29096"/>
    <s v="EDC994010532001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SEIXALBO&quot; (OURENSE)"/>
    <s v="32809"/>
    <s v="EDC994010532001007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DE SARDOMA-MOLEDO (VIGO)"/>
    <s v="05022"/>
    <s v="EDC99401053656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E CASAS (LUGO)"/>
    <s v="18113"/>
    <s v="EDC994010627001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DE CASAS (LUGO)"/>
    <s v="05025"/>
    <s v="EDC994010627001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DE CASAS (LUGO)"/>
    <s v="32801"/>
    <s v="EDC99401062700100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PI PLURILINGÜE &quot;JOSÉ GARCÍA GARCÍA&quot; (OURENSE)"/>
    <s v="05027"/>
    <s v="EDC994010632001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PI PLURILINGÜE &quot;JOSÉ GARCÍA GARCÍA&quot; (OURENSE)"/>
    <s v="18118"/>
    <s v="EDC994010632001004"/>
    <x v="1"/>
    <x v="0"/>
    <n v="6319.04"/>
    <s v="C"/>
    <s v="V"/>
    <n v="1"/>
    <m/>
    <m/>
    <n v="6003"/>
    <m/>
    <x v="1"/>
    <s v="L"/>
    <n v="973"/>
    <m/>
    <x v="0"/>
    <x v="1"/>
    <n v="481"/>
    <s v="REZA DOMINGUEZ, JOSE ANTONIO"/>
    <s v="34948841L"/>
    <s v="DEFINITIVO "/>
    <n v="0"/>
    <m/>
    <n v="18383.701689600002"/>
    <n v="18626.938628479998"/>
    <n v="243.23693887999616"/>
  </r>
  <r>
    <s v="CPI PLURILINGÜE &quot;JOSÉ GARCÍA GARCÍA&quot; (OURENSE)"/>
    <s v="32810"/>
    <s v="EDC994010632001005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IGREXA-VALADARES (VIGO)"/>
    <s v="05029"/>
    <s v="EDC99401063656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IGREXA-VALADARES (VIGO)"/>
    <s v="05030"/>
    <s v="EDC994010636560005"/>
    <x v="1"/>
    <x v="0"/>
    <n v="6319.04"/>
    <s v="C"/>
    <s v="V"/>
    <n v="1"/>
    <m/>
    <m/>
    <n v="6003"/>
    <m/>
    <x v="1"/>
    <s v="L"/>
    <s v="0973"/>
    <m/>
    <x v="0"/>
    <x v="1"/>
    <n v="263"/>
    <s v="GREGORES GARRIDO, ASUNCION"/>
    <s v="35557341P"/>
    <s v="DEFINITIVO "/>
    <n v="0"/>
    <m/>
    <n v="18383.701689600002"/>
    <n v="18626.938628479998"/>
    <n v="243.23693887999616"/>
  </r>
  <r>
    <s v="CEIP PLURILINGÜE &quot;ALBINO NÚÑEZ&quot; (OURENSE)"/>
    <s v="05033"/>
    <s v="EDC994010732001003"/>
    <x v="1"/>
    <x v="0"/>
    <n v="6319.04"/>
    <s v="C"/>
    <s v="V"/>
    <n v="1"/>
    <m/>
    <m/>
    <n v="6003"/>
    <m/>
    <x v="3"/>
    <s v="L"/>
    <n v="973"/>
    <m/>
    <x v="0"/>
    <x v="0"/>
    <s v=""/>
    <s v=""/>
    <s v=""/>
    <s v=""/>
    <s v=""/>
    <m/>
    <n v="18383.701689600002"/>
    <n v="18626.938628479998"/>
    <n v="243.23693887999616"/>
  </r>
  <r>
    <s v="CEIP PLURILINGÜE &quot;ALBINO NÚÑEZ&quot; (OURENSE)"/>
    <s v="25955"/>
    <s v="EDC994010732001004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DAS CHANS-BEMBRIVE (VIGO)"/>
    <s v="05041"/>
    <s v="EDC994011036560003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CEIP DAS CHANS-BEMBRIVE (VIGO)"/>
    <s v="26004"/>
    <s v="EDC994011036560004"/>
    <x v="1"/>
    <x v="0"/>
    <n v="6319.04"/>
    <s v="C"/>
    <s v="V"/>
    <n v="1"/>
    <m/>
    <m/>
    <n v="6003"/>
    <m/>
    <x v="1"/>
    <s v="L"/>
    <s v="0973"/>
    <m/>
    <x v="0"/>
    <x v="1"/>
    <n v="278"/>
    <s v="LAGO ALONSO, MARIA LOURDES"/>
    <s v="36068233R"/>
    <s v="DEFINITIVO "/>
    <n v="0"/>
    <m/>
    <n v="18383.701689600002"/>
    <n v="18626.938628479998"/>
    <n v="243.23693887999616"/>
  </r>
  <r>
    <s v="CEIP PLURILINGÜE DE CARRASQUEIRA (VIGO)"/>
    <s v="05044"/>
    <s v="EDC994011136560003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EIP PLURILINGÜE DE CARRASQUEIRA (VIGO)"/>
    <s v="26005"/>
    <s v="EDC994011136560004"/>
    <x v="1"/>
    <x v="0"/>
    <n v="6319.04"/>
    <s v="C"/>
    <s v="V"/>
    <n v="1"/>
    <m/>
    <m/>
    <n v="6003"/>
    <m/>
    <x v="1"/>
    <s v="L"/>
    <s v="0973"/>
    <m/>
    <x v="0"/>
    <x v="1"/>
    <n v="326"/>
    <s v="MARTIN GARCIA, FELISA"/>
    <s v="07809465E"/>
    <s v="DEFINITIVO "/>
    <n v="0"/>
    <m/>
    <n v="18383.701689600002"/>
    <n v="18626.938628479998"/>
    <n v="243.23693887999616"/>
  </r>
  <r>
    <s v="CEIP PLURILINGÜE DE CARRASQUEIRA (VIGO)"/>
    <s v="29100"/>
    <s v="EDC994011136560005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CIFP &quot;IMAXE E SON&quot; (A CORUÑA)"/>
    <s v="05070"/>
    <s v="EDC994020115001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IMAXE E SON&quot; (A CORUÑA)"/>
    <s v="17073"/>
    <s v="EDC994020115001007"/>
    <x v="0"/>
    <x v="0"/>
    <n v="6319.04"/>
    <s v="C"/>
    <s v="V"/>
    <n v="11"/>
    <m/>
    <m/>
    <n v="6003"/>
    <m/>
    <x v="0"/>
    <s v="L"/>
    <s v="0948"/>
    <m/>
    <x v="0"/>
    <x v="1"/>
    <n v="92"/>
    <s v="CAO GARCIA, MARIA CARMEN"/>
    <s v="76806543K"/>
    <s v="DEFINITIVO "/>
    <n v="0"/>
    <m/>
    <n v="18383.701689600002"/>
    <n v="18626.938628479998"/>
    <n v="243.23693887999616"/>
  </r>
  <r>
    <s v="IES DE SABÓN (ARTEIXO)"/>
    <s v="05073"/>
    <s v="EDC994020115050006"/>
    <x v="0"/>
    <x v="2"/>
    <n v="6654.5360514705862"/>
    <s v="C"/>
    <s v="V"/>
    <n v="11"/>
    <m/>
    <m/>
    <n v="6003"/>
    <m/>
    <x v="4"/>
    <s v="L"/>
    <n v="9732"/>
    <m/>
    <x v="0"/>
    <x v="0"/>
    <s v=""/>
    <s v=""/>
    <s v=""/>
    <s v=""/>
    <s v=""/>
    <m/>
    <n v="19482.845169600001"/>
    <n v="19675.48743140935"/>
    <n v="192.64226180934929"/>
  </r>
  <r>
    <s v="IES &quot;AS MARIÑAS&quot; (BETANZOS)"/>
    <s v="05084"/>
    <s v="EDC994020115090008"/>
    <x v="0"/>
    <x v="3"/>
    <n v="6822.48"/>
    <s v="C"/>
    <s v="V"/>
    <n v="11"/>
    <m/>
    <m/>
    <n v="6003"/>
    <m/>
    <x v="5"/>
    <s v="L"/>
    <m/>
    <m/>
    <x v="0"/>
    <x v="0"/>
    <s v=""/>
    <s v=""/>
    <s v=""/>
    <s v=""/>
    <s v=""/>
    <m/>
    <n v="20068.13154432"/>
    <n v="20226.167297279997"/>
    <n v="158.0357529599969"/>
  </r>
  <r>
    <s v="IES &quot;AS MARIÑAS&quot; (BETANZOS)"/>
    <s v="05085"/>
    <s v="EDC994020115090009"/>
    <x v="0"/>
    <x v="1"/>
    <n v="6486.34"/>
    <s v="C"/>
    <s v="V"/>
    <n v="11"/>
    <m/>
    <m/>
    <n v="6003"/>
    <m/>
    <x v="2"/>
    <s v="L"/>
    <s v="9733"/>
    <m/>
    <x v="0"/>
    <x v="0"/>
    <s v=""/>
    <s v=""/>
    <s v=""/>
    <s v=""/>
    <s v=""/>
    <m/>
    <n v="18968.988064320001"/>
    <n v="19124.976097919996"/>
    <n v="155.98803359999511"/>
  </r>
  <r>
    <s v="IES &quot;AS MARIÑAS&quot; (BETANZOS)"/>
    <s v="05086"/>
    <s v="EDC994020115090010"/>
    <x v="0"/>
    <x v="1"/>
    <n v="6486.34"/>
    <s v="C"/>
    <s v="V"/>
    <n v="11"/>
    <m/>
    <m/>
    <n v="6003"/>
    <m/>
    <x v="2"/>
    <s v="L"/>
    <n v="9733"/>
    <m/>
    <x v="0"/>
    <x v="1"/>
    <n v="422"/>
    <s v="PENA BARRAL, MONICA"/>
    <s v="76366371T"/>
    <s v="DEFINITIVO "/>
    <n v="0"/>
    <m/>
    <n v="18968.988064320001"/>
    <n v="19124.976097919996"/>
    <n v="155.98803359999511"/>
  </r>
  <r>
    <s v="IES &quot;AS MARIÑAS&quot; (BETANZOS)"/>
    <s v="05087"/>
    <s v="EDC99402011509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ESPIÑEIRA&quot; (BOIRO)"/>
    <s v="05090"/>
    <s v="EDC994020115110007"/>
    <x v="0"/>
    <x v="0"/>
    <n v="6319.04"/>
    <s v="C"/>
    <s v="V"/>
    <n v="11"/>
    <m/>
    <m/>
    <n v="6003"/>
    <m/>
    <x v="0"/>
    <s v="L"/>
    <s v="0948"/>
    <m/>
    <x v="0"/>
    <x v="1"/>
    <n v="585"/>
    <s v="TRIÑANES MUÑIZ, ELISA ISABEL"/>
    <s v="78780504F"/>
    <s v="DEFINITIVO "/>
    <n v="0"/>
    <m/>
    <n v="18383.701689600002"/>
    <n v="18626.938628479998"/>
    <n v="243.23693887999616"/>
  </r>
  <r>
    <s v="IES &quot;ESPIÑEIRA&quot; (BOIRO)"/>
    <s v="05091"/>
    <s v="EDC994020115110008"/>
    <x v="0"/>
    <x v="0"/>
    <n v="6319.04"/>
    <s v="C"/>
    <s v="V"/>
    <n v="11"/>
    <m/>
    <m/>
    <n v="6003"/>
    <m/>
    <x v="0"/>
    <s v="L"/>
    <s v="0948"/>
    <m/>
    <x v="0"/>
    <x v="1"/>
    <n v="586"/>
    <s v="TRIÑANES MUÑIZ, MARIA DORA"/>
    <s v="52454043J"/>
    <s v="DEFINITIVO "/>
    <n v="0"/>
    <m/>
    <n v="18383.701689600002"/>
    <n v="18626.938628479998"/>
    <n v="243.23693887999616"/>
  </r>
  <r>
    <s v="IES &quot;ESPIÑEIRA&quot; (BOIRO)"/>
    <s v="05092"/>
    <s v="EDC99402011511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ONTE NEME&quot; (CARBALLO)"/>
    <s v="05097"/>
    <s v="EDC994020115190007"/>
    <x v="0"/>
    <x v="0"/>
    <n v="6319.04"/>
    <s v="C"/>
    <s v="V"/>
    <n v="11"/>
    <m/>
    <m/>
    <n v="6003"/>
    <m/>
    <x v="0"/>
    <s v="L"/>
    <s v="0948"/>
    <m/>
    <x v="0"/>
    <x v="1"/>
    <n v="87"/>
    <s v="CAMBON VIÑA, CELSA"/>
    <s v="76353743E"/>
    <s v="DEFINITIVO "/>
    <n v="0"/>
    <m/>
    <n v="18383.701689600002"/>
    <n v="18626.938628479998"/>
    <n v="243.23693887999616"/>
  </r>
  <r>
    <s v="IES &quot;MONTE NEME&quot; (CARBALLO)"/>
    <s v="05098"/>
    <s v="EDC994020115190008"/>
    <x v="0"/>
    <x v="0"/>
    <n v="6319.04"/>
    <s v="C"/>
    <s v="V"/>
    <n v="11"/>
    <m/>
    <m/>
    <n v="6003"/>
    <m/>
    <x v="0"/>
    <s v="L"/>
    <s v="0948"/>
    <m/>
    <x v="0"/>
    <x v="1"/>
    <n v="100"/>
    <s v="CARRACEDO CALV O, CELIA"/>
    <s v="52431780Z"/>
    <s v="DEFINITIVO "/>
    <n v="0"/>
    <m/>
    <n v="18383.701689600002"/>
    <n v="18626.938628479998"/>
    <n v="243.23693887999616"/>
  </r>
  <r>
    <s v="IES &quot;MONTE NEME&quot; (CARBALLO)"/>
    <s v="05099"/>
    <s v="EDC994020115190009"/>
    <x v="0"/>
    <x v="0"/>
    <n v="6319.04"/>
    <s v="C"/>
    <s v="V"/>
    <n v="11"/>
    <m/>
    <m/>
    <n v="6003"/>
    <m/>
    <x v="0"/>
    <s v="L"/>
    <s v="0948"/>
    <m/>
    <x v="0"/>
    <x v="1"/>
    <n v="3"/>
    <s v="ABELENDA BRANDON, MARIA JOSEFA"/>
    <s v="52434522L"/>
    <s v="DEFINITIVO "/>
    <n v="0"/>
    <m/>
    <n v="18383.701689600002"/>
    <n v="18626.938628479998"/>
    <n v="243.23693887999616"/>
  </r>
  <r>
    <s v="IES &quot;MONTE NEME&quot; (CARBALLO)"/>
    <s v="25893"/>
    <s v="EDC99402011519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CARRAL"/>
    <s v="32767"/>
    <s v="EDC99402011521000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FERNANDO BLANCO&quot; (CEE)"/>
    <s v="05104"/>
    <s v="EDC99402011523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ERNANDO BLANCO&quot; (CEE)"/>
    <s v="05105"/>
    <s v="EDC994020115230009"/>
    <x v="0"/>
    <x v="0"/>
    <n v="6319.04"/>
    <s v="C"/>
    <s v="V"/>
    <n v="11"/>
    <m/>
    <m/>
    <n v="6003"/>
    <m/>
    <x v="0"/>
    <s v="L"/>
    <s v="0948"/>
    <m/>
    <x v="0"/>
    <x v="1"/>
    <n v="459"/>
    <s v="POSE FARIÑA, MIGUEL"/>
    <s v="52432102Z"/>
    <s v="DEFINITIVO "/>
    <n v="0"/>
    <m/>
    <n v="18383.701689600002"/>
    <n v="18626.938628479998"/>
    <n v="243.23693887999616"/>
  </r>
  <r>
    <s v="IES &quot;FERNANDO BLANCO&quot; (CEE)"/>
    <s v="05106"/>
    <s v="EDC99402011523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ERNANDO BLANCO&quot; (CEE)"/>
    <s v="05107"/>
    <s v="EDC99402011523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RODOLFO UCHA PIÑEIRO&quot; (FERROL)"/>
    <s v="05121"/>
    <s v="EDC99402011535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RODOLFO UCHA PIÑEIRO&quot; (FERROL)"/>
    <s v="05122"/>
    <s v="EDC994020115350013"/>
    <x v="0"/>
    <x v="0"/>
    <n v="6319.04"/>
    <s v="C"/>
    <s v="V"/>
    <n v="11"/>
    <m/>
    <m/>
    <n v="6003"/>
    <m/>
    <x v="0"/>
    <s v="L"/>
    <s v="0948"/>
    <m/>
    <x v="0"/>
    <x v="1"/>
    <n v="17"/>
    <s v="ALVAREZ MACEIRAS, MARIA PILAR"/>
    <s v="32626543P"/>
    <s v="DEFINITIVO "/>
    <n v="0"/>
    <m/>
    <n v="18383.701689600002"/>
    <n v="18626.938628479998"/>
    <n v="243.23693887999616"/>
  </r>
  <r>
    <s v="CIFP &quot;RODOLFO UCHA PIÑEIRO&quot; (FERROL)"/>
    <s v="05123"/>
    <s v="EDC994020115350014"/>
    <x v="0"/>
    <x v="0"/>
    <n v="6319.04"/>
    <s v="C"/>
    <s v="V"/>
    <n v="11"/>
    <m/>
    <m/>
    <n v="6003"/>
    <m/>
    <x v="0"/>
    <s v="L"/>
    <n v="948"/>
    <m/>
    <x v="0"/>
    <x v="1"/>
    <n v="114"/>
    <s v="CEBREIRO FERNANDEZ, MARIA JOSE"/>
    <s v="32627973N"/>
    <s v="DEFINITIVO "/>
    <n v="0"/>
    <m/>
    <n v="18383.701689600002"/>
    <n v="18626.938628479998"/>
    <n v="243.23693887999616"/>
  </r>
  <r>
    <s v="IES &quot;CABO ORTEGAL&quot; (CARIÑO)"/>
    <s v="05134"/>
    <s v="EDC994020115614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ABO ORTEGAL&quot; (CARIÑO)"/>
    <s v="05135"/>
    <s v="EDC994020115614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CÍAS O NAMORADO&quot; (PADRÓN)"/>
    <s v="05140"/>
    <s v="EDC99402011564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CÍAS O NAMORADO&quot; (PADRÓN)"/>
    <s v="05141"/>
    <s v="EDC99402011564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CÍAS O NAMORADO&quot; (PADRÓN)"/>
    <s v="05142"/>
    <s v="EDC99402011564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RAGA DO EUME&quot; (PONTEDEUME)"/>
    <s v="05146"/>
    <s v="EDC99402011568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RAGA DO EUME&quot; (PONTEDEUME)"/>
    <s v="05147"/>
    <s v="EDC99402011568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RAGA DO EUME&quot; (PONTEDEUME)"/>
    <s v="05148"/>
    <s v="EDC99402011568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FRAGA DO EUME&quot; (PONTEDEUME)"/>
    <s v="17074"/>
    <s v="EDC994020115680010"/>
    <x v="3"/>
    <x v="0"/>
    <n v="6319.04"/>
    <s v="C"/>
    <s v="V"/>
    <n v="11"/>
    <m/>
    <m/>
    <n v="6003"/>
    <m/>
    <x v="0"/>
    <s v="L"/>
    <s v="0946"/>
    <m/>
    <x v="0"/>
    <x v="0"/>
    <s v=""/>
    <s v=""/>
    <s v=""/>
    <s v=""/>
    <s v=""/>
    <m/>
    <n v="18383.701689600002"/>
    <n v="18626.938628479998"/>
    <n v="243.23693887999616"/>
  </r>
  <r>
    <s v="IES &quot;FRAGA DO EUME&quot; (PONTEDEUME)"/>
    <s v="25923"/>
    <s v="EDC994020115680011"/>
    <x v="3"/>
    <x v="0"/>
    <n v="6319.04"/>
    <s v="C"/>
    <s v="V"/>
    <n v="11"/>
    <m/>
    <m/>
    <n v="6003"/>
    <m/>
    <x v="0"/>
    <s v="L"/>
    <s v="0946"/>
    <m/>
    <x v="0"/>
    <x v="0"/>
    <s v=""/>
    <s v=""/>
    <s v=""/>
    <s v=""/>
    <s v=""/>
    <m/>
    <n v="18383.701689600002"/>
    <n v="18626.938628479998"/>
    <n v="243.23693887999616"/>
  </r>
  <r>
    <s v="IES &quot;FRAGA DO EUME&quot; (PONTEDEUME)"/>
    <s v="29130"/>
    <s v="EDC994020115680012"/>
    <x v="3"/>
    <x v="0"/>
    <n v="6319.04"/>
    <s v="C"/>
    <s v="V"/>
    <n v="11"/>
    <m/>
    <m/>
    <n v="6003"/>
    <m/>
    <x v="0"/>
    <s v="L"/>
    <s v="0946"/>
    <m/>
    <x v="0"/>
    <x v="0"/>
    <s v=""/>
    <s v=""/>
    <s v=""/>
    <s v=""/>
    <s v=""/>
    <m/>
    <n v="18383.701689600002"/>
    <n v="18626.938628479998"/>
    <n v="243.23693887999616"/>
  </r>
  <r>
    <s v="IES PLURILINGÜE &quot;CASTRO DA UZ&quot; (AS PONTES)"/>
    <s v="05153"/>
    <s v="EDC99402011569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CASTRO DA UZ&quot; (AS PONTES)"/>
    <s v="05154"/>
    <s v="EDC99402011569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CASTRO DA UZ&quot; (AS PONTES)"/>
    <s v="25924"/>
    <s v="EDC99402011569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COROSO&quot; (RIBEIRA)"/>
    <s v="05160"/>
    <s v="EDC994020115720008"/>
    <x v="0"/>
    <x v="0"/>
    <n v="6319.04"/>
    <s v="C"/>
    <s v="V"/>
    <n v="11"/>
    <m/>
    <m/>
    <n v="6003"/>
    <m/>
    <x v="0"/>
    <s v="L"/>
    <s v="0948"/>
    <m/>
    <x v="0"/>
    <x v="1"/>
    <n v="348"/>
    <s v="MAYAN PIÑEIRO, CARIDAD"/>
    <s v="52453560J"/>
    <s v="DEFINITIVO "/>
    <n v="0"/>
    <m/>
    <n v="18383.701689600002"/>
    <n v="18626.938628479998"/>
    <n v="243.23693887999616"/>
  </r>
  <r>
    <s v="CIFP &quot;COROSO&quot; (RIBEIRA)"/>
    <s v="05161"/>
    <s v="EDC99402011572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COROSO&quot; (RIBEIRA)"/>
    <s v="05162"/>
    <s v="EDC99402011572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COROSO&quot; (RIBEIRA)"/>
    <s v="05163"/>
    <s v="EDC99402011572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COMPOSTELA&quot; (SANTIAGO DE COMPOSTELA)"/>
    <s v="05172"/>
    <s v="EDC994020115770021"/>
    <x v="3"/>
    <x v="0"/>
    <n v="6319.04"/>
    <s v="C"/>
    <s v="V"/>
    <n v="11"/>
    <m/>
    <m/>
    <n v="6003"/>
    <m/>
    <x v="0"/>
    <s v="L"/>
    <s v="0946"/>
    <m/>
    <x v="0"/>
    <x v="1"/>
    <n v="260"/>
    <s v="GONZALEZ SUAREZ, MARIA DEL CARMEN"/>
    <s v="76507397J"/>
    <s v="DEFINITIVO "/>
    <n v="0"/>
    <m/>
    <n v="18383.701689600002"/>
    <n v="18626.938628479998"/>
    <n v="243.23693887999616"/>
  </r>
  <r>
    <s v="CIFP &quot;COMPOSTELA&quot; (SANTIAGO DE COMPOSTELA)"/>
    <s v="29129"/>
    <s v="EDC994020115770022"/>
    <x v="3"/>
    <x v="0"/>
    <n v="6319.04"/>
    <s v="C"/>
    <s v="V"/>
    <n v="11"/>
    <m/>
    <m/>
    <n v="6003"/>
    <m/>
    <x v="0"/>
    <s v="L"/>
    <s v="0946"/>
    <m/>
    <x v="0"/>
    <x v="0"/>
    <s v=""/>
    <s v=""/>
    <s v=""/>
    <s v=""/>
    <s v=""/>
    <m/>
    <n v="18383.701689600002"/>
    <n v="18626.938628479998"/>
    <n v="243.23693887999616"/>
  </r>
  <r>
    <s v="CIFP &quot;COMPOSTELA&quot; (SANTIAGO DE COMPOSTELA)"/>
    <s v="05173"/>
    <s v="EDC994020115770025"/>
    <x v="4"/>
    <x v="0"/>
    <n v="6319.04"/>
    <s v="C"/>
    <s v="V"/>
    <n v="11"/>
    <m/>
    <m/>
    <n v="6003"/>
    <m/>
    <x v="0"/>
    <s v="L"/>
    <s v="00951"/>
    <m/>
    <x v="0"/>
    <x v="1"/>
    <n v="295"/>
    <s v="LOPEZ COUCE, MARIA"/>
    <s v="76400124N"/>
    <s v="DEFINITIVO "/>
    <n v="0"/>
    <m/>
    <n v="18383.701689600002"/>
    <n v="18626.938628479998"/>
    <n v="243.23693887999616"/>
  </r>
  <r>
    <s v="CIFP &quot;COMPOSTELA&quot; (SANTIAGO DE COMPOSTELA)"/>
    <s v="05174"/>
    <s v="EDC994020115770026"/>
    <x v="4"/>
    <x v="0"/>
    <n v="6319.04"/>
    <s v="C"/>
    <s v="V"/>
    <n v="11"/>
    <m/>
    <m/>
    <n v="6003"/>
    <m/>
    <x v="0"/>
    <s v="L"/>
    <s v="0951"/>
    <m/>
    <x v="0"/>
    <x v="1"/>
    <n v="470"/>
    <s v="RAMAS LEIS, ISABEL"/>
    <s v="44806841N"/>
    <s v="DEFINITIVO "/>
    <n v="0"/>
    <m/>
    <n v="18383.701689600002"/>
    <n v="18626.938628479998"/>
    <n v="243.23693887999616"/>
  </r>
  <r>
    <s v="CIFP &quot;COMPOSTELA&quot; (SANTIAGO DE COMPOSTELA)"/>
    <s v="05175"/>
    <s v="EDC994020115770027"/>
    <x v="4"/>
    <x v="0"/>
    <n v="6319.04"/>
    <s v="C"/>
    <s v="V"/>
    <n v="11"/>
    <m/>
    <m/>
    <n v="6003"/>
    <m/>
    <x v="0"/>
    <s v="L"/>
    <n v="951"/>
    <m/>
    <x v="0"/>
    <x v="1"/>
    <n v="335"/>
    <s v="MARTINEZ FERNANDEZ, MARIA DEL CARMEN"/>
    <s v="44815333V"/>
    <s v="DEFINITIVO "/>
    <n v="0"/>
    <m/>
    <n v="18383.701689600002"/>
    <n v="18626.938628479998"/>
    <n v="243.23693887999616"/>
  </r>
  <r>
    <s v="CIFP &quot;COMPOSTELA&quot; (SANTIAGO DE COMPOSTELA)"/>
    <s v="05176"/>
    <s v="EDC994020115770028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IFP &quot;COMPOSTELA&quot; (SANTIAGO DE COMPOSTELA)"/>
    <s v="05177"/>
    <s v="EDC994020115770029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IFP &quot;COMPOSTELA&quot; (SANTIAGO DE COMPOSTELA)"/>
    <s v="05178"/>
    <s v="EDC994020115770030"/>
    <x v="4"/>
    <x v="0"/>
    <n v="6319.04"/>
    <s v="C"/>
    <s v="V"/>
    <n v="11"/>
    <m/>
    <m/>
    <n v="6003"/>
    <m/>
    <x v="0"/>
    <s v="L"/>
    <s v="0951"/>
    <m/>
    <x v="0"/>
    <x v="1"/>
    <n v="476"/>
    <s v="RENDO SALGADO, MARÍA TERESA"/>
    <s v="33266385J"/>
    <s v="DEFINITIVO "/>
    <n v="0"/>
    <m/>
    <n v="18383.701689600002"/>
    <n v="18626.938628479998"/>
    <n v="243.23693887999616"/>
  </r>
  <r>
    <s v="CIFP &quot;COMPOSTELA&quot; (SANTIAGO DE COMPOSTELA)"/>
    <s v="05179"/>
    <s v="EDC994020115770031"/>
    <x v="4"/>
    <x v="0"/>
    <n v="6319.04"/>
    <s v="C"/>
    <s v="V"/>
    <n v="11"/>
    <m/>
    <m/>
    <n v="6003"/>
    <m/>
    <x v="0"/>
    <s v="L"/>
    <s v="0951"/>
    <m/>
    <x v="0"/>
    <x v="1"/>
    <n v="569"/>
    <s v="SUAREZ PENAS, MARIA DEL PILAR"/>
    <s v="44807538L"/>
    <s v="DEFINITIVO "/>
    <n v="0"/>
    <m/>
    <n v="18383.701689600002"/>
    <n v="18626.938628479998"/>
    <n v="243.23693887999616"/>
  </r>
  <r>
    <s v="CIFP &quot;COMPOSTELA&quot; (SANTIAGO DE COMPOSTELA)"/>
    <s v="05180"/>
    <s v="EDC994020115770032"/>
    <x v="4"/>
    <x v="0"/>
    <n v="6319.04"/>
    <s v="C"/>
    <s v="V"/>
    <n v="11"/>
    <m/>
    <m/>
    <n v="6003"/>
    <m/>
    <x v="0"/>
    <s v="L"/>
    <n v="951"/>
    <m/>
    <x v="0"/>
    <x v="1"/>
    <n v="155"/>
    <s v="DOMINGUEZ TORREIRA, MARIA JOSEFA"/>
    <s v="33238327S"/>
    <s v="DEFINITIVO "/>
    <n v="0"/>
    <m/>
    <n v="18383.701689600002"/>
    <n v="18626.938628479998"/>
    <n v="243.23693887999616"/>
  </r>
  <r>
    <s v="CIFP &quot;COMPOSTELA&quot; (SANTIAGO DE COMPOSTELA)"/>
    <s v="25927"/>
    <s v="EDC994020115770033"/>
    <x v="0"/>
    <x v="0"/>
    <n v="6319.04"/>
    <s v="C"/>
    <s v="V"/>
    <n v="11"/>
    <m/>
    <m/>
    <n v="6003"/>
    <m/>
    <x v="0"/>
    <s v="L"/>
    <s v="0948"/>
    <m/>
    <x v="0"/>
    <x v="1"/>
    <n v="93"/>
    <s v="CAO GAUDEOSO, Mª JOSE"/>
    <s v="32831294J"/>
    <s v="DEFINITIVO "/>
    <n v="0"/>
    <m/>
    <n v="18383.701689600002"/>
    <n v="18626.938628479998"/>
    <n v="243.23693887999616"/>
  </r>
  <r>
    <s v="CIFP &quot;COMPOSTELA&quot; (SANTIAGO DE COMPOSTELA)"/>
    <s v="33034"/>
    <s v="EDC994020115770034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AS MERCEDES&quot; (LUGO)"/>
    <s v="05186"/>
    <s v="EDC994020127001008"/>
    <x v="0"/>
    <x v="0"/>
    <n v="6319.04"/>
    <s v="C"/>
    <s v="V"/>
    <n v="11"/>
    <m/>
    <m/>
    <n v="6003"/>
    <m/>
    <x v="0"/>
    <s v="L"/>
    <s v="0948"/>
    <m/>
    <x v="0"/>
    <x v="1"/>
    <n v="31"/>
    <s v="ARCOS LOPEZ, MARIA ALICIA"/>
    <s v="76577464E"/>
    <s v="DEFINITIVO "/>
    <n v="0"/>
    <m/>
    <n v="18383.701689600002"/>
    <n v="18626.938628479998"/>
    <n v="243.23693887999616"/>
  </r>
  <r>
    <s v="CIFP &quot;AS MERCEDES&quot; (LUGO)"/>
    <s v="05187"/>
    <s v="EDC994020127001009"/>
    <x v="0"/>
    <x v="1"/>
    <n v="6486.34"/>
    <s v="C"/>
    <s v="V"/>
    <n v="11"/>
    <m/>
    <m/>
    <n v="6003"/>
    <m/>
    <x v="2"/>
    <s v="L"/>
    <n v="9733"/>
    <m/>
    <x v="0"/>
    <x v="1"/>
    <n v="305"/>
    <s v="LOPEZ PARAMO, ANGELA"/>
    <s v="33843140C"/>
    <s v="DEFINITIVO "/>
    <n v="0"/>
    <m/>
    <n v="18968.988064320001"/>
    <n v="19124.976097919996"/>
    <n v="155.98803359999511"/>
  </r>
  <r>
    <s v="CIFP &quot;AS MERCEDES&quot; (LUGO)"/>
    <s v="05188"/>
    <s v="EDC994020127001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AS MERCEDES&quot; (LUGO)"/>
    <s v="05189"/>
    <s v="EDC994020127001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ERDOURO&quot; (BURELA)"/>
    <s v="05193"/>
    <s v="EDC994020127085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ERDOURO&quot; (BURELA)"/>
    <s v="05194"/>
    <s v="EDC994020127085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ERDOURO&quot; (BURELA)"/>
    <s v="19494"/>
    <s v="EDC994020127085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VAL DO ASMA&quot; (CHANTADA)"/>
    <s v="05198"/>
    <s v="EDC994020127160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VAL DO ASMA&quot; (CHANTADA)"/>
    <s v="05199"/>
    <s v="EDC994020127160007"/>
    <x v="0"/>
    <x v="0"/>
    <n v="6319.04"/>
    <s v="C"/>
    <s v="V"/>
    <n v="11"/>
    <m/>
    <m/>
    <n v="6003"/>
    <m/>
    <x v="0"/>
    <s v="L"/>
    <s v="0948"/>
    <m/>
    <x v="0"/>
    <x v="1"/>
    <n v="307"/>
    <s v="LOPEZ RIVERA, MANUEL"/>
    <s v="34260153C"/>
    <s v="DEFINITIVO "/>
    <n v="0"/>
    <m/>
    <n v="18383.701689600002"/>
    <n v="18626.938628479998"/>
    <n v="243.23693887999616"/>
  </r>
  <r>
    <s v="IES &quot;FRANCISCO DAVIÑA REY&quot; (MONFORTE DE LEMOS)"/>
    <s v="05210"/>
    <s v="EDC99402012730000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FRANCISCO DAVIÑA REY&quot; (MONFORTE DE LEMOS)"/>
    <s v="05211"/>
    <s v="EDC994020127300008"/>
    <x v="0"/>
    <x v="1"/>
    <n v="6486.34"/>
    <s v="C"/>
    <s v="V"/>
    <n v="11"/>
    <m/>
    <m/>
    <n v="6003"/>
    <m/>
    <x v="2"/>
    <s v="L"/>
    <n v="9733"/>
    <m/>
    <x v="0"/>
    <x v="1"/>
    <n v="501"/>
    <s v="RODRIGUEZ GARCIA, SARA"/>
    <s v="33344937C"/>
    <s v="DEFINITIVO "/>
    <n v="0"/>
    <m/>
    <n v="18968.988064320001"/>
    <n v="19124.976097919996"/>
    <n v="155.98803359999511"/>
  </r>
  <r>
    <s v="IES &quot;FRANCISCO DAVIÑA REY&quot; (MONFORTE DE LEMOS)"/>
    <s v="05212"/>
    <s v="EDC994020127300009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GREGORIO FERNÁNDEZ&quot; (SARRIA)"/>
    <s v="05221"/>
    <s v="EDC994020127560007"/>
    <x v="0"/>
    <x v="0"/>
    <n v="6319.04"/>
    <s v="C"/>
    <s v="V"/>
    <n v="11"/>
    <m/>
    <m/>
    <n v="6003"/>
    <m/>
    <x v="0"/>
    <s v="L"/>
    <s v="0948"/>
    <m/>
    <x v="0"/>
    <x v="1"/>
    <n v="508"/>
    <s v="RODRIGUEZ LOUREIRO, ANGELINES"/>
    <s v="34254344F"/>
    <s v="DEFINITIVO "/>
    <n v="0"/>
    <m/>
    <n v="18383.701689600002"/>
    <n v="18626.938628479998"/>
    <n v="243.23693887999616"/>
  </r>
  <r>
    <s v="IES &quot;GREGORIO FERNÁNDEZ&quot; (SARRIA)"/>
    <s v="05222"/>
    <s v="EDC99402012756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GREGORIO FERNÁNDEZ&quot; (SARRIA)"/>
    <s v="05223"/>
    <s v="EDC994020127560011"/>
    <x v="0"/>
    <x v="0"/>
    <n v="6319.04"/>
    <s v="C"/>
    <s v="V"/>
    <n v="11"/>
    <m/>
    <m/>
    <n v="6003"/>
    <m/>
    <x v="0"/>
    <s v="L"/>
    <s v="0948"/>
    <m/>
    <x v="0"/>
    <x v="1"/>
    <n v="14"/>
    <s v="ALVAREDO ARIAS, CELIA"/>
    <s v="34249396G"/>
    <s v="DEFINITIVO "/>
    <n v="0"/>
    <m/>
    <n v="18383.701689600002"/>
    <n v="18626.938628479998"/>
    <n v="243.23693887999616"/>
  </r>
  <r>
    <s v="IES &quot;GREGORIO FERNÁNDEZ&quot; (SARRIA)"/>
    <s v="22486"/>
    <s v="EDC994020127560012"/>
    <x v="0"/>
    <x v="0"/>
    <n v="6319.04"/>
    <s v="C"/>
    <s v="V"/>
    <n v="11"/>
    <m/>
    <m/>
    <n v="6003"/>
    <m/>
    <x v="0"/>
    <s v="L"/>
    <s v="0948"/>
    <m/>
    <x v="0"/>
    <x v="1"/>
    <n v="297"/>
    <s v="LOPEZ FERNANDEZ, MARIA JOSE"/>
    <s v="33327918K"/>
    <s v="DEFINITIVO "/>
    <n v="0"/>
    <m/>
    <n v="18383.701689600002"/>
    <n v="18626.938628479998"/>
    <n v="243.23693887999616"/>
  </r>
  <r>
    <s v="IES &quot;LOIS PEÑA NOVO&quot; (VILALBA)"/>
    <s v="05227"/>
    <s v="EDC99402012764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LOIS PEÑA NOVO&quot; (VILALBA)"/>
    <s v="05229"/>
    <s v="EDC99402012764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MARÍA SARMIENTO&quot; (VIVEIRO)"/>
    <s v="05235"/>
    <s v="EDC99402012765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RÍA SARMIENTO&quot; (VIVEIRO)"/>
    <s v="05236"/>
    <s v="EDC99402012765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RÍA SARMIENTO&quot; (VIVEIRO)"/>
    <s v="05237"/>
    <s v="EDC99402012765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MARÍA SARMIENTO&quot; (VIVEIRO)"/>
    <s v="22280"/>
    <s v="EDC994020127650013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12 DE OUTUBRO&quot; (OURENSE)"/>
    <s v="05242"/>
    <s v="EDC994020132001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12 DE OUTUBRO&quot; (OURENSE)"/>
    <s v="05243"/>
    <s v="EDC994020132001010"/>
    <x v="0"/>
    <x v="1"/>
    <n v="6486.34"/>
    <s v="C"/>
    <s v="V"/>
    <n v="11"/>
    <m/>
    <m/>
    <n v="6003"/>
    <m/>
    <x v="2"/>
    <s v="L"/>
    <n v="9733"/>
    <m/>
    <x v="0"/>
    <x v="1"/>
    <n v="236"/>
    <s v="GOMEZ ALEN, MARIA"/>
    <s v="34950588H"/>
    <s v="DEFINITIVO "/>
    <n v="0"/>
    <m/>
    <n v="18968.988064320001"/>
    <n v="19124.976097919996"/>
    <n v="155.98803359999511"/>
  </r>
  <r>
    <s v="IES &quot;12 DE OUTUBRO&quot; (OURENSE)"/>
    <s v="22444"/>
    <s v="EDC994020132001011"/>
    <x v="0"/>
    <x v="0"/>
    <n v="6319.04"/>
    <s v="C"/>
    <s v="V"/>
    <n v="11"/>
    <m/>
    <m/>
    <n v="6003"/>
    <m/>
    <x v="0"/>
    <s v="L"/>
    <n v="948"/>
    <m/>
    <x v="0"/>
    <x v="1"/>
    <n v="188"/>
    <s v="FERNANDEZ MUÑOZ, ROSA MARIA"/>
    <s v="44446539M"/>
    <s v="DEFINITIVO "/>
    <n v="0"/>
    <m/>
    <n v="18383.701689600002"/>
    <n v="18626.938628479998"/>
    <n v="243.23693887999616"/>
  </r>
  <r>
    <s v="IES &quot;12 DE OUTUBRO&quot; (OURENSE)"/>
    <s v="26095"/>
    <s v="EDC994020132001012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LAURO OLMO&quot; (O BARCO DE VALDEORRAS)"/>
    <s v="05247"/>
    <s v="EDC99402013209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LAURO OLMO&quot; (O BARCO DE VALDEORRAS)"/>
    <s v="05248"/>
    <s v="EDC994020132090008"/>
    <x v="0"/>
    <x v="0"/>
    <n v="6319.04"/>
    <s v="C"/>
    <s v="V"/>
    <n v="11"/>
    <m/>
    <m/>
    <n v="6003"/>
    <m/>
    <x v="0"/>
    <s v="L"/>
    <n v="948"/>
    <m/>
    <x v="0"/>
    <x v="1"/>
    <n v="416"/>
    <s v="PAZ GONZALEZ, MARIA JESUSA"/>
    <s v="76708799G"/>
    <s v="DEFINITIVO "/>
    <s v="Incapacidade permante total (con reserva)"/>
    <m/>
    <n v="18383.701689600002"/>
    <n v="18626.938628479998"/>
    <n v="243.23693887999616"/>
  </r>
  <r>
    <s v="IES &quot;LAURO OLMO&quot; (O BARCO DE VALDEORRAS)"/>
    <s v="05249"/>
    <s v="EDC994020132090009"/>
    <x v="0"/>
    <x v="0"/>
    <n v="6319.04"/>
    <s v="C"/>
    <s v="V"/>
    <n v="11"/>
    <m/>
    <m/>
    <n v="6003"/>
    <m/>
    <x v="0"/>
    <s v="L"/>
    <n v="948"/>
    <m/>
    <x v="0"/>
    <x v="1"/>
    <n v="145"/>
    <s v="DELGADO SILVA, MARIA ISABEL"/>
    <s v="76704088P"/>
    <s v="DEFINITIVO "/>
    <n v="0"/>
    <m/>
    <n v="18383.701689600002"/>
    <n v="18626.938628479998"/>
    <n v="243.23693887999616"/>
  </r>
  <r>
    <s v="IES &quot;LAURO OLMO&quot; (O BARCO DE VALDEORRAS)"/>
    <s v="32771"/>
    <s v="EDC994020132090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MANUEL CHAMOSO LAMAS&quot; (O CARBALLIÑO)"/>
    <s v="05252"/>
    <s v="EDC994020132190007"/>
    <x v="0"/>
    <x v="0"/>
    <n v="6319.04"/>
    <s v="C"/>
    <s v="V"/>
    <n v="11"/>
    <m/>
    <m/>
    <n v="6003"/>
    <m/>
    <x v="0"/>
    <s v="L"/>
    <n v="948"/>
    <m/>
    <x v="0"/>
    <x v="1"/>
    <n v="435"/>
    <s v="PEREZ DIAZ, CONCEPCION"/>
    <s v="34933536D"/>
    <s v="DEFINITIVO "/>
    <n v="0"/>
    <m/>
    <n v="18383.701689600002"/>
    <n v="18626.938628479998"/>
    <n v="243.23693887999616"/>
  </r>
  <r>
    <s v="IES &quot;MANUEL CHAMOSO LAMAS&quot; (O CARBALLIÑO)"/>
    <s v="05253"/>
    <s v="EDC99402013219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MANUEL CHAMOSO LAMAS&quot; (O CARBALLIÑO)"/>
    <s v="05254"/>
    <s v="EDC99402013219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CIDADE DE ANTIOQUÍA&quot; (XINZO DE LIMIA)"/>
    <s v="05258"/>
    <s v="EDC99402013232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CIDADE DE ANTIOQUÍA&quot; (XINZO DE LIMIA)"/>
    <s v="05259"/>
    <s v="EDC99402013232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CIDADE DE ANTIOQUÍA&quot; (XINZO DE LIMIA)"/>
    <s v="05260"/>
    <s v="EDC99402013232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CIDADE DE ANTIOQUÍA&quot; (XINZO DE LIMIA)"/>
    <s v="32774"/>
    <s v="EDC994020132320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GARCÍA BARBÓN&quot; (VERÍN)"/>
    <s v="05272"/>
    <s v="EDC99402013284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GARCÍA BARBÓN&quot; (VERÍN)"/>
    <s v="05273"/>
    <s v="EDC99402013284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VILAMARÍN"/>
    <s v="05280"/>
    <s v="EDC994020132860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VILAMARÍN"/>
    <s v="17767"/>
    <s v="EDC99402013286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VILAMARÍN"/>
    <s v="25969"/>
    <s v="EDC994020132860008"/>
    <x v="0"/>
    <x v="0"/>
    <n v="6319.04"/>
    <s v="C"/>
    <s v="V"/>
    <n v="11"/>
    <m/>
    <m/>
    <n v="6003"/>
    <m/>
    <x v="0"/>
    <s v="L"/>
    <n v="948"/>
    <m/>
    <x v="0"/>
    <x v="1"/>
    <n v="337"/>
    <s v="MARTINEZ GONZALEZ, ANA"/>
    <s v="34986628V"/>
    <s v="DEFINITIVO "/>
    <n v="0"/>
    <m/>
    <n v="18383.701689600002"/>
    <n v="18626.938628479998"/>
    <n v="243.23693887999616"/>
  </r>
  <r>
    <s v="IES DE VILAMARÍN"/>
    <s v="29121"/>
    <s v="EDC994020132860011"/>
    <x v="3"/>
    <x v="1"/>
    <n v="6486.34"/>
    <s v="C"/>
    <s v="V"/>
    <n v="11"/>
    <m/>
    <m/>
    <n v="6003"/>
    <m/>
    <x v="2"/>
    <s v="L"/>
    <s v=""/>
    <m/>
    <x v="0"/>
    <x v="0"/>
    <s v=""/>
    <s v=""/>
    <s v=""/>
    <s v=""/>
    <s v=""/>
    <m/>
    <n v="18968.988064320001"/>
    <n v="19124.976097919996"/>
    <n v="155.98803359999511"/>
  </r>
  <r>
    <s v="IES DE VILAMARÍN"/>
    <s v="29122"/>
    <s v="EDC994020132860012"/>
    <x v="3"/>
    <x v="1"/>
    <n v="6486.34"/>
    <s v="C"/>
    <s v="V"/>
    <n v="11"/>
    <m/>
    <m/>
    <n v="6003"/>
    <m/>
    <x v="2"/>
    <s v="L"/>
    <s v=""/>
    <m/>
    <x v="0"/>
    <x v="0"/>
    <s v=""/>
    <s v=""/>
    <s v=""/>
    <s v=""/>
    <s v=""/>
    <m/>
    <n v="18968.988064320001"/>
    <n v="19124.976097919996"/>
    <n v="155.98803359999511"/>
  </r>
  <r>
    <s v="IES DE VILAMARÍN"/>
    <s v="29123"/>
    <s v="EDC994020132860013"/>
    <x v="3"/>
    <x v="1"/>
    <n v="6486.34"/>
    <s v="C"/>
    <s v="V"/>
    <n v="11"/>
    <m/>
    <m/>
    <n v="6003"/>
    <m/>
    <x v="2"/>
    <s v="L"/>
    <s v=""/>
    <m/>
    <x v="0"/>
    <x v="0"/>
    <s v=""/>
    <s v=""/>
    <s v=""/>
    <s v=""/>
    <s v=""/>
    <m/>
    <n v="18968.988064320001"/>
    <n v="19124.976097919996"/>
    <n v="155.98803359999511"/>
  </r>
  <r>
    <s v="IES DE VILAMARÍN"/>
    <s v="32781"/>
    <s v="EDC994020132860014"/>
    <x v="3"/>
    <x v="1"/>
    <n v="6486.34"/>
    <s v="C"/>
    <s v="V"/>
    <n v="11"/>
    <m/>
    <m/>
    <n v="6003"/>
    <m/>
    <x v="2"/>
    <s v="L"/>
    <s v="     "/>
    <m/>
    <x v="0"/>
    <x v="0"/>
    <s v=""/>
    <s v=""/>
    <s v=""/>
    <s v=""/>
    <s v=""/>
    <m/>
    <n v="18968.988064320001"/>
    <n v="19124.976097919996"/>
    <n v="155.98803359999511"/>
  </r>
  <r>
    <s v="IES DE VILAMARÍN"/>
    <s v="32782"/>
    <s v="EDC994020132860015"/>
    <x v="3"/>
    <x v="1"/>
    <n v="6486.34"/>
    <s v="C"/>
    <s v="V"/>
    <n v="11"/>
    <m/>
    <m/>
    <n v="6003"/>
    <m/>
    <x v="2"/>
    <s v="L"/>
    <s v="     "/>
    <m/>
    <x v="0"/>
    <x v="0"/>
    <s v=""/>
    <s v=""/>
    <s v=""/>
    <s v=""/>
    <s v=""/>
    <m/>
    <n v="18968.988064320001"/>
    <n v="19124.976097919996"/>
    <n v="155.98803359999511"/>
  </r>
  <r>
    <s v="CIFP &quot;A XUNQUEIRA&quot; (PONTEVEDRA)"/>
    <s v="05285"/>
    <s v="EDC994020136001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A XUNQUEIRA&quot; (PONTEVEDRA)"/>
    <s v="05286"/>
    <s v="EDC994020136001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A XUNQUEIRA&quot; (PONTEVEDRA)"/>
    <s v="05287"/>
    <s v="EDC994020136001011"/>
    <x v="0"/>
    <x v="0"/>
    <n v="6319.04"/>
    <s v="C"/>
    <s v="V"/>
    <n v="11"/>
    <m/>
    <m/>
    <n v="6003"/>
    <m/>
    <x v="0"/>
    <s v="L"/>
    <n v="948"/>
    <m/>
    <x v="0"/>
    <x v="1"/>
    <n v="583"/>
    <s v="TORRES ABAL, MANUEL"/>
    <s v="44083263Z"/>
    <s v="PROVISIONAL"/>
    <n v="0"/>
    <m/>
    <n v="18383.701689600002"/>
    <n v="18626.938628479998"/>
    <n v="243.23693887999616"/>
  </r>
  <r>
    <s v="CIFP &quot;A XUNQUEIRA&quot; (PONTEVEDRA)"/>
    <s v="05288"/>
    <s v="EDC994020136001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ANTÓN LOSADA DIÉGUEZ&quot; (A ESTRADA)"/>
    <s v="05292"/>
    <s v="EDC994020136170010"/>
    <x v="0"/>
    <x v="0"/>
    <n v="6319.04"/>
    <s v="C"/>
    <s v="V"/>
    <n v="11"/>
    <m/>
    <m/>
    <n v="6003"/>
    <m/>
    <x v="0"/>
    <s v="L"/>
    <n v="948"/>
    <m/>
    <x v="0"/>
    <x v="1"/>
    <n v="67"/>
    <s v="BLANCO BLANCO, MARIA TERESA"/>
    <s v="76863214C"/>
    <s v="DEFINITIVO "/>
    <n v="0"/>
    <m/>
    <n v="18383.701689600002"/>
    <n v="18626.938628479998"/>
    <n v="243.23693887999616"/>
  </r>
  <r>
    <s v="IES PLURILINGÜE &quot;ANTÓN LOSADA DIÉGUEZ&quot; (A ESTRADA)"/>
    <s v="05293"/>
    <s v="EDC99402013617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ANTÓN LOSADA DIÉGUEZ&quot; (A ESTRADA)"/>
    <s v="25984"/>
    <s v="EDC994020136170012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LAXEIRO&quot; (LALÍN)"/>
    <s v="05297"/>
    <s v="EDC99402013624000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LAXEIRO&quot; (LALÍN)"/>
    <s v="05298"/>
    <s v="EDC994020136240009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LAXEIRO&quot; (LALÍN)"/>
    <s v="05299"/>
    <s v="EDC99402013624001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LAXEIRO&quot; (LALÍN)"/>
    <s v="19505"/>
    <s v="EDC99402013624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HAN DO MONTE&quot; (MARÍN)"/>
    <s v="05305"/>
    <s v="EDC994020136260010"/>
    <x v="0"/>
    <x v="0"/>
    <n v="6319.04"/>
    <s v="C"/>
    <s v="V"/>
    <n v="11"/>
    <m/>
    <m/>
    <n v="6003"/>
    <m/>
    <x v="0"/>
    <s v="L"/>
    <s v="0948"/>
    <m/>
    <x v="0"/>
    <x v="1"/>
    <n v="386"/>
    <s v="NOVAS AMADO, CONCEPCION"/>
    <s v="52491303J"/>
    <s v="DEFINITIVO "/>
    <n v="0"/>
    <m/>
    <n v="18383.701689600002"/>
    <n v="18626.938628479998"/>
    <n v="243.23693887999616"/>
  </r>
  <r>
    <s v="IES &quot;CHAN DO MONTE&quot; (MARÍN)"/>
    <s v="05306"/>
    <s v="EDC994020136260011"/>
    <x v="0"/>
    <x v="0"/>
    <n v="6319.04"/>
    <s v="C"/>
    <s v="V"/>
    <n v="11"/>
    <m/>
    <m/>
    <n v="6003"/>
    <m/>
    <x v="0"/>
    <s v="L"/>
    <s v="0948"/>
    <m/>
    <x v="0"/>
    <x v="1"/>
    <n v="564"/>
    <s v="SOUTO LUSQUIÑOS, MARIA DEL PILAR"/>
    <s v="76817411X"/>
    <s v="DEFINITIVO "/>
    <n v="0"/>
    <m/>
    <n v="18383.701689600002"/>
    <n v="18626.938628479998"/>
    <n v="243.23693887999616"/>
  </r>
  <r>
    <s v="IES &quot;CHAN DO MONTE&quot; (MARÍN)"/>
    <s v="05307"/>
    <s v="EDC994020136260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A PARALAIA&quot; (MOAÑA)"/>
    <s v="05312"/>
    <s v="EDC99402013629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A PARALAIA&quot; (MOAÑA)"/>
    <s v="05313"/>
    <s v="EDC99402013629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A PARALAIA&quot; (MOAÑA)"/>
    <s v="05314"/>
    <s v="EDC99402013629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A PARALAIA&quot; (MOAÑA)"/>
    <s v="17079"/>
    <s v="EDC99402013629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ESCOLAS PROVAL&quot; (NIGRÁN)"/>
    <s v="05319"/>
    <s v="EDC99402013635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ESCOLAS PROVAL&quot; (NIGRÁN)"/>
    <s v="05320"/>
    <s v="EDC994020136350008"/>
    <x v="0"/>
    <x v="0"/>
    <n v="6319.04"/>
    <s v="C"/>
    <s v="V"/>
    <n v="11"/>
    <m/>
    <m/>
    <n v="6003"/>
    <m/>
    <x v="0"/>
    <s v="L"/>
    <s v="0948"/>
    <m/>
    <x v="0"/>
    <x v="1"/>
    <n v="11"/>
    <s v="ALMANSA CAMBEIRO, SUSANA"/>
    <s v="36090400L"/>
    <s v="DEFINITIVO "/>
    <n v="0"/>
    <m/>
    <n v="18383.701689600002"/>
    <n v="18626.938628479998"/>
    <n v="243.23693887999616"/>
  </r>
  <r>
    <s v="IES &quot;ESCOLAS PROVAL&quot; (NIGRÁN)"/>
    <s v="05321"/>
    <s v="EDC99402013635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ESCOLAS PROVAL&quot; (NIGRÁN)"/>
    <s v="05322"/>
    <s v="EDC99402013635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IBEIRA DO LOURO&quot; (O PORRIÑO)"/>
    <s v="05327"/>
    <s v="EDC994020136380007"/>
    <x v="0"/>
    <x v="0"/>
    <n v="6319.04"/>
    <s v="C"/>
    <s v="V"/>
    <n v="11"/>
    <m/>
    <m/>
    <n v="6003"/>
    <m/>
    <x v="0"/>
    <s v="L"/>
    <n v="948"/>
    <m/>
    <x v="0"/>
    <x v="1"/>
    <n v="401"/>
    <s v="OTERO BARRAL, DOLORES"/>
    <s v="76892175R"/>
    <s v="DEFINITIVO "/>
    <n v="0"/>
    <m/>
    <n v="18383.701689600002"/>
    <n v="18626.938628479998"/>
    <n v="243.23693887999616"/>
  </r>
  <r>
    <s v="IES &quot;RIBEIRA DO LOURO&quot; (O PORRIÑO)"/>
    <s v="05328"/>
    <s v="EDC99402013638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IBEIRA DO LOURO&quot; (O PORRIÑO)"/>
    <s v="05329"/>
    <s v="EDC99402013638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RIBEIRA DO LOURO&quot; (O PORRIÑO)"/>
    <s v="22384"/>
    <s v="EDC99402013638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A GRANXA&quot; (PONTEAREAS)"/>
    <s v="05349"/>
    <s v="EDC994020136420033"/>
    <x v="1"/>
    <x v="1"/>
    <n v="6486.34"/>
    <s v="C"/>
    <s v="V"/>
    <n v="1"/>
    <m/>
    <m/>
    <n v="6003"/>
    <m/>
    <x v="2"/>
    <s v="L"/>
    <m/>
    <m/>
    <x v="0"/>
    <x v="0"/>
    <s v=""/>
    <s v=""/>
    <s v=""/>
    <s v=""/>
    <s v=""/>
    <m/>
    <n v="18968.988064320001"/>
    <n v="19124.976097919996"/>
    <n v="155.98803359999511"/>
  </r>
  <r>
    <s v="CIFP &quot;A GRANXA&quot; (PONTEAREAS)"/>
    <s v="05350"/>
    <s v="EDC994020136420035"/>
    <x v="5"/>
    <x v="1"/>
    <n v="6486.34"/>
    <s v="C"/>
    <s v="V"/>
    <n v="1"/>
    <m/>
    <m/>
    <n v="6003"/>
    <m/>
    <x v="2"/>
    <s v="L"/>
    <m/>
    <m/>
    <x v="0"/>
    <x v="0"/>
    <s v=""/>
    <s v=""/>
    <s v=""/>
    <s v=""/>
    <s v=""/>
    <m/>
    <n v="18968.988064320001"/>
    <n v="19124.976097919996"/>
    <n v="155.98803359999511"/>
  </r>
  <r>
    <s v="CIFP &quot;A GRANXA&quot; (PONTEAREAS)"/>
    <s v="05351"/>
    <s v="EDC99402013642003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CIFP &quot;A GRANXA&quot; (PONTEAREAS)"/>
    <s v="05352"/>
    <s v="EDC994020136420039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CIFP &quot;A GRANXA&quot; (PONTEAREAS)"/>
    <s v="05353"/>
    <s v="EDC99402013642004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PEDRO FLORIANI&quot; (REDONDELA)"/>
    <s v="05361"/>
    <s v="EDC99402013644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EDRO FLORIANI&quot; (REDONDELA)"/>
    <s v="05362"/>
    <s v="EDC994020136440008"/>
    <x v="0"/>
    <x v="0"/>
    <n v="6319.04"/>
    <s v="C"/>
    <s v="V"/>
    <n v="11"/>
    <m/>
    <m/>
    <n v="6003"/>
    <m/>
    <x v="0"/>
    <s v="L"/>
    <s v="0948"/>
    <m/>
    <x v="0"/>
    <x v="1"/>
    <n v="13"/>
    <s v="ALONSO LAGO, SUSANA"/>
    <s v="76993337D"/>
    <s v="DEFINITIVO "/>
    <n v="0"/>
    <m/>
    <n v="18383.701689600002"/>
    <n v="18626.938628479998"/>
    <n v="243.23693887999616"/>
  </r>
  <r>
    <s v="IES &quot;PEDRO FLORIANI&quot; (REDONDELA)"/>
    <s v="33037"/>
    <s v="EDC99402013644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INDALECIO PÉREZ TIZÓN&quot; (TUI)"/>
    <s v="05367"/>
    <s v="EDC994020136540007"/>
    <x v="0"/>
    <x v="0"/>
    <n v="6319.04"/>
    <s v="C"/>
    <s v="V"/>
    <n v="11"/>
    <m/>
    <m/>
    <n v="6003"/>
    <m/>
    <x v="0"/>
    <s v="L"/>
    <s v="0948"/>
    <m/>
    <x v="0"/>
    <x v="1"/>
    <n v="504"/>
    <s v="RODRIGUEZ LAGO, JULIA"/>
    <s v="35559915Y"/>
    <s v="DEFINITIVO "/>
    <n v="0"/>
    <m/>
    <n v="18383.701689600002"/>
    <n v="18626.938628479998"/>
    <n v="243.23693887999616"/>
  </r>
  <r>
    <s v="IES &quot;INDALECIO PÉREZ TIZÓN&quot; (TUI)"/>
    <s v="05368"/>
    <s v="EDC99402013654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INDALECIO PÉREZ TIZÓN&quot; (TUI)"/>
    <s v="22401"/>
    <s v="EDC994020136540009"/>
    <x v="0"/>
    <x v="0"/>
    <n v="6319.04"/>
    <s v="C"/>
    <s v="V"/>
    <n v="11"/>
    <m/>
    <m/>
    <n v="6003"/>
    <m/>
    <x v="0"/>
    <s v="L"/>
    <n v="948"/>
    <m/>
    <x v="0"/>
    <x v="1"/>
    <n v="250"/>
    <s v="GONZALEZ LAGO, MARIA DE LOS ANGELES"/>
    <s v="35547873Q"/>
    <s v="DEFINITIVO "/>
    <n v="0"/>
    <m/>
    <n v="18383.701689600002"/>
    <n v="18626.938628479998"/>
    <n v="243.23693887999616"/>
  </r>
  <r>
    <s v="IES &quot;RICARDO MELLA&quot; (VIGO)"/>
    <s v="05375"/>
    <s v="EDC994020136560011"/>
    <x v="0"/>
    <x v="0"/>
    <n v="6319.04"/>
    <s v="C"/>
    <s v="V"/>
    <n v="11"/>
    <m/>
    <m/>
    <n v="6003"/>
    <m/>
    <x v="0"/>
    <s v="L"/>
    <n v="948"/>
    <m/>
    <x v="0"/>
    <x v="1"/>
    <n v="89"/>
    <s v="CAMINO LLAMAS, YOLANDA MERCEDES"/>
    <s v="76905327C"/>
    <s v="DEFINITIVO "/>
    <n v="0"/>
    <m/>
    <n v="18383.701689600002"/>
    <n v="18626.938628479998"/>
    <n v="243.23693887999616"/>
  </r>
  <r>
    <s v="IES &quot;RICARDO MELLA&quot; (VIGO)"/>
    <s v="05376"/>
    <s v="EDC994020136560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ICARDO MELLA&quot; (VIGO)"/>
    <s v="05377"/>
    <s v="EDC994020136560013"/>
    <x v="0"/>
    <x v="0"/>
    <n v="6319.04"/>
    <s v="C"/>
    <s v="V"/>
    <n v="11"/>
    <m/>
    <m/>
    <n v="6003"/>
    <m/>
    <x v="0"/>
    <s v="L"/>
    <s v="0948"/>
    <m/>
    <x v="0"/>
    <x v="1"/>
    <n v="245"/>
    <s v="GONZALEZ GONZALEZ, M REMEDIOS"/>
    <s v="36030744W"/>
    <s v="DEFINITIVO "/>
    <n v="0"/>
    <m/>
    <n v="18383.701689600002"/>
    <n v="18626.938628479998"/>
    <n v="243.23693887999616"/>
  </r>
  <r>
    <s v="IES &quot;RICARDO MELLA&quot; (VIGO)"/>
    <s v="05378"/>
    <s v="EDC994020136560014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ICARDO MELLA&quot; (VIGO)"/>
    <s v="05379"/>
    <s v="EDC99402013656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ICARDO MELLA&quot; (VIGO)"/>
    <s v="32777"/>
    <s v="EDC99402013656001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ERNANDO WIRTZ&quot; (A CORUÑA)"/>
    <s v="05389"/>
    <s v="EDC994020215001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ERNANDO WIRTZ&quot; (A CORUÑA)"/>
    <s v="05390"/>
    <s v="EDC994020215001014"/>
    <x v="0"/>
    <x v="0"/>
    <n v="6319.04"/>
    <s v="C"/>
    <s v="V"/>
    <n v="11"/>
    <m/>
    <m/>
    <n v="6003"/>
    <m/>
    <x v="0"/>
    <s v="L"/>
    <s v="0948"/>
    <m/>
    <x v="0"/>
    <x v="1"/>
    <n v="208"/>
    <s v="GALLEGO JASPE, MARÍA LUISA FRANCISC"/>
    <s v="32431981A"/>
    <s v="DEFINITIVO "/>
    <n v="0"/>
    <m/>
    <n v="18383.701689600002"/>
    <n v="18626.938628479998"/>
    <n v="243.23693887999616"/>
  </r>
  <r>
    <s v="IES &quot;LEIXA&quot; (FERROL)"/>
    <s v="05397"/>
    <s v="EDC99402021535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LEIXA&quot; (FERROL)"/>
    <s v="05398"/>
    <s v="EDC99402021535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LEIXA&quot; (FERROL)"/>
    <s v="05399"/>
    <s v="EDC994020215350009"/>
    <x v="0"/>
    <x v="0"/>
    <n v="6319.04"/>
    <s v="C"/>
    <s v="V"/>
    <n v="11"/>
    <m/>
    <m/>
    <n v="6003"/>
    <m/>
    <x v="0"/>
    <s v="L"/>
    <s v="0948"/>
    <m/>
    <x v="0"/>
    <x v="1"/>
    <n v="303"/>
    <s v="LOPEZ MARTINEZ, CECILIA"/>
    <s v="32664437K"/>
    <s v="DEFINITIVO "/>
    <s v="Incapacidade permante total (con reserva)"/>
    <m/>
    <n v="18383.701689600002"/>
    <n v="18626.938628479998"/>
    <n v="243.23693887999616"/>
  </r>
  <r>
    <s v="IES &quot;LEIXA&quot; (FERROL)"/>
    <s v="05400"/>
    <s v="EDC994020215350010"/>
    <x v="0"/>
    <x v="0"/>
    <n v="6319.04"/>
    <s v="C"/>
    <s v="V"/>
    <n v="11"/>
    <m/>
    <m/>
    <n v="6003"/>
    <m/>
    <x v="0"/>
    <s v="L"/>
    <s v="0948"/>
    <m/>
    <x v="0"/>
    <x v="1"/>
    <n v="205"/>
    <s v="FUSTES LUACES, MARIA LUZ"/>
    <s v="76409273F"/>
    <s v="DEFINITIVO "/>
    <n v="0"/>
    <m/>
    <n v="18383.701689600002"/>
    <n v="18626.938628479998"/>
    <n v="243.23693887999616"/>
  </r>
  <r>
    <s v="IES &quot;SAN CLEMENTE&quot; (SANTIAGO DE COMPOSTELA)"/>
    <s v="05407"/>
    <s v="EDC994020215770009"/>
    <x v="0"/>
    <x v="1"/>
    <n v="6486.34"/>
    <s v="C"/>
    <s v="V"/>
    <n v="11"/>
    <m/>
    <m/>
    <n v="6003"/>
    <m/>
    <x v="2"/>
    <s v="L"/>
    <n v="9733"/>
    <m/>
    <x v="0"/>
    <x v="1"/>
    <n v="635"/>
    <s v="VILA MENDEZ, MARIA CRISTINA"/>
    <s v="33313267K"/>
    <s v="DEFINITIVO "/>
    <n v="0"/>
    <m/>
    <n v="18968.988064320001"/>
    <n v="19124.976097919996"/>
    <n v="155.98803359999511"/>
  </r>
  <r>
    <s v="IES &quot;MURALLA ROMANA&quot; (LUGO)"/>
    <s v="05413"/>
    <s v="EDC994020227001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URALLA ROMANA&quot; (LUGO)"/>
    <s v="05414"/>
    <s v="EDC994020227001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URALLA ROMANA&quot; (LUGO)"/>
    <s v="05415"/>
    <s v="EDC994020227001013"/>
    <x v="0"/>
    <x v="0"/>
    <n v="6319.04"/>
    <s v="C"/>
    <s v="V"/>
    <n v="11"/>
    <m/>
    <m/>
    <n v="6003"/>
    <m/>
    <x v="0"/>
    <s v="L"/>
    <s v="0948"/>
    <m/>
    <x v="0"/>
    <x v="1"/>
    <n v="516"/>
    <s v="RODRIGUEZ SOENGAS, MARTA"/>
    <s v="76623900K"/>
    <s v="DEFINITIVO "/>
    <n v="0"/>
    <m/>
    <n v="18383.701689600002"/>
    <n v="18626.938628479998"/>
    <n v="243.23693887999616"/>
  </r>
  <r>
    <s v="IES &quot;MURALLA ROMANA&quot; (LUGO)"/>
    <s v="22248"/>
    <s v="EDC994020227001014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 PINGUELA&quot; (MONFORTE DE LEMOS)"/>
    <s v="05420"/>
    <s v="EDC994020227300008"/>
    <x v="0"/>
    <x v="0"/>
    <n v="6319.04"/>
    <s v="C"/>
    <s v="V"/>
    <n v="11"/>
    <m/>
    <m/>
    <n v="6003"/>
    <m/>
    <x v="0"/>
    <s v="L"/>
    <n v="948"/>
    <m/>
    <x v="0"/>
    <x v="1"/>
    <n v="455"/>
    <s v="POL GONZALEZ, MILAGROS"/>
    <s v="76618294G"/>
    <s v="DEFINITIVO "/>
    <n v="0"/>
    <m/>
    <n v="18383.701689600002"/>
    <n v="18626.938628479998"/>
    <n v="243.23693887999616"/>
  </r>
  <r>
    <s v="IES &quot;A PINGUELA&quot; (MONFORTE DE LEMOS)"/>
    <s v="05421"/>
    <s v="EDC994020227300009"/>
    <x v="0"/>
    <x v="0"/>
    <n v="6319.04"/>
    <s v="C"/>
    <s v="V"/>
    <n v="11"/>
    <m/>
    <m/>
    <n v="6003"/>
    <m/>
    <x v="0"/>
    <s v="L"/>
    <s v="0948"/>
    <m/>
    <x v="0"/>
    <x v="1"/>
    <n v="494"/>
    <s v="RODRIGUEZ CASARES, EDITA"/>
    <s v="34258866K"/>
    <s v="DEFINITIVO "/>
    <n v="0"/>
    <m/>
    <n v="18383.701689600002"/>
    <n v="18626.938628479998"/>
    <n v="243.23693887999616"/>
  </r>
  <r>
    <s v="IES &quot;A PINGUELA&quot; (MONFORTE DE LEMOS)"/>
    <s v="22270"/>
    <s v="EDC99402022730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A FARIXA&quot; (OURENSE)"/>
    <s v="05426"/>
    <s v="EDC994020232001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A FARIXA&quot; (OURENSE)"/>
    <s v="05427"/>
    <s v="EDC994020232001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A FARIXA&quot; (OURENSE)"/>
    <s v="05428"/>
    <s v="EDC994020232001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EDRA DA AUGA&quot; (PONTEAREAS)"/>
    <s v="05437"/>
    <s v="EDC99402023642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EDRA DA AUGA&quot; (PONTEAREAS)"/>
    <s v="05438"/>
    <s v="EDC99402023642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EDRA DA AUGA&quot; (PONTEAREAS)"/>
    <s v="22389"/>
    <s v="EDC994020236420009"/>
    <x v="0"/>
    <x v="0"/>
    <n v="6319.04"/>
    <s v="C"/>
    <s v="V"/>
    <n v="11"/>
    <m/>
    <m/>
    <n v="6003"/>
    <m/>
    <x v="0"/>
    <s v="L"/>
    <s v="0948"/>
    <m/>
    <x v="0"/>
    <x v="1"/>
    <n v="55"/>
    <s v="BARROS BELLO, MARINA"/>
    <s v="35548533D"/>
    <s v="DEFINITIVO "/>
    <n v="0"/>
    <m/>
    <n v="18383.701689600002"/>
    <n v="18626.938628479998"/>
    <n v="243.23693887999616"/>
  </r>
  <r>
    <s v="CIFP &quot;VALENTÍN PAZ ANDRADE&quot; (VIGO)"/>
    <s v="05444"/>
    <s v="EDC99402023656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VALENTÍN PAZ ANDRADE&quot; (VIGO)"/>
    <s v="05445"/>
    <s v="EDC994020236560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VALENTÍN PAZ ANDRADE&quot; (VIGO)"/>
    <s v="05446"/>
    <s v="EDC994020236560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VALENTÍN PAZ ANDRADE&quot; (VIGO)"/>
    <s v="05447"/>
    <s v="EDC994020236560014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VALENTÍN PAZ ANDRADE&quot; (VIGO)"/>
    <s v="22406"/>
    <s v="EDC99402023656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VALENTÍN PAZ ANDRADE&quot; (VIGO)"/>
    <s v="26006"/>
    <s v="EDC994020236560016"/>
    <x v="0"/>
    <x v="0"/>
    <n v="6319.04"/>
    <s v="C"/>
    <s v="V"/>
    <n v="11"/>
    <m/>
    <m/>
    <n v="6003"/>
    <m/>
    <x v="0"/>
    <s v="L"/>
    <s v="0948"/>
    <m/>
    <x v="0"/>
    <x v="1"/>
    <n v="279"/>
    <s v="LAGO PARADA, MARIA DEL PILAR"/>
    <s v="36112039S"/>
    <s v="DEFINITIVO "/>
    <n v="0"/>
    <m/>
    <n v="18383.701689600002"/>
    <n v="18626.938628479998"/>
    <n v="243.23693887999616"/>
  </r>
  <r>
    <s v="CIFP &quot;ANXEL CASAL - MONTE ALTO&quot; (A CORUÑA)"/>
    <s v="05456"/>
    <s v="EDC994020315001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ANXEL CASAL - MONTE ALTO&quot; (A CORUÑA)"/>
    <s v="05457"/>
    <s v="EDC994020315001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ANXEL CASAL - MONTE ALTO&quot; (A CORUÑA)"/>
    <s v="05458"/>
    <s v="EDC994020315001013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ANXEL CASAL - MONTE ALTO&quot; (A CORUÑA)"/>
    <s v="05459"/>
    <s v="EDC994020315001014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FERROLTERRA&quot; (FERROL)"/>
    <s v="05467"/>
    <s v="EDC994020315350012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CIFP &quot;FERROLTERRA&quot; (FERROL)"/>
    <s v="05468"/>
    <s v="EDC994020315350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FERROLTERRA&quot; (FERROL)"/>
    <s v="05469"/>
    <s v="EDC994020315350014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FERROLTERRA&quot; (FERROL)"/>
    <s v="05470"/>
    <s v="EDC994020315350015"/>
    <x v="0"/>
    <x v="1"/>
    <n v="6486.34"/>
    <s v="C"/>
    <s v="V"/>
    <n v="11"/>
    <m/>
    <m/>
    <n v="6003"/>
    <m/>
    <x v="2"/>
    <s v="L"/>
    <n v="9733"/>
    <m/>
    <x v="0"/>
    <x v="1"/>
    <n v="427"/>
    <s v="PENEDO FEIJOO, XOSE AVELINO"/>
    <s v="32651120K"/>
    <s v="DEFINITIVO "/>
    <n v="0"/>
    <m/>
    <n v="18968.988064320001"/>
    <n v="19124.976097919996"/>
    <n v="155.98803359999511"/>
  </r>
  <r>
    <s v="CIFP &quot;FERROLTERRA&quot; (FERROL)"/>
    <s v="22183"/>
    <s v="EDC994020315350016"/>
    <x v="0"/>
    <x v="1"/>
    <n v="6486.34"/>
    <s v="C"/>
    <s v="V"/>
    <n v="11"/>
    <m/>
    <m/>
    <n v="6003"/>
    <m/>
    <x v="2"/>
    <s v="L"/>
    <s v="9733"/>
    <m/>
    <x v="0"/>
    <x v="0"/>
    <s v=""/>
    <s v=""/>
    <s v=""/>
    <s v=""/>
    <s v=""/>
    <m/>
    <n v="18968.988064320001"/>
    <n v="19124.976097919996"/>
    <n v="155.98803359999511"/>
  </r>
  <r>
    <s v="CIFP &quot;FERROLTERRA&quot; (FERROL)"/>
    <s v="25900"/>
    <s v="EDC99402031535001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LAMAS DE ABADE&quot; (SANTIAGO DE COMPOSTELA)"/>
    <s v="05476"/>
    <s v="EDC99402031577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LAMAS DE ABADE&quot; (SANTIAGO DE COMPOSTELA)"/>
    <s v="05477"/>
    <s v="EDC994020315770009"/>
    <x v="0"/>
    <x v="0"/>
    <n v="6319.04"/>
    <s v="C"/>
    <s v="V"/>
    <n v="11"/>
    <m/>
    <m/>
    <n v="6003"/>
    <m/>
    <x v="0"/>
    <s v="L"/>
    <s v="0948"/>
    <m/>
    <x v="0"/>
    <x v="1"/>
    <n v="600"/>
    <s v="VAZQUEZ CAJARAVILLE, JOSE LUIS"/>
    <s v="44811370X"/>
    <s v="DEFINITIVO "/>
    <n v="0"/>
    <m/>
    <n v="18383.701689600002"/>
    <n v="18626.938628479998"/>
    <n v="243.23693887999616"/>
  </r>
  <r>
    <s v="IES &quot;LAMAS DE ABADE&quot; (SANTIAGO DE COMPOSTELA)"/>
    <s v="05478"/>
    <s v="EDC994020315770010"/>
    <x v="0"/>
    <x v="0"/>
    <n v="6319.04"/>
    <s v="C"/>
    <s v="V"/>
    <n v="11"/>
    <m/>
    <m/>
    <n v="6003"/>
    <m/>
    <x v="0"/>
    <s v="L"/>
    <n v="948"/>
    <m/>
    <x v="0"/>
    <x v="1"/>
    <n v="66"/>
    <s v="BLANCO BLANCO, LAUDELINA"/>
    <s v="05245936G"/>
    <s v="DEFINITIVO "/>
    <n v="0"/>
    <m/>
    <n v="18383.701689600002"/>
    <n v="18626.938628479998"/>
    <n v="243.23693887999616"/>
  </r>
  <r>
    <s v="CIFP POLITÉCNICO (LUGO)"/>
    <s v="05486"/>
    <s v="EDC994020327001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POLITÉCNICO (LUGO)"/>
    <s v="05487"/>
    <s v="EDC994020327001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POLITÉCNICO (LUGO)"/>
    <s v="05488"/>
    <s v="EDC994020327001013"/>
    <x v="0"/>
    <x v="0"/>
    <n v="6319.04"/>
    <s v="C"/>
    <s v="V"/>
    <n v="11"/>
    <m/>
    <m/>
    <n v="6003"/>
    <m/>
    <x v="0"/>
    <s v="L"/>
    <s v="0948"/>
    <m/>
    <x v="0"/>
    <x v="1"/>
    <n v="190"/>
    <s v="FERNANDEZ PEREZ, MARIA VIRGINIA"/>
    <s v="33326464Q"/>
    <s v="DEFINITIVO "/>
    <n v="0"/>
    <m/>
    <n v="18383.701689600002"/>
    <n v="18626.938628479998"/>
    <n v="243.23693887999616"/>
  </r>
  <r>
    <s v="CIFP POLITÉCNICO (LUGO)"/>
    <s v="05489"/>
    <s v="EDC994020327001014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POLITÉCNICO (LUGO)"/>
    <s v="05490"/>
    <s v="EDC994020327001015"/>
    <x v="0"/>
    <x v="0"/>
    <n v="6319.04"/>
    <s v="C"/>
    <s v="V"/>
    <n v="11"/>
    <m/>
    <m/>
    <n v="6003"/>
    <m/>
    <x v="0"/>
    <s v="L"/>
    <n v="948"/>
    <m/>
    <x v="0"/>
    <x v="1"/>
    <n v="604"/>
    <s v="VAZQUEZ DIAZ, MARIA PAZ"/>
    <s v="33319216J"/>
    <s v="DEFINITIVO "/>
    <n v="0"/>
    <m/>
    <n v="18383.701689600002"/>
    <n v="18626.938628479998"/>
    <n v="243.23693887999616"/>
  </r>
  <r>
    <s v="CIFP &quot;PORTOVELLO&quot; (OURENSE)"/>
    <s v="05494"/>
    <s v="EDC994020332001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PORTOVELLO&quot; (OURENSE)"/>
    <s v="05495"/>
    <s v="EDC994020332001008"/>
    <x v="0"/>
    <x v="0"/>
    <n v="6319.04"/>
    <s v="C"/>
    <s v="V"/>
    <n v="11"/>
    <m/>
    <m/>
    <n v="6003"/>
    <m/>
    <x v="0"/>
    <s v="L"/>
    <s v="0948"/>
    <m/>
    <x v="0"/>
    <x v="1"/>
    <n v="80"/>
    <s v="BUSTELO VAZQUEZ, AMALIA"/>
    <s v="76702689N"/>
    <s v="DEFINITIVO "/>
    <n v="0"/>
    <m/>
    <n v="18383.701689600002"/>
    <n v="18626.938628479998"/>
    <n v="243.23693887999616"/>
  </r>
  <r>
    <s v="CIFP &quot;PORTOVELLO&quot; (OURENSE)"/>
    <s v="22293"/>
    <s v="EDC994020332001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FREI MARTÍN SARMIENTO&quot; (PONTEVEDRA)"/>
    <s v="05505"/>
    <s v="EDC994020336001013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FREI MARTÍN SARMIENTO&quot; (PONTEVEDRA)"/>
    <s v="05506"/>
    <s v="EDC994020336001015"/>
    <x v="0"/>
    <x v="1"/>
    <n v="6486.34"/>
    <s v="C"/>
    <s v="V"/>
    <n v="11"/>
    <m/>
    <m/>
    <n v="6003"/>
    <m/>
    <x v="2"/>
    <s v="L"/>
    <n v="9733"/>
    <m/>
    <x v="0"/>
    <x v="1"/>
    <n v="341"/>
    <s v="MARTINEZ PAZOS, MARIA EMERITA"/>
    <s v="35282529T"/>
    <s v="DEFINITIVO "/>
    <n v="0"/>
    <m/>
    <n v="18968.988064320001"/>
    <n v="19124.976097919996"/>
    <n v="155.98803359999511"/>
  </r>
  <r>
    <s v="IES &quot;FREI MARTÍN SARMIENTO&quot; (PONTEVEDRA)"/>
    <s v="05507"/>
    <s v="EDC99402033600101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FREI MARTÍN SARMIENTO&quot; (PONTEVEDRA)"/>
    <s v="05508"/>
    <s v="EDC994020336001018"/>
    <x v="0"/>
    <x v="1"/>
    <n v="6486.34"/>
    <s v="C"/>
    <s v="V"/>
    <n v="11"/>
    <m/>
    <m/>
    <n v="6003"/>
    <m/>
    <x v="2"/>
    <s v="L"/>
    <n v="9733"/>
    <m/>
    <x v="0"/>
    <x v="1"/>
    <n v="614"/>
    <s v="VAZQUEZ PINTOS, ADELINA"/>
    <s v="35311702D"/>
    <s v="DEFINITIVO "/>
    <n v="0"/>
    <m/>
    <n v="18968.988064320001"/>
    <n v="19124.976097919996"/>
    <n v="155.98803359999511"/>
  </r>
  <r>
    <s v="IES &quot;FREI MARTÍN SARMIENTO&quot; (PONTEVEDRA)"/>
    <s v="05509"/>
    <s v="EDC99402033600102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DE TEIS (VIGO)"/>
    <s v="05516"/>
    <s v="EDC994020336560011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DE TEIS (VIGO)"/>
    <s v="05517"/>
    <s v="EDC994020336560012"/>
    <x v="0"/>
    <x v="1"/>
    <n v="6486.34"/>
    <s v="C"/>
    <s v="V"/>
    <n v="11"/>
    <m/>
    <m/>
    <n v="6003"/>
    <m/>
    <x v="2"/>
    <s v="L"/>
    <n v="9733"/>
    <m/>
    <x v="0"/>
    <x v="1"/>
    <n v="33"/>
    <s v="AREAL LOPEZ, FLORINDA"/>
    <s v="36053353W"/>
    <s v="DEFINITIVO "/>
    <n v="0"/>
    <m/>
    <n v="18968.988064320001"/>
    <n v="19124.976097919996"/>
    <n v="155.98803359999511"/>
  </r>
  <r>
    <s v="IES DE TEIS (VIGO)"/>
    <s v="05518"/>
    <s v="EDC994020336560013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DE TEIS (VIGO)"/>
    <s v="26007"/>
    <s v="EDC994020336560014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TEIS (VIGO)"/>
    <s v="05519"/>
    <s v="EDC994020336560015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CIFP &quot;SOMESO&quot; (A CORUÑA)"/>
    <s v="05529"/>
    <s v="EDC99402041500101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SOMESO&quot; (A CORUÑA)"/>
    <s v="05530"/>
    <s v="EDC994020415001017"/>
    <x v="0"/>
    <x v="0"/>
    <n v="6319.04"/>
    <s v="C"/>
    <s v="V"/>
    <n v="11"/>
    <m/>
    <m/>
    <n v="6003"/>
    <m/>
    <x v="0"/>
    <s v="L"/>
    <n v="948"/>
    <m/>
    <x v="0"/>
    <x v="1"/>
    <n v="464"/>
    <s v="PUENTE BERMUDEZ, MARIA ISABEL"/>
    <s v="33272757Z"/>
    <s v="DEFINITIVO "/>
    <n v="0"/>
    <m/>
    <n v="18383.701689600002"/>
    <n v="18626.938628479998"/>
    <n v="243.23693887999616"/>
  </r>
  <r>
    <s v="CIFP &quot;SOMESO&quot; (A CORUÑA)"/>
    <s v="05531"/>
    <s v="EDC994020415001018"/>
    <x v="0"/>
    <x v="0"/>
    <n v="6319.04"/>
    <s v="C"/>
    <s v="V"/>
    <n v="11"/>
    <m/>
    <m/>
    <n v="6003"/>
    <m/>
    <x v="0"/>
    <s v="L"/>
    <n v="948"/>
    <m/>
    <x v="0"/>
    <x v="1"/>
    <n v="347"/>
    <s v="MATOS PEREIRA, MARIA ANGELES"/>
    <s v="32780857S"/>
    <s v="DEFINITIVO "/>
    <n v="0"/>
    <m/>
    <n v="18383.701689600002"/>
    <n v="18626.938628479998"/>
    <n v="243.23693887999616"/>
  </r>
  <r>
    <s v="CIFP &quot;SOMESO&quot; (A CORUÑA)"/>
    <s v="05532"/>
    <s v="EDC994020415001019"/>
    <x v="0"/>
    <x v="0"/>
    <n v="6319.04"/>
    <s v="C"/>
    <s v="V"/>
    <n v="11"/>
    <m/>
    <m/>
    <n v="6003"/>
    <m/>
    <x v="0"/>
    <s v="L"/>
    <s v="0948"/>
    <m/>
    <x v="0"/>
    <x v="1"/>
    <n v="339"/>
    <s v="MARTINEZ MEJUTO, MARIA ANGELES"/>
    <s v="52481916X"/>
    <s v="DEFINITIVO "/>
    <n v="0"/>
    <m/>
    <n v="18383.701689600002"/>
    <n v="18626.938628479998"/>
    <n v="243.23693887999616"/>
  </r>
  <r>
    <s v="CIFP &quot;SOMESO&quot; (A CORUÑA)"/>
    <s v="05533"/>
    <s v="EDC99402041500102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SOMESO&quot; (A CORUÑA)"/>
    <s v="05534"/>
    <s v="EDC994020415001021"/>
    <x v="0"/>
    <x v="0"/>
    <n v="6319.04"/>
    <s v="C"/>
    <s v="V"/>
    <n v="11"/>
    <m/>
    <m/>
    <n v="6003"/>
    <m/>
    <x v="0"/>
    <s v="L"/>
    <n v="948"/>
    <m/>
    <x v="0"/>
    <x v="1"/>
    <n v="218"/>
    <s v="GARCIA MATO, JOSE MANUEL"/>
    <s v="46912780W"/>
    <s v="DEFINITIVO "/>
    <n v="0"/>
    <m/>
    <n v="18383.701689600002"/>
    <n v="18626.938628479998"/>
    <n v="243.23693887999616"/>
  </r>
  <r>
    <s v="CIFP &quot;SOMESO&quot; (A CORUÑA)"/>
    <s v="05535"/>
    <s v="EDC994020415001022"/>
    <x v="0"/>
    <x v="0"/>
    <n v="6319.04"/>
    <s v="C"/>
    <s v="V"/>
    <n v="11"/>
    <m/>
    <m/>
    <n v="6003"/>
    <m/>
    <x v="0"/>
    <s v="L"/>
    <s v="0948"/>
    <m/>
    <x v="0"/>
    <x v="1"/>
    <n v="410"/>
    <s v="PAMPIN BASCOY, MARIA SAGRARIO"/>
    <s v="32747734N"/>
    <s v="DEFINITIVO "/>
    <n v="0"/>
    <m/>
    <n v="18383.701689600002"/>
    <n v="18626.938628479998"/>
    <n v="243.23693887999616"/>
  </r>
  <r>
    <s v="CIFP &quot;SOMESO&quot; (A CORUÑA)"/>
    <s v="33033"/>
    <s v="EDC994020415001023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POLITÉCNICO (SANTIAGO DE COMPOSTELA)"/>
    <s v="05543"/>
    <s v="EDC994020415770011"/>
    <x v="0"/>
    <x v="0"/>
    <n v="6319.04"/>
    <s v="C"/>
    <s v="V"/>
    <n v="11"/>
    <m/>
    <m/>
    <n v="6003"/>
    <m/>
    <x v="0"/>
    <s v="L"/>
    <n v="948"/>
    <m/>
    <x v="0"/>
    <x v="1"/>
    <n v="315"/>
    <s v="LORENZO LOPEZ, MONTSERRAT"/>
    <s v="10059775N"/>
    <s v="DEFINITIVO "/>
    <n v="0"/>
    <m/>
    <n v="18383.701689600002"/>
    <n v="18626.938628479998"/>
    <n v="243.23693887999616"/>
  </r>
  <r>
    <s v="CIFP POLITÉCNICO (SANTIAGO DE COMPOSTELA)"/>
    <s v="05544"/>
    <s v="EDC994020415770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POLITÉCNICO (SANTIAGO DE COMPOSTELA)"/>
    <s v="05545"/>
    <s v="EDC994020415770013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POLITÉCNICO (SANTIAGO DE COMPOSTELA)"/>
    <s v="05546"/>
    <s v="EDC994020415770014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POLITÉCNICO (SANTIAGO DE COMPOSTELA)"/>
    <s v="05547"/>
    <s v="EDC994020415770015"/>
    <x v="0"/>
    <x v="0"/>
    <n v="6319.04"/>
    <s v="C"/>
    <s v="V"/>
    <n v="11"/>
    <m/>
    <m/>
    <n v="6003"/>
    <m/>
    <x v="0"/>
    <s v="L"/>
    <n v="948"/>
    <m/>
    <x v="0"/>
    <x v="1"/>
    <n v="364"/>
    <s v="MONTEMUIÑO BRETAL, JUAN MANUEL"/>
    <s v="52452137Q"/>
    <s v="DEFINITIVO "/>
    <n v="0"/>
    <m/>
    <n v="18383.701689600002"/>
    <n v="18626.938628479998"/>
    <n v="243.23693887999616"/>
  </r>
  <r>
    <s v="CIFP POLITÉCNICO (SANTIAGO DE COMPOSTELA)"/>
    <s v="05548"/>
    <s v="EDC994020415770016"/>
    <x v="0"/>
    <x v="0"/>
    <n v="6319.04"/>
    <s v="C"/>
    <s v="V"/>
    <n v="11"/>
    <m/>
    <m/>
    <n v="6003"/>
    <m/>
    <x v="0"/>
    <s v="L"/>
    <n v="948"/>
    <m/>
    <x v="0"/>
    <x v="1"/>
    <n v="252"/>
    <s v="GONZALEZ MANCEBO, MARIA DOLORES"/>
    <s v="79316458S"/>
    <s v="DEFINITIVO "/>
    <n v="0"/>
    <m/>
    <n v="18383.701689600002"/>
    <n v="18626.938628479998"/>
    <n v="243.23693887999616"/>
  </r>
  <r>
    <s v="CIFP &quot;A CARBALLEIRA-MARCOS VALCÁRCEL&quot; (OURENSE)"/>
    <s v="05556"/>
    <s v="EDC994020432001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A CARBALLEIRA-MARCOS VALCÁRCEL&quot; (OURENSE)"/>
    <s v="05557"/>
    <s v="EDC994020432001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A CARBALLEIRA-MARCOS VALCÁRCEL&quot; (OURENSE)"/>
    <s v="05558"/>
    <s v="EDC994020432001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A CARBALLEIRA-MARCOS VALCÁRCEL&quot; (OURENSE)"/>
    <s v="17764"/>
    <s v="EDC994020432001014"/>
    <x v="0"/>
    <x v="0"/>
    <n v="6319.04"/>
    <s v="C"/>
    <s v="V"/>
    <n v="11"/>
    <m/>
    <m/>
    <n v="6003"/>
    <m/>
    <x v="0"/>
    <s v="L"/>
    <n v="948"/>
    <m/>
    <x v="0"/>
    <x v="1"/>
    <n v="230"/>
    <s v="GARRIDO CID, MARIA FLORA"/>
    <s v="34985984V"/>
    <s v="DEFINITIVO "/>
    <n v="0"/>
    <m/>
    <n v="18383.701689600002"/>
    <n v="18626.938628479998"/>
    <n v="243.23693887999616"/>
  </r>
  <r>
    <s v="IES POLITÉCNICO (VIGO)"/>
    <s v="05567"/>
    <s v="EDC994020436560013"/>
    <x v="0"/>
    <x v="1"/>
    <n v="6486.34"/>
    <s v="C"/>
    <s v="V"/>
    <n v="11"/>
    <m/>
    <m/>
    <n v="6003"/>
    <m/>
    <x v="2"/>
    <s v="L"/>
    <n v="9733"/>
    <m/>
    <x v="0"/>
    <x v="1"/>
    <n v="192"/>
    <s v="FERNANDEZ ROMAN, MARIA DEL PILAR"/>
    <s v="36055792A"/>
    <s v="DEFINITIVO "/>
    <n v="0"/>
    <m/>
    <n v="18968.988064320001"/>
    <n v="19124.976097919996"/>
    <n v="155.98803359999511"/>
  </r>
  <r>
    <s v="IES POLITÉCNICO (VIGO)"/>
    <s v="05568"/>
    <s v="EDC994020436560014"/>
    <x v="0"/>
    <x v="1"/>
    <n v="6486.34"/>
    <s v="C"/>
    <s v="V"/>
    <n v="11"/>
    <m/>
    <m/>
    <n v="6003"/>
    <m/>
    <x v="2"/>
    <s v="L"/>
    <n v="9733"/>
    <m/>
    <x v="0"/>
    <x v="1"/>
    <n v="430"/>
    <s v="PEREIRA DE SOUSA, IDALINA"/>
    <s v="36139761E"/>
    <s v="DEFINITIVO "/>
    <n v="0"/>
    <m/>
    <n v="18968.988064320001"/>
    <n v="19124.976097919996"/>
    <n v="155.98803359999511"/>
  </r>
  <r>
    <s v="IES POLITÉCNICO (VIGO)"/>
    <s v="05569"/>
    <s v="EDC994020436560015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POLITÉCNICO (VIGO)"/>
    <s v="05570"/>
    <s v="EDC994020436560016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POLITÉCNICO (VIGO)"/>
    <s v="05571"/>
    <s v="EDC99402043656001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POLITÉCNICO (VIGO)"/>
    <s v="05572"/>
    <s v="EDC99402043656001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POLITÉCNICO (VIGO)"/>
    <s v="26008"/>
    <s v="EDC994020436560019"/>
    <x v="0"/>
    <x v="1"/>
    <n v="6486.34"/>
    <s v="C"/>
    <s v="V"/>
    <n v="11"/>
    <m/>
    <m/>
    <n v="6003"/>
    <m/>
    <x v="2"/>
    <s v="L"/>
    <n v="9733"/>
    <m/>
    <x v="0"/>
    <x v="1"/>
    <n v="262"/>
    <s v="GRAÑA PELETEIRO, MARTA"/>
    <s v="36126446R"/>
    <s v="DEFINITIVO "/>
    <n v="0"/>
    <m/>
    <n v="18968.988064320001"/>
    <n v="19124.976097919996"/>
    <n v="155.98803359999511"/>
  </r>
  <r>
    <s v="IES &quot;URBANO LUGRÍS&quot; (A CORUÑA)"/>
    <s v="05580"/>
    <s v="EDC994020515001010"/>
    <x v="0"/>
    <x v="0"/>
    <n v="6319.04"/>
    <s v="C"/>
    <s v="V"/>
    <n v="11"/>
    <m/>
    <m/>
    <n v="6003"/>
    <m/>
    <x v="0"/>
    <s v="L"/>
    <s v="0948"/>
    <m/>
    <x v="0"/>
    <x v="1"/>
    <n v="581"/>
    <s v="TORREIRO MOSTEIRO, CARMEN"/>
    <s v="35288403D"/>
    <s v="DEFINITIVO "/>
    <n v="0"/>
    <m/>
    <n v="18383.701689600002"/>
    <n v="18626.938628479998"/>
    <n v="243.23693887999616"/>
  </r>
  <r>
    <s v="IES &quot;URBANO LUGRÍS&quot; (A CORUÑA)"/>
    <s v="05581"/>
    <s v="EDC994020515001011"/>
    <x v="0"/>
    <x v="0"/>
    <n v="6319.04"/>
    <s v="C"/>
    <s v="V"/>
    <n v="11"/>
    <m/>
    <m/>
    <n v="6003"/>
    <m/>
    <x v="0"/>
    <s v="L"/>
    <s v="0948"/>
    <m/>
    <x v="0"/>
    <x v="1"/>
    <n v="166"/>
    <s v="FEAS LAVANDEIRA, SANDRA"/>
    <s v="34893472B"/>
    <s v="DEFINITIVO "/>
    <n v="0"/>
    <m/>
    <n v="18383.701689600002"/>
    <n v="18626.938628479998"/>
    <n v="243.23693887999616"/>
  </r>
  <r>
    <s v="IES &quot;URBANO LUGRÍS&quot; (A CORUÑA)"/>
    <s v="05582"/>
    <s v="EDC994020515001012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URBANO LUGRÍS&quot; (A CORUÑA)"/>
    <s v="05583"/>
    <s v="EDC994020515001013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S FONTIÑAS&quot; (SANTIAGO DE COMPOSTELA)"/>
    <s v="05591"/>
    <s v="EDC99402051577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S FONTIÑAS&quot; (SANTIAGO DE COMPOSTELA)"/>
    <s v="05592"/>
    <s v="EDC99402051577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S FONTIÑAS&quot; (SANTIAGO DE COMPOSTELA)"/>
    <s v="05593"/>
    <s v="EDC994020515770010"/>
    <x v="0"/>
    <x v="0"/>
    <n v="6319.04"/>
    <s v="C"/>
    <s v="V"/>
    <n v="11"/>
    <m/>
    <m/>
    <n v="6003"/>
    <m/>
    <x v="0"/>
    <s v="L"/>
    <n v="948"/>
    <m/>
    <x v="0"/>
    <x v="1"/>
    <n v="628"/>
    <s v="VIAÑO POSE, MARIA DOLORES"/>
    <s v="33226861A"/>
    <s v="DEFINITIVO "/>
    <n v="0"/>
    <m/>
    <n v="18383.701689600002"/>
    <n v="18626.938628479998"/>
    <n v="243.23693887999616"/>
  </r>
  <r>
    <s v="IES &quot;SALVADOR DE MADARIAGA&quot; (A CORUÑA)"/>
    <s v="05602"/>
    <s v="EDC994030115001015"/>
    <x v="0"/>
    <x v="0"/>
    <n v="6319.04"/>
    <s v="C"/>
    <s v="V"/>
    <n v="11"/>
    <m/>
    <m/>
    <n v="6003"/>
    <m/>
    <x v="0"/>
    <s v="L"/>
    <s v="0948"/>
    <m/>
    <x v="0"/>
    <x v="1"/>
    <n v="314"/>
    <s v="LORENZO FERNANDEZ, BEGOÑA"/>
    <s v="34891207T"/>
    <s v="DEFINITIVO "/>
    <n v="0"/>
    <m/>
    <n v="18383.701689600002"/>
    <n v="18626.938628479998"/>
    <n v="243.23693887999616"/>
  </r>
  <r>
    <s v="IES &quot;SALVADOR DE MADARIAGA&quot; (A CORUÑA)"/>
    <s v="05603"/>
    <s v="EDC994030115001016"/>
    <x v="0"/>
    <x v="0"/>
    <n v="6319.04"/>
    <s v="C"/>
    <s v="V"/>
    <n v="11"/>
    <m/>
    <m/>
    <n v="6003"/>
    <m/>
    <x v="0"/>
    <s v="L"/>
    <s v="0948"/>
    <m/>
    <x v="0"/>
    <x v="1"/>
    <n v="442"/>
    <s v="PERISCAL CASTIÑEIRA, MARIA CELIA"/>
    <s v="32754238F"/>
    <s v="DEFINITIVO "/>
    <n v="0"/>
    <m/>
    <n v="18383.701689600002"/>
    <n v="18626.938628479998"/>
    <n v="243.23693887999616"/>
  </r>
  <r>
    <s v="IES &quot;SALVADOR DE MADARIAGA&quot; (A CORUÑA)"/>
    <s v="05604"/>
    <s v="EDC994030115001017"/>
    <x v="0"/>
    <x v="0"/>
    <n v="6319.04"/>
    <s v="C"/>
    <s v="V"/>
    <n v="11"/>
    <m/>
    <m/>
    <n v="6003"/>
    <m/>
    <x v="0"/>
    <s v="L"/>
    <s v="0948"/>
    <m/>
    <x v="0"/>
    <x v="1"/>
    <n v="572"/>
    <s v="TAIBO SUAREZ, ANA MARIA"/>
    <s v="32836583N"/>
    <s v="DEFINITIVO "/>
    <n v="0"/>
    <m/>
    <n v="18383.701689600002"/>
    <n v="18626.938628479998"/>
    <n v="243.23693887999616"/>
  </r>
  <r>
    <s v="IES VIÓNS (ABEGONDO)"/>
    <s v="17759"/>
    <s v="EDC99403011501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VIÓNS (ABEGONDO)"/>
    <s v="22158"/>
    <s v="EDC99403011501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DE AMES (AMES)"/>
    <s v="05608"/>
    <s v="EDC994030115020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DE AMES (AMES)"/>
    <s v="05609"/>
    <s v="EDC994030115020007"/>
    <x v="0"/>
    <x v="0"/>
    <n v="6319.04"/>
    <s v="C"/>
    <s v="V"/>
    <n v="11"/>
    <m/>
    <m/>
    <n v="6003"/>
    <m/>
    <x v="0"/>
    <s v="L"/>
    <n v="948"/>
    <m/>
    <x v="0"/>
    <x v="1"/>
    <n v="269"/>
    <s v="IGLESIAS BLANCO, MARIA DOLORES"/>
    <s v="76355335G"/>
    <s v="DEFINITIVO "/>
    <n v="0"/>
    <m/>
    <n v="18383.701689600002"/>
    <n v="18626.938628479998"/>
    <n v="243.23693887999616"/>
  </r>
  <r>
    <s v="IES PLURILINGÜE DE AMES (AMES)"/>
    <s v="19515"/>
    <s v="EDC99403011502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MANUEL MURGUÍA&quot; (ARTEIXO)"/>
    <s v="05614"/>
    <s v="EDC99403011505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MANUEL MURGUÍA&quot; (ARTEIXO)"/>
    <s v="05615"/>
    <s v="EDC99403011505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MANUEL MURGUÍA&quot; (ARTEIXO)"/>
    <s v="22159"/>
    <s v="EDC994030115050009"/>
    <x v="0"/>
    <x v="0"/>
    <n v="6319.04"/>
    <s v="C"/>
    <s v="V"/>
    <n v="11"/>
    <m/>
    <m/>
    <n v="6003"/>
    <m/>
    <x v="0"/>
    <s v="L"/>
    <s v="0948"/>
    <m/>
    <x v="0"/>
    <x v="1"/>
    <n v="196"/>
    <s v="FERREIRO QUEIJEIRO, JOSEFA"/>
    <s v="76342491V"/>
    <s v="DEFINITIVO "/>
    <n v="0"/>
    <m/>
    <n v="18383.701689600002"/>
    <n v="18626.938628479998"/>
    <n v="243.23693887999616"/>
  </r>
  <r>
    <s v="IES &quot;MANUEL MURGUÍA&quot; (ARTEIXO)"/>
    <s v="22160"/>
    <s v="EDC99403011505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ARZÚA"/>
    <s v="05618"/>
    <s v="EDC994030115060006"/>
    <x v="0"/>
    <x v="0"/>
    <n v="6319.04"/>
    <s v="C"/>
    <s v="V"/>
    <n v="11"/>
    <m/>
    <m/>
    <n v="6003"/>
    <m/>
    <x v="0"/>
    <s v="L"/>
    <s v="0948"/>
    <m/>
    <x v="0"/>
    <x v="1"/>
    <n v="103"/>
    <s v="CARREIRA RODRIGUEZ, RAQUEL"/>
    <s v="32822004S"/>
    <s v="DEFINITIVO "/>
    <n v="0"/>
    <m/>
    <n v="18383.701689600002"/>
    <n v="18626.938628479998"/>
    <n v="243.23693887999616"/>
  </r>
  <r>
    <s v="IES DE ARZÚA"/>
    <s v="05077"/>
    <s v="EDC99403011506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ARZÚA"/>
    <s v="05078"/>
    <s v="EDC994030115060008"/>
    <x v="0"/>
    <x v="0"/>
    <n v="6319.04"/>
    <s v="C"/>
    <s v="V"/>
    <n v="11"/>
    <m/>
    <m/>
    <n v="6003"/>
    <m/>
    <x v="0"/>
    <s v="L"/>
    <s v="0948"/>
    <m/>
    <x v="0"/>
    <x v="1"/>
    <n v="70"/>
    <s v="BLANCO PEDREIRA, DOLORES"/>
    <s v="32440472F"/>
    <s v="DEFINITIVO "/>
    <n v="0"/>
    <m/>
    <n v="18383.701689600002"/>
    <n v="18626.938628479998"/>
    <n v="243.23693887999616"/>
  </r>
  <r>
    <s v="IES &quot;FRANCISCO AGUIAR&quot; (BETANZOS)"/>
    <s v="05624"/>
    <s v="EDC99403011509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RANCISCO AGUIAR&quot; (BETANZOS)"/>
    <s v="05625"/>
    <s v="EDC994030115090009"/>
    <x v="0"/>
    <x v="0"/>
    <n v="6319.04"/>
    <s v="C"/>
    <s v="V"/>
    <n v="11"/>
    <m/>
    <m/>
    <n v="6003"/>
    <m/>
    <x v="0"/>
    <s v="L"/>
    <s v="0948"/>
    <m/>
    <x v="0"/>
    <x v="1"/>
    <n v="273"/>
    <s v="IGLESIAS IGLESIAS, MARIA ESTHER"/>
    <s v="76363550P"/>
    <s v="DEFINITIVO "/>
    <n v="0"/>
    <m/>
    <n v="18383.701689600002"/>
    <n v="18626.938628479998"/>
    <n v="243.23693887999616"/>
  </r>
  <r>
    <s v="IES &quot;FRANCISCO AGUIAR&quot; (BETANZOS)"/>
    <s v="05626"/>
    <s v="EDC99403011509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RANCISCO AGUIAR&quot; (BETANZOS)"/>
    <s v="22162"/>
    <s v="EDC994030115090011"/>
    <x v="0"/>
    <x v="0"/>
    <n v="6319.04"/>
    <s v="C"/>
    <s v="V"/>
    <n v="11"/>
    <m/>
    <m/>
    <n v="6003"/>
    <m/>
    <x v="0"/>
    <s v="L"/>
    <s v="0948"/>
    <m/>
    <x v="0"/>
    <x v="1"/>
    <n v="610"/>
    <s v="VAZQUEZ LENDOIRO, YOLANDA"/>
    <s v="32838313V"/>
    <s v="DEFINITIVO "/>
    <n v="0"/>
    <m/>
    <n v="18383.701689600002"/>
    <n v="18626.938628479998"/>
    <n v="243.23693887999616"/>
  </r>
  <r>
    <s v="IES &quot;PRAIA DE BARRAÑA&quot; (BOIRO)"/>
    <s v="05631"/>
    <s v="EDC99403011511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RAIA DE BARRAÑA&quot; (BOIRO)"/>
    <s v="05632"/>
    <s v="EDC994030115110008"/>
    <x v="0"/>
    <x v="0"/>
    <n v="6319.04"/>
    <s v="C"/>
    <s v="V"/>
    <n v="11"/>
    <m/>
    <m/>
    <n v="6003"/>
    <m/>
    <x v="0"/>
    <s v="L"/>
    <s v="0948"/>
    <m/>
    <x v="0"/>
    <x v="1"/>
    <n v="198"/>
    <s v="FILGUEIRA CASTRO, MARIA MERCEDES"/>
    <s v="76517320T"/>
    <s v="DEFINITIVO "/>
    <n v="0"/>
    <m/>
    <n v="18383.701689600002"/>
    <n v="18626.938628479998"/>
    <n v="243.23693887999616"/>
  </r>
  <r>
    <s v="IES &quot;PRAIA DE BARRAÑA&quot; (BOIRO)"/>
    <s v="22031"/>
    <s v="EDC99403011511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BRIÓN"/>
    <s v="22168"/>
    <s v="EDC994030115130015"/>
    <x v="0"/>
    <x v="1"/>
    <n v="6486.34"/>
    <s v="C"/>
    <s v="V"/>
    <n v="11"/>
    <m/>
    <m/>
    <n v="6003"/>
    <m/>
    <x v="2"/>
    <s v="L"/>
    <n v="9733"/>
    <m/>
    <x v="0"/>
    <x v="1"/>
    <n v="325"/>
    <s v="MAROÑO VILABOA, ANA CRISTINA"/>
    <s v="33274695C"/>
    <s v="DEFINITIVO "/>
    <n v="0"/>
    <m/>
    <n v="18968.988064320001"/>
    <n v="19124.976097919996"/>
    <n v="155.98803359999511"/>
  </r>
  <r>
    <s v="IES DE BRIÓN"/>
    <s v="25886"/>
    <s v="EDC994030115130016"/>
    <x v="0"/>
    <x v="0"/>
    <n v="6319.04"/>
    <s v="C"/>
    <s v="V"/>
    <n v="11"/>
    <m/>
    <m/>
    <n v="6003"/>
    <m/>
    <x v="0"/>
    <s v="L"/>
    <s v="0948"/>
    <m/>
    <x v="0"/>
    <x v="1"/>
    <n v="603"/>
    <s v="VAZQUEZ COSTA, XOSÉ ANTÓN"/>
    <s v="32766982D"/>
    <s v="DEFINITIVO "/>
    <n v="0"/>
    <m/>
    <n v="18383.701689600002"/>
    <n v="18626.938628479998"/>
    <n v="243.23693887999616"/>
  </r>
  <r>
    <s v="IES PLURILINGÜE &quot;PEDRA DA AGUIA&quot; (CAMARIÑAS)"/>
    <s v="22169"/>
    <s v="EDC994030115160015"/>
    <x v="0"/>
    <x v="0"/>
    <n v="6319.04"/>
    <s v="C"/>
    <s v="V"/>
    <n v="11"/>
    <m/>
    <m/>
    <n v="6003"/>
    <m/>
    <x v="0"/>
    <s v="L"/>
    <s v="0948"/>
    <m/>
    <x v="0"/>
    <x v="1"/>
    <n v="625"/>
    <s v="VEIGA MONTANS, MARIA ESTHER"/>
    <s v="32763979L"/>
    <s v="DEFINITIVO "/>
    <n v="0"/>
    <m/>
    <n v="18383.701689600002"/>
    <n v="18626.938628479998"/>
    <n v="243.23693887999616"/>
  </r>
  <r>
    <s v="IES PLURILINGÜE &quot;PEDRA DA AGUIA&quot; (CAMARIÑAS)"/>
    <s v="22170"/>
    <s v="EDC99403011516001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DAVID BUJÁN&quot; (CAMBRE)"/>
    <s v="05637"/>
    <s v="EDC99403011517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DAVID BUJÁN&quot; (CAMBRE)"/>
    <s v="05638"/>
    <s v="EDC99403011517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LFREDO BRAÑAS&quot; (CARBALLO)"/>
    <s v="05644"/>
    <s v="EDC99403011519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LFREDO BRAÑAS&quot; (CARBALLO)"/>
    <s v="05645"/>
    <s v="EDC994030115190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LFREDO BRAÑAS&quot; (CARBALLO)"/>
    <s v="05646"/>
    <s v="EDC99403011519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LFREDO BRAÑAS&quot; (CARBALLO)"/>
    <s v="05647"/>
    <s v="EDC99403011519001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LAMAS DE CASTELO&quot; (CARNOTA)"/>
    <s v="22175"/>
    <s v="EDC99403011520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UNTA CANDIEIRA&quot; (CEDEIRA)"/>
    <s v="05652"/>
    <s v="EDC99403011522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UNTA CANDIEIRA&quot; (CEDEIRA)"/>
    <s v="05653"/>
    <s v="EDC99403011522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UNTA CANDIEIRA&quot; (CEDEIRA)"/>
    <s v="05654"/>
    <s v="EDC99403011522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UNTA CANDIEIRA&quot; (CEDEIRA)"/>
    <s v="25895"/>
    <s v="EDC99403011522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GRA DE RAÍCES&quot; (CEE)"/>
    <s v="05659"/>
    <s v="EDC99403011523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GRA DE RAÍCES&quot; (CEE)"/>
    <s v="05660"/>
    <s v="EDC99403011523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GRA DE RAÍCES&quot; (CEE)"/>
    <s v="05661"/>
    <s v="EDC99403011523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UNIVERSIDADE LABORAL&quot; (CULLEREDO)"/>
    <s v="05678"/>
    <s v="EDC99403011530002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UNIVERSIDADE LABORAL&quot; (CULLEREDO)"/>
    <s v="05680"/>
    <s v="EDC99403011530002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UNIVERSIDADE LABORAL&quot; (CULLEREDO)"/>
    <s v="05681"/>
    <s v="EDC994030115300031"/>
    <x v="0"/>
    <x v="0"/>
    <n v="6319.04"/>
    <s v="C"/>
    <s v="V"/>
    <n v="11"/>
    <m/>
    <m/>
    <n v="6003"/>
    <m/>
    <x v="0"/>
    <s v="L"/>
    <n v="948"/>
    <m/>
    <x v="0"/>
    <x v="1"/>
    <n v="7"/>
    <s v="AGRA HERMO, ANA ISABEL"/>
    <s v="34887755K"/>
    <s v="DEFINITIVO "/>
    <n v="0"/>
    <m/>
    <n v="18383.701689600002"/>
    <n v="18626.938628479998"/>
    <n v="243.23693887999616"/>
  </r>
  <r>
    <s v="IES &quot;UNIVERSIDADE LABORAL&quot; (CULLEREDO)"/>
    <s v="05682"/>
    <s v="EDC994030115300034"/>
    <x v="0"/>
    <x v="0"/>
    <n v="6319.04"/>
    <s v="C"/>
    <s v="V"/>
    <n v="11"/>
    <m/>
    <m/>
    <n v="6003"/>
    <m/>
    <x v="0"/>
    <s v="L"/>
    <n v="948"/>
    <m/>
    <x v="0"/>
    <x v="1"/>
    <n v="420"/>
    <s v="PEDREIRA GARRIDO, BEATRIZ"/>
    <s v="32433205P"/>
    <s v="DEFINITIVO "/>
    <n v="0"/>
    <m/>
    <n v="18383.701689600002"/>
    <n v="18626.938628479998"/>
    <n v="243.23693887999616"/>
  </r>
  <r>
    <s v="IES &quot;UNIVERSIDADE LABORAL&quot; (CULLEREDO)"/>
    <s v="05683"/>
    <s v="EDC994030115300036"/>
    <x v="0"/>
    <x v="0"/>
    <n v="6319.04"/>
    <s v="C"/>
    <s v="V"/>
    <n v="11"/>
    <m/>
    <m/>
    <n v="6003"/>
    <m/>
    <x v="0"/>
    <s v="L"/>
    <n v="948"/>
    <m/>
    <x v="0"/>
    <x v="1"/>
    <n v="565"/>
    <s v="SOUTO NAYA, MARIA LUZ"/>
    <s v="32443603X"/>
    <s v="DEFINITIVO "/>
    <n v="0"/>
    <m/>
    <n v="18383.701689600002"/>
    <n v="18626.938628479998"/>
    <n v="243.23693887999616"/>
  </r>
  <r>
    <s v="IES &quot;UNIVERSIDADE LABORAL&quot; (CULLEREDO)"/>
    <s v="05684"/>
    <s v="EDC99403011530003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UNIVERSIDADE LABORAL&quot; (CULLEREDO)"/>
    <s v="05685"/>
    <s v="EDC994030115300039"/>
    <x v="0"/>
    <x v="0"/>
    <n v="6319.04"/>
    <s v="C"/>
    <s v="V"/>
    <n v="11"/>
    <m/>
    <m/>
    <n v="6003"/>
    <m/>
    <x v="0"/>
    <s v="L"/>
    <n v="948"/>
    <m/>
    <x v="0"/>
    <x v="1"/>
    <n v="617"/>
    <s v="VAZQUEZ RODRIGUEZ, ANA MARIA"/>
    <s v="32838123B"/>
    <s v="DEFINITIVO "/>
    <n v="0"/>
    <m/>
    <n v="18383.701689600002"/>
    <n v="18626.938628479998"/>
    <n v="243.23693887999616"/>
  </r>
  <r>
    <s v="IES &quot;UNIVERSIDADE LABORAL&quot; (CULLEREDO)"/>
    <s v="05686"/>
    <s v="EDC994030115300040"/>
    <x v="0"/>
    <x v="0"/>
    <n v="6319.04"/>
    <s v="C"/>
    <s v="V"/>
    <n v="11"/>
    <m/>
    <m/>
    <n v="6003"/>
    <m/>
    <x v="0"/>
    <s v="L"/>
    <n v="948"/>
    <m/>
    <x v="0"/>
    <x v="1"/>
    <n v="20"/>
    <s v="ALVAREZ PEREZ, MARIA CARMEN"/>
    <s v="34934346Z"/>
    <s v="DEFINITIVO "/>
    <n v="0"/>
    <m/>
    <n v="18383.701689600002"/>
    <n v="18626.938628479998"/>
    <n v="243.23693887999616"/>
  </r>
  <r>
    <s v="IES &quot;UNIVERSIDADE LABORAL&quot; (CULLEREDO)"/>
    <s v="05687"/>
    <s v="EDC994030115300041"/>
    <x v="0"/>
    <x v="0"/>
    <n v="6319.04"/>
    <s v="C"/>
    <s v="V"/>
    <n v="11"/>
    <m/>
    <m/>
    <n v="6003"/>
    <m/>
    <x v="0"/>
    <s v="L"/>
    <n v="948"/>
    <m/>
    <x v="0"/>
    <x v="1"/>
    <n v="23"/>
    <s v="ALVEDRO ZAS, CONCEPCION"/>
    <s v="32761261S"/>
    <s v="DEFINITIVO "/>
    <n v="0"/>
    <m/>
    <n v="18383.701689600002"/>
    <n v="18626.938628479998"/>
    <n v="243.23693887999616"/>
  </r>
  <r>
    <s v="IES &quot;UNIVERSIDADE LABORAL&quot; (CULLEREDO)"/>
    <s v="05688"/>
    <s v="EDC994030115300042"/>
    <x v="0"/>
    <x v="0"/>
    <n v="6319.04"/>
    <s v="C"/>
    <s v="V"/>
    <n v="11"/>
    <m/>
    <m/>
    <n v="6003"/>
    <m/>
    <x v="0"/>
    <s v="L"/>
    <s v="0948"/>
    <m/>
    <x v="0"/>
    <x v="1"/>
    <n v="289"/>
    <s v="LIÑARES SOLLA, SOLEDAD"/>
    <s v="32767290H"/>
    <s v="DEFINITIVO "/>
    <n v="0"/>
    <m/>
    <n v="18383.701689600002"/>
    <n v="18626.938628479998"/>
    <n v="243.23693887999616"/>
  </r>
  <r>
    <s v="IES &quot;UNIVERSIDADE LABORAL&quot; (CULLEREDO)"/>
    <s v="05689"/>
    <s v="EDC994030115300043"/>
    <x v="0"/>
    <x v="0"/>
    <n v="6319.04"/>
    <s v="C"/>
    <s v="V"/>
    <n v="11"/>
    <m/>
    <m/>
    <n v="6003"/>
    <m/>
    <x v="0"/>
    <s v="L"/>
    <n v="948"/>
    <m/>
    <x v="0"/>
    <x v="1"/>
    <n v="139"/>
    <s v="CURRAS PEREIRA, MARIA LOURDES"/>
    <s v="32808386J"/>
    <s v="DEFINITIVO "/>
    <n v="0"/>
    <m/>
    <n v="18383.701689600002"/>
    <n v="18626.938628479998"/>
    <n v="243.23693887999616"/>
  </r>
  <r>
    <s v="IES CURTIS (CURTIS)"/>
    <s v="05693"/>
    <s v="EDC994030115310007"/>
    <x v="0"/>
    <x v="0"/>
    <n v="6319.04"/>
    <s v="C"/>
    <s v="V"/>
    <n v="11"/>
    <m/>
    <m/>
    <n v="6003"/>
    <m/>
    <x v="0"/>
    <s v="L"/>
    <n v="948"/>
    <m/>
    <x v="0"/>
    <x v="1"/>
    <n v="468"/>
    <s v="QUINTELA FERNANDEZ, SECUNDINO"/>
    <s v="33327115T"/>
    <s v="DEFINITIVO "/>
    <n v="0"/>
    <m/>
    <n v="18383.701689600002"/>
    <n v="18626.938628479998"/>
    <n v="243.23693887999616"/>
  </r>
  <r>
    <s v="IES CURTIS (CURTIS)"/>
    <s v="05694"/>
    <s v="EDC99403011531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CURTIS (CURTIS)"/>
    <s v="05695"/>
    <s v="EDC99403011531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FENE"/>
    <s v="05699"/>
    <s v="EDC994030115340009"/>
    <x v="0"/>
    <x v="0"/>
    <n v="6319.04"/>
    <s v="C"/>
    <s v="V"/>
    <n v="11"/>
    <m/>
    <m/>
    <n v="6003"/>
    <m/>
    <x v="0"/>
    <s v="L"/>
    <n v="948"/>
    <m/>
    <x v="0"/>
    <x v="1"/>
    <n v="607"/>
    <s v="VAZQUEZ FRANCOS, JUAN CARLOS"/>
    <s v="32660340H"/>
    <s v="DEFINITIVO "/>
    <n v="0"/>
    <m/>
    <n v="18383.701689600002"/>
    <n v="18626.938628479998"/>
    <n v="243.23693887999616"/>
  </r>
  <r>
    <s v="IES DE FENE"/>
    <s v="05700"/>
    <s v="EDC99403011534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FENE"/>
    <s v="05112"/>
    <s v="EDC994030115340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FENE"/>
    <s v="05113"/>
    <s v="EDC994030115340012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FENE"/>
    <s v="05114"/>
    <s v="EDC994030115340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OFÍA CASANOVA&quot; (FERROL)"/>
    <s v="05706"/>
    <s v="EDC994030115350009"/>
    <x v="0"/>
    <x v="0"/>
    <n v="6319.04"/>
    <s v="C"/>
    <s v="V"/>
    <n v="11"/>
    <m/>
    <m/>
    <n v="6003"/>
    <m/>
    <x v="0"/>
    <s v="L"/>
    <s v="0948"/>
    <m/>
    <x v="0"/>
    <x v="1"/>
    <n v="502"/>
    <s v="RODRIGUEZ GONZALEZ, MARIA PILAR"/>
    <s v="32635068T"/>
    <s v="DEFINITIVO "/>
    <n v="0"/>
    <m/>
    <n v="18383.701689600002"/>
    <n v="18626.938628479998"/>
    <n v="243.23693887999616"/>
  </r>
  <r>
    <s v="IES &quot;SOFÍA CASANOVA&quot; (FERROL)"/>
    <s v="05707"/>
    <s v="EDC99403011535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SOFÍA CASANOVA&quot; (FERROL)"/>
    <s v="05708"/>
    <s v="EDC994030115350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SOFÍA CASANOVA&quot; (FERROL)"/>
    <s v="05709"/>
    <s v="EDC994030115350012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FIN DO CAMIÑO&quot; (FISTERRA)"/>
    <s v="22190"/>
    <s v="EDC994030115360015"/>
    <x v="0"/>
    <x v="0"/>
    <n v="6319.04"/>
    <s v="C"/>
    <s v="V"/>
    <n v="11"/>
    <m/>
    <m/>
    <n v="6003"/>
    <m/>
    <x v="0"/>
    <s v="L"/>
    <s v="0948"/>
    <m/>
    <x v="0"/>
    <x v="1"/>
    <n v="517"/>
    <s v="RODRIGUEZ TAIBO, ANGEL JOSE"/>
    <s v="76345684J"/>
    <s v="DEFINITIVO "/>
    <n v="0"/>
    <m/>
    <n v="18383.701689600002"/>
    <n v="18626.938628479998"/>
    <n v="243.23693887999616"/>
  </r>
  <r>
    <s v="IES &quot;AGRA DE LEBORÍS&quot; (LARACHA)"/>
    <s v="05713"/>
    <s v="EDC994030115400006"/>
    <x v="0"/>
    <x v="0"/>
    <n v="6319.04"/>
    <s v="C"/>
    <s v="V"/>
    <n v="11"/>
    <m/>
    <m/>
    <n v="6003"/>
    <m/>
    <x v="0"/>
    <s v="L"/>
    <s v="0948"/>
    <m/>
    <x v="0"/>
    <x v="1"/>
    <n v="226"/>
    <s v="GARCIA RODRIGUEZ, MARIA TERESA"/>
    <s v="76345797B"/>
    <s v="DEFINITIVO "/>
    <n v="0"/>
    <m/>
    <n v="18383.701689600002"/>
    <n v="18626.938628479998"/>
    <n v="243.23693887999616"/>
  </r>
  <r>
    <s v="IES &quot;AGRA DE LEBORÍS&quot; (LARACHA)"/>
    <s v="05714"/>
    <s v="EDC994030115400007"/>
    <x v="0"/>
    <x v="0"/>
    <n v="6319.04"/>
    <s v="C"/>
    <s v="V"/>
    <n v="11"/>
    <m/>
    <m/>
    <n v="6003"/>
    <m/>
    <x v="0"/>
    <s v="L"/>
    <s v="0948"/>
    <m/>
    <x v="0"/>
    <x v="1"/>
    <n v="101"/>
    <s v="CARRACEDO MOUZO, MARIA DEL SOCORRO"/>
    <s v="76359934A"/>
    <s v="DEFINITIVO "/>
    <n v="0"/>
    <m/>
    <n v="18383.701689600002"/>
    <n v="18626.938628479998"/>
    <n v="243.23693887999616"/>
  </r>
  <r>
    <s v="IES &quot;AGRA DE LEBORÍS&quot; (LARACHA)"/>
    <s v="22191"/>
    <s v="EDC99403011540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URBANO LUGRÍS&quot; (MALPICA DE BERGANTIÑOS)"/>
    <s v="17762"/>
    <s v="EDC994030115420007"/>
    <x v="0"/>
    <x v="0"/>
    <n v="6319.04"/>
    <s v="C"/>
    <s v="V"/>
    <n v="11"/>
    <m/>
    <m/>
    <n v="6003"/>
    <m/>
    <x v="0"/>
    <s v="L"/>
    <s v="0948"/>
    <m/>
    <x v="0"/>
    <x v="1"/>
    <n v="521"/>
    <s v="ROJO CASTIÑEIRA, ADELINA"/>
    <s v="76349748Y"/>
    <s v="DEFINITIVO "/>
    <n v="0"/>
    <m/>
    <n v="18383.701689600002"/>
    <n v="18626.938628479998"/>
    <n v="243.23693887999616"/>
  </r>
  <r>
    <s v="IES DE MELIDE"/>
    <s v="05718"/>
    <s v="EDC99403011545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MELIDE"/>
    <s v="05719"/>
    <s v="EDC994030115450009"/>
    <x v="0"/>
    <x v="0"/>
    <n v="6319.04"/>
    <s v="C"/>
    <s v="V"/>
    <n v="11"/>
    <m/>
    <m/>
    <n v="6003"/>
    <m/>
    <x v="0"/>
    <s v="L"/>
    <s v="0948"/>
    <m/>
    <x v="0"/>
    <x v="1"/>
    <n v="426"/>
    <s v="PENAS TORREIRO, MARIA LUZ"/>
    <s v="14581408Y"/>
    <s v="DEFINITIVO "/>
    <n v="0"/>
    <m/>
    <n v="18383.701689600002"/>
    <n v="18626.938628479998"/>
    <n v="243.23693887999616"/>
  </r>
  <r>
    <s v="IES DE MELIDE"/>
    <s v="22192"/>
    <s v="EDC99403011545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MELIDE"/>
    <s v="22193"/>
    <s v="EDC994030115450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MUGARDOS"/>
    <s v="05722"/>
    <s v="EDC99403011550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MUGARDOS"/>
    <s v="05723"/>
    <s v="EDC994030115500008"/>
    <x v="0"/>
    <x v="0"/>
    <n v="6319.04"/>
    <s v="C"/>
    <s v="V"/>
    <n v="11"/>
    <m/>
    <m/>
    <n v="6003"/>
    <m/>
    <x v="0"/>
    <s v="L"/>
    <n v="948"/>
    <m/>
    <x v="0"/>
    <x v="1"/>
    <n v="53"/>
    <s v="BARRO CALVO, MARIA JESUS"/>
    <s v="76404068T"/>
    <s v="DEFINITIVO "/>
    <n v="0"/>
    <m/>
    <n v="18383.701689600002"/>
    <n v="18626.938628479998"/>
    <n v="243.23693887999616"/>
  </r>
  <r>
    <s v="IES &quot;RAMÓN CAAMAÑO&quot; (MUXÍA)"/>
    <s v="22196"/>
    <s v="EDC994030115510015"/>
    <x v="0"/>
    <x v="0"/>
    <n v="6319.04"/>
    <s v="C"/>
    <s v="V"/>
    <n v="11"/>
    <m/>
    <m/>
    <n v="6003"/>
    <m/>
    <x v="0"/>
    <s v="L"/>
    <s v="0948"/>
    <m/>
    <x v="0"/>
    <x v="1"/>
    <n v="379"/>
    <s v="NEGRO PAZ, KATIA"/>
    <s v="79312586F"/>
    <s v="DEFINITIVO "/>
    <n v="0"/>
    <m/>
    <n v="18383.701689600002"/>
    <n v="18626.938628479998"/>
    <n v="243.23693887999616"/>
  </r>
  <r>
    <s v="IES PLURILINGÜE &quot;FONTEXERÍA&quot; (MUROS)"/>
    <s v="05728"/>
    <s v="EDC994030115520009"/>
    <x v="0"/>
    <x v="0"/>
    <n v="6319.04"/>
    <s v="C"/>
    <s v="V"/>
    <n v="11"/>
    <m/>
    <m/>
    <n v="6003"/>
    <m/>
    <x v="0"/>
    <s v="L"/>
    <n v="948"/>
    <m/>
    <x v="0"/>
    <x v="1"/>
    <n v="445"/>
    <s v="PICON IGLESIAS, JOSE ANTONIO"/>
    <s v="33280802D"/>
    <s v="DEFINITIVO "/>
    <n v="0"/>
    <m/>
    <n v="18383.701689600002"/>
    <n v="18626.938628479998"/>
    <n v="243.23693887999616"/>
  </r>
  <r>
    <s v="IES PLURILINGÜE &quot;FONTEXERÍA&quot; (MUROS)"/>
    <s v="05729"/>
    <s v="EDC99403011552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FONTEXERÍA&quot; (MUROS)"/>
    <s v="05730"/>
    <s v="EDC994030115520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S TELLEIRAS&quot; (NARÓN)"/>
    <s v="05738"/>
    <s v="EDC994030115530012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AS TELLEIRAS&quot; (NARÓN)"/>
    <s v="05739"/>
    <s v="EDC994030115530013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AS TELLEIRAS&quot; (NARÓN)"/>
    <s v="05740"/>
    <s v="EDC994030115530014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AS TELLEIRAS&quot; (NARÓN)"/>
    <s v="05741"/>
    <s v="EDC994030115530015"/>
    <x v="0"/>
    <x v="1"/>
    <n v="6486.34"/>
    <s v="C"/>
    <s v="V"/>
    <n v="11"/>
    <m/>
    <m/>
    <n v="6003"/>
    <m/>
    <x v="2"/>
    <s v="L"/>
    <n v="9733"/>
    <m/>
    <x v="0"/>
    <x v="1"/>
    <n v="582"/>
    <s v="TORRENTE VARELA, MARGARITA EVANGELINA"/>
    <s v="32669312C"/>
    <s v="DEFINITIVO "/>
    <n v="0"/>
    <m/>
    <n v="18968.988064320001"/>
    <n v="19124.976097919996"/>
    <n v="155.98803359999511"/>
  </r>
  <r>
    <s v="IES &quot;FERNANDO ESQUÍO&quot; (NEDA)"/>
    <s v="05745"/>
    <s v="EDC994030115540007"/>
    <x v="0"/>
    <x v="0"/>
    <n v="6319.04"/>
    <s v="C"/>
    <s v="V"/>
    <n v="11"/>
    <m/>
    <m/>
    <n v="6003"/>
    <m/>
    <x v="0"/>
    <s v="L"/>
    <s v="0948"/>
    <m/>
    <x v="0"/>
    <x v="1"/>
    <n v="558"/>
    <s v="SIXTO GONZALEZ, JUAN IGNACIO"/>
    <s v="32652239J"/>
    <s v="DEFINITIVO "/>
    <n v="0"/>
    <m/>
    <n v="18383.701689600002"/>
    <n v="18626.938628479998"/>
    <n v="243.23693887999616"/>
  </r>
  <r>
    <s v="IES &quot;FERNANDO ESQUÍO&quot; (NEDA)"/>
    <s v="05746"/>
    <s v="EDC994030115540008"/>
    <x v="0"/>
    <x v="0"/>
    <n v="6319.04"/>
    <s v="C"/>
    <s v="V"/>
    <n v="11"/>
    <m/>
    <m/>
    <n v="6003"/>
    <m/>
    <x v="0"/>
    <s v="L"/>
    <n v="948"/>
    <m/>
    <x v="0"/>
    <x v="1"/>
    <n v="447"/>
    <s v="PITA MORO, INES"/>
    <s v="32662712K"/>
    <s v="DEFINITIVO "/>
    <n v="0"/>
    <m/>
    <n v="18383.701689600002"/>
    <n v="18626.938628479998"/>
    <n v="243.23693887999616"/>
  </r>
  <r>
    <s v="IES &quot;FERNANDO ESQUÍO&quot; (NEDA)"/>
    <s v="05747"/>
    <s v="EDC994030115540009"/>
    <x v="0"/>
    <x v="0"/>
    <n v="6319.04"/>
    <s v="C"/>
    <s v="V"/>
    <n v="11"/>
    <m/>
    <m/>
    <n v="6003"/>
    <m/>
    <x v="0"/>
    <s v="L"/>
    <n v="948"/>
    <m/>
    <x v="0"/>
    <x v="1"/>
    <n v="309"/>
    <s v="LOPEZ RODRIGUEZ, MARIA CARMEN"/>
    <s v="33831783W"/>
    <s v="DEFINITIVO "/>
    <n v="0"/>
    <m/>
    <n v="18383.701689600002"/>
    <n v="18626.938628479998"/>
    <n v="243.23693887999616"/>
  </r>
  <r>
    <s v="IES &quot;FERNANDO ESQUÍO&quot; (NEDA)"/>
    <s v="25915"/>
    <s v="EDC994030115540010"/>
    <x v="0"/>
    <x v="0"/>
    <n v="6319.04"/>
    <s v="C"/>
    <s v="V"/>
    <n v="11"/>
    <m/>
    <m/>
    <n v="6003"/>
    <m/>
    <x v="0"/>
    <s v="L"/>
    <n v="948"/>
    <m/>
    <x v="0"/>
    <x v="1"/>
    <n v="463"/>
    <s v="PRIETO NOVO, ESPERANZA"/>
    <s v="32659751G"/>
    <s v="DEFINITIVO "/>
    <n v="0"/>
    <m/>
    <n v="18383.701689600002"/>
    <n v="18626.938628479998"/>
    <n v="243.23693887999616"/>
  </r>
  <r>
    <s v="IES &quot;XULIÁN MAGARIÑOS&quot; (NEGREIRA)"/>
    <s v="05748"/>
    <s v="EDC994030115550007"/>
    <x v="0"/>
    <x v="0"/>
    <n v="6319.04"/>
    <s v="C"/>
    <s v="V"/>
    <n v="11"/>
    <m/>
    <m/>
    <n v="6003"/>
    <m/>
    <x v="0"/>
    <s v="L"/>
    <n v="948"/>
    <m/>
    <x v="0"/>
    <x v="1"/>
    <n v="636"/>
    <s v="VILANOVA PEREZ, JUAN CARLOS"/>
    <s v="33299113N"/>
    <s v="DEFINITIVO "/>
    <n v="0"/>
    <m/>
    <n v="18383.701689600002"/>
    <n v="18626.938628479998"/>
    <n v="243.23693887999616"/>
  </r>
  <r>
    <s v="IES &quot;XULIÁN MAGARIÑOS&quot; (NEGREIRA)"/>
    <s v="05749"/>
    <s v="EDC994030115550008"/>
    <x v="0"/>
    <x v="0"/>
    <n v="6319.04"/>
    <s v="C"/>
    <s v="V"/>
    <n v="11"/>
    <m/>
    <m/>
    <n v="6003"/>
    <m/>
    <x v="0"/>
    <s v="L"/>
    <n v="948"/>
    <m/>
    <x v="0"/>
    <x v="1"/>
    <n v="353"/>
    <s v="MIGUENS SUAREZ, MARIA JOAQUINA"/>
    <s v="33275171J"/>
    <s v="DEFINITIVO "/>
    <n v="0"/>
    <m/>
    <n v="18383.701689600002"/>
    <n v="18626.938628479998"/>
    <n v="243.23693887999616"/>
  </r>
  <r>
    <s v="IES &quot;XULIÁN MAGARIÑOS&quot; (NEGREIRA)"/>
    <s v="05750"/>
    <s v="EDC99403011555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VIRXE DO MAR&quot; (NOIA)"/>
    <s v="05756"/>
    <s v="EDC99403011556000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VIRXE DO MAR&quot; (NOIA)"/>
    <s v="05757"/>
    <s v="EDC994030115560009"/>
    <x v="0"/>
    <x v="1"/>
    <n v="6486.34"/>
    <s v="C"/>
    <s v="V"/>
    <n v="11"/>
    <m/>
    <m/>
    <n v="6003"/>
    <m/>
    <x v="2"/>
    <s v="L"/>
    <n v="9733"/>
    <m/>
    <x v="0"/>
    <x v="1"/>
    <n v="369"/>
    <s v="MOREIRA VAZQUEZ, ROBERTO"/>
    <s v="33293429D"/>
    <s v="DEFINITIVO "/>
    <n v="0"/>
    <m/>
    <n v="18968.988064320001"/>
    <n v="19124.976097919996"/>
    <n v="155.98803359999511"/>
  </r>
  <r>
    <s v="IES &quot;VIRXE DO MAR&quot; (NOIA)"/>
    <s v="05758"/>
    <s v="EDC99403011556001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PLURILINGÜE &quot;XOSÉ NEIRA VILAS&quot; (OLEIROS)"/>
    <s v="05763"/>
    <s v="EDC994030115570007"/>
    <x v="0"/>
    <x v="0"/>
    <n v="6319.04"/>
    <s v="C"/>
    <s v="V"/>
    <n v="11"/>
    <m/>
    <m/>
    <n v="6003"/>
    <m/>
    <x v="0"/>
    <s v="L"/>
    <s v="0948"/>
    <m/>
    <x v="0"/>
    <x v="1"/>
    <n v="608"/>
    <s v="VAZQUEZ GILDA, MARIA JESUS"/>
    <s v="32806404D"/>
    <s v="DEFINITIVO "/>
    <n v="0"/>
    <m/>
    <n v="18383.701689600002"/>
    <n v="18626.938628479998"/>
    <n v="243.23693887999616"/>
  </r>
  <r>
    <s v="IES PLURILINGÜE &quot;XOSÉ NEIRA VILAS&quot; (OLEIROS)"/>
    <s v="05764"/>
    <s v="EDC994030115570008"/>
    <x v="0"/>
    <x v="0"/>
    <n v="6319.04"/>
    <s v="C"/>
    <s v="V"/>
    <n v="11"/>
    <m/>
    <m/>
    <n v="6003"/>
    <m/>
    <x v="0"/>
    <s v="L"/>
    <s v="0948"/>
    <m/>
    <x v="0"/>
    <x v="1"/>
    <n v="537"/>
    <s v="SANCHEZ GAREA, FRANCISCO JAVIER"/>
    <s v="34890468C"/>
    <s v="DEFINITIVO "/>
    <n v="0"/>
    <m/>
    <n v="18383.701689600002"/>
    <n v="18626.938628479998"/>
    <n v="243.23693887999616"/>
  </r>
  <r>
    <s v="IES &quot;ORDES&quot; (ORDES)"/>
    <s v="05769"/>
    <s v="EDC99403011558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ORDES&quot; (ORDES)"/>
    <s v="05770"/>
    <s v="EDC994030115580008"/>
    <x v="0"/>
    <x v="0"/>
    <n v="6319.04"/>
    <s v="C"/>
    <s v="V"/>
    <n v="11"/>
    <m/>
    <m/>
    <n v="6003"/>
    <m/>
    <x v="0"/>
    <s v="L"/>
    <s v="0948"/>
    <m/>
    <x v="0"/>
    <x v="1"/>
    <n v="425"/>
    <s v="PENA VARELA, MARIA JOSE"/>
    <s v="34893756L"/>
    <s v="DEFINITIVO "/>
    <n v="0"/>
    <m/>
    <n v="18383.701689600002"/>
    <n v="18626.938628479998"/>
    <n v="243.23693887999616"/>
  </r>
  <r>
    <s v="IES &quot;ORDES&quot; (ORDES)"/>
    <s v="05129"/>
    <s v="EDC994030115580009"/>
    <x v="0"/>
    <x v="0"/>
    <n v="6319.04"/>
    <s v="C"/>
    <s v="V"/>
    <n v="11"/>
    <m/>
    <m/>
    <n v="6003"/>
    <m/>
    <x v="0"/>
    <s v="L"/>
    <n v="948"/>
    <m/>
    <x v="0"/>
    <x v="1"/>
    <n v="270"/>
    <s v="IGLESIAS COUSELO, MARÍA LOURDES"/>
    <s v="76346772C"/>
    <s v="DEFINITIVO "/>
    <n v="0"/>
    <m/>
    <n v="18383.701689600002"/>
    <n v="18626.938628479998"/>
    <n v="243.23693887999616"/>
  </r>
  <r>
    <s v="IES &quot;ORDES&quot; (ORDES)"/>
    <s v="05130"/>
    <s v="EDC99403011558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OROSO"/>
    <s v="22205"/>
    <s v="EDC994030115590015"/>
    <x v="0"/>
    <x v="0"/>
    <n v="6319.04"/>
    <s v="C"/>
    <s v="V"/>
    <n v="11"/>
    <m/>
    <m/>
    <n v="6003"/>
    <m/>
    <x v="0"/>
    <s v="L"/>
    <s v="0948"/>
    <m/>
    <x v="0"/>
    <x v="1"/>
    <n v="530"/>
    <s v="SABEL SANDE, HERMINDA"/>
    <s v="33258693A"/>
    <s v="DEFINITIVO "/>
    <n v="0"/>
    <m/>
    <n v="18383.701689600002"/>
    <n v="18626.938628479998"/>
    <n v="243.23693887999616"/>
  </r>
  <r>
    <s v="IES DE OROSO"/>
    <s v="22206"/>
    <s v="EDC994030115590016"/>
    <x v="0"/>
    <x v="0"/>
    <n v="6319.04"/>
    <s v="C"/>
    <s v="V"/>
    <n v="11"/>
    <m/>
    <m/>
    <n v="6003"/>
    <m/>
    <x v="0"/>
    <s v="L"/>
    <s v="0948"/>
    <m/>
    <x v="0"/>
    <x v="1"/>
    <n v="4"/>
    <s v="ABELENDA PARAMA, MARIA DEL CARMEN"/>
    <s v="32808765R"/>
    <s v="DEFINITIVO "/>
    <n v="0"/>
    <m/>
    <n v="18383.701689600002"/>
    <n v="18626.938628479998"/>
    <n v="243.23693887999616"/>
  </r>
  <r>
    <s v="IES DE ORTIGUEIRA"/>
    <s v="05774"/>
    <s v="EDC994030115600007"/>
    <x v="0"/>
    <x v="0"/>
    <n v="6319.04"/>
    <s v="C"/>
    <s v="V"/>
    <n v="11"/>
    <m/>
    <m/>
    <n v="6003"/>
    <m/>
    <x v="0"/>
    <s v="L"/>
    <n v="948"/>
    <m/>
    <x v="0"/>
    <x v="1"/>
    <n v="619"/>
    <s v="VAZQUEZ SERANTES, MERCEDES"/>
    <s v="76399085P"/>
    <s v="DEFINITIVO "/>
    <n v="0"/>
    <m/>
    <n v="18383.701689600002"/>
    <n v="18626.938628479998"/>
    <n v="243.23693887999616"/>
  </r>
  <r>
    <s v="IES DE ORTIGUEIRA"/>
    <s v="05775"/>
    <s v="EDC99403011560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ORTIGUEIRA"/>
    <s v="19491"/>
    <s v="EDC99403011560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POETA AÑÓN&quot; (OUTES)"/>
    <s v="22207"/>
    <s v="EDC994030115610015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POETA AÑÓN&quot; (OUTES)"/>
    <s v="22208"/>
    <s v="EDC994030115610016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CAMILO JOSÉ CELA&quot; (PADRÓN)"/>
    <s v="05780"/>
    <s v="EDC99403011564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CAMILO JOSÉ CELA&quot; (PADRÓN)"/>
    <s v="05781"/>
    <s v="EDC99403011564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A POBRA DO CARAMIÑAL"/>
    <s v="05786"/>
    <s v="EDC994030115660007"/>
    <x v="0"/>
    <x v="0"/>
    <n v="6319.04"/>
    <s v="C"/>
    <s v="V"/>
    <n v="11"/>
    <m/>
    <m/>
    <n v="6003"/>
    <m/>
    <x v="0"/>
    <s v="L"/>
    <n v="948"/>
    <m/>
    <x v="0"/>
    <x v="1"/>
    <n v="398"/>
    <s v="OLIVEIRA FIGUEROA, MARIA DOLORES"/>
    <s v="78791482Z"/>
    <s v="DEFINITIVO "/>
    <n v="0"/>
    <m/>
    <n v="18383.701689600002"/>
    <n v="18626.938628479998"/>
    <n v="243.23693887999616"/>
  </r>
  <r>
    <s v="IES DA POBRA DO CARAMIÑAL"/>
    <s v="05787"/>
    <s v="EDC99403011566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A POBRA DO CARAMIÑAL"/>
    <s v="05788"/>
    <s v="EDC99403011566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A POBRA DO CARAMIÑAL"/>
    <s v="22209"/>
    <s v="EDC994030115660010"/>
    <x v="0"/>
    <x v="0"/>
    <n v="6319.04"/>
    <s v="C"/>
    <s v="V"/>
    <n v="11"/>
    <m/>
    <m/>
    <n v="6003"/>
    <m/>
    <x v="0"/>
    <s v="L"/>
    <n v="948"/>
    <m/>
    <x v="0"/>
    <x v="1"/>
    <n v="30"/>
    <s v="ARAUJO CASAIS, MARIA JOSEFA"/>
    <s v="76507084E"/>
    <s v="DEFINITIVO "/>
    <n v="0"/>
    <m/>
    <n v="18383.701689600002"/>
    <n v="18626.938628479998"/>
    <n v="243.23693887999616"/>
  </r>
  <r>
    <s v="IES EDUARDO PONDAL (PONTECESO)"/>
    <s v="05792"/>
    <s v="EDC99403011567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EDUARDO PONDAL (PONTECESO)"/>
    <s v="05793"/>
    <s v="EDC99403011567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EDUARDO PONDAL (PONTECESO)"/>
    <s v="05794"/>
    <s v="EDC994030115670009"/>
    <x v="0"/>
    <x v="0"/>
    <n v="6319.04"/>
    <s v="C"/>
    <s v="V"/>
    <n v="11"/>
    <m/>
    <m/>
    <n v="6003"/>
    <m/>
    <x v="0"/>
    <s v="L"/>
    <n v="948"/>
    <m/>
    <x v="0"/>
    <x v="1"/>
    <n v="286"/>
    <s v="LEMA MOUZO, LUCIA"/>
    <s v="76355303H"/>
    <s v="DEFINITIVO "/>
    <n v="0"/>
    <m/>
    <n v="18383.701689600002"/>
    <n v="18626.938628479998"/>
    <n v="243.23693887999616"/>
  </r>
  <r>
    <s v="IES EDUARDO PONDAL (PONTECESO)"/>
    <s v="05795"/>
    <s v="EDC994030115670010"/>
    <x v="0"/>
    <x v="0"/>
    <n v="6319.04"/>
    <s v="C"/>
    <s v="V"/>
    <n v="11"/>
    <m/>
    <m/>
    <n v="6003"/>
    <m/>
    <x v="0"/>
    <s v="L"/>
    <s v="0948"/>
    <m/>
    <x v="0"/>
    <x v="1"/>
    <n v="216"/>
    <s v="GARCIA DEVESA, MARIA MERCEDES"/>
    <s v="76356598W"/>
    <s v="DEFINITIVO "/>
    <n v="0"/>
    <m/>
    <n v="18383.701689600002"/>
    <n v="18626.938628479998"/>
    <n v="243.23693887999616"/>
  </r>
  <r>
    <s v="IES &quot;BRÉAMO&quot; (PONTEDEUME)"/>
    <s v="05800"/>
    <s v="EDC99403011568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BRÉAMO&quot; (PONTEDEUME)"/>
    <s v="05801"/>
    <s v="EDC994030115680008"/>
    <x v="0"/>
    <x v="0"/>
    <n v="6319.04"/>
    <s v="C"/>
    <s v="V"/>
    <n v="11"/>
    <m/>
    <m/>
    <n v="6003"/>
    <m/>
    <x v="0"/>
    <s v="L"/>
    <n v="948"/>
    <m/>
    <x v="0"/>
    <x v="1"/>
    <n v="457"/>
    <s v="PORTELA MARTINEZ, BEGOÑA"/>
    <s v="32656609J"/>
    <s v="DEFINITIVO "/>
    <n v="0"/>
    <m/>
    <n v="18383.701689600002"/>
    <n v="18626.938628479998"/>
    <n v="243.23693887999616"/>
  </r>
  <r>
    <s v="IES &quot;BRÉAMO&quot; (PONTEDEUME)"/>
    <s v="05802"/>
    <s v="EDC99403011568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ONCHO VALCARCE&quot; (AS PONTES)"/>
    <s v="05807"/>
    <s v="EDC994030115690007"/>
    <x v="0"/>
    <x v="0"/>
    <n v="6319.04"/>
    <s v="C"/>
    <s v="V"/>
    <n v="11"/>
    <m/>
    <m/>
    <n v="6003"/>
    <m/>
    <x v="0"/>
    <s v="L"/>
    <n v="948"/>
    <m/>
    <x v="0"/>
    <x v="1"/>
    <n v="443"/>
    <s v="PERNAS BRAÑA, MARIA ANGELES"/>
    <s v="33303969S"/>
    <s v="DEFINITIVO "/>
    <n v="0"/>
    <m/>
    <n v="18383.701689600002"/>
    <n v="18626.938628479998"/>
    <n v="243.23693887999616"/>
  </r>
  <r>
    <s v="IES &quot;MONCHO VALCARCE&quot; (AS PONTES)"/>
    <s v="05808"/>
    <s v="EDC99403011569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ONCHO VALCARCE&quot; (AS PONTES)"/>
    <s v="05809"/>
    <s v="EDC994030115690009"/>
    <x v="0"/>
    <x v="0"/>
    <n v="6319.04"/>
    <s v="C"/>
    <s v="V"/>
    <n v="11"/>
    <m/>
    <m/>
    <n v="6003"/>
    <m/>
    <x v="0"/>
    <s v="L"/>
    <n v="948"/>
    <m/>
    <x v="0"/>
    <x v="1"/>
    <n v="195"/>
    <s v="FERREIRA ANTON, MARÍA DELFINA"/>
    <s v="32657501P"/>
    <s v="DEFINITIVO "/>
    <n v="0"/>
    <m/>
    <n v="18383.701689600002"/>
    <n v="18626.938628479998"/>
    <n v="243.23693887999616"/>
  </r>
  <r>
    <s v="IES &quot;MONCHO VALCARCE&quot; (AS PONTES)"/>
    <s v="22210"/>
    <s v="EDC994030115690010"/>
    <x v="0"/>
    <x v="0"/>
    <n v="6319.04"/>
    <s v="C"/>
    <s v="V"/>
    <n v="11"/>
    <m/>
    <m/>
    <n v="6003"/>
    <m/>
    <x v="0"/>
    <s v="L"/>
    <n v="948"/>
    <m/>
    <x v="0"/>
    <x v="1"/>
    <n v="575"/>
    <s v="TEIJEIRO LOZANO, DOLORES"/>
    <s v="76577994T"/>
    <s v="DEFINITIVO "/>
    <n v="0"/>
    <m/>
    <n v="18383.701689600002"/>
    <n v="18626.938628479998"/>
    <n v="243.23693887999616"/>
  </r>
  <r>
    <s v="IES &quot;FÉLIX MURIEL&quot; (RIANXO)"/>
    <s v="05812"/>
    <s v="EDC994030115710007"/>
    <x v="0"/>
    <x v="0"/>
    <n v="6319.04"/>
    <s v="C"/>
    <s v="V"/>
    <n v="11"/>
    <m/>
    <m/>
    <n v="6003"/>
    <m/>
    <x v="0"/>
    <s v="L"/>
    <s v="0948"/>
    <m/>
    <x v="0"/>
    <x v="1"/>
    <n v="372"/>
    <s v="MOSQUERA HERMO, MARIA EVA"/>
    <s v="33276832H"/>
    <s v="DEFINITIVO "/>
    <n v="0"/>
    <m/>
    <n v="18383.701689600002"/>
    <n v="18626.938628479998"/>
    <n v="243.23693887999616"/>
  </r>
  <r>
    <s v="IES &quot;FÉLIX MURIEL&quot; (RIANXO)"/>
    <s v="05813"/>
    <s v="EDC994030115710008"/>
    <x v="0"/>
    <x v="0"/>
    <n v="6319.04"/>
    <s v="C"/>
    <s v="V"/>
    <n v="11"/>
    <m/>
    <m/>
    <n v="6003"/>
    <m/>
    <x v="0"/>
    <s v="L"/>
    <n v="948"/>
    <m/>
    <x v="0"/>
    <x v="1"/>
    <n v="452"/>
    <s v="PIÑEIRO SOBRADELO, MARIA ANGELES"/>
    <s v="78780428T"/>
    <s v="DEFINITIVO "/>
    <n v="0"/>
    <m/>
    <n v="18383.701689600002"/>
    <n v="18626.938628479998"/>
    <n v="243.23693887999616"/>
  </r>
  <r>
    <s v="IES &quot;FÉLIX MURIEL&quot; (RIANXO)"/>
    <s v="05814"/>
    <s v="EDC994030115710009"/>
    <x v="0"/>
    <x v="0"/>
    <n v="6319.04"/>
    <s v="C"/>
    <s v="V"/>
    <n v="11"/>
    <m/>
    <m/>
    <n v="6003"/>
    <m/>
    <x v="0"/>
    <s v="L"/>
    <s v="0948"/>
    <m/>
    <x v="0"/>
    <x v="1"/>
    <n v="630"/>
    <s v="VICENTE VICENTE, MARIA DOLORES"/>
    <s v="78782449C"/>
    <s v="DEFINITIVO "/>
    <n v="0"/>
    <m/>
    <n v="18383.701689600002"/>
    <n v="18626.938628479998"/>
    <n v="243.23693887999616"/>
  </r>
  <r>
    <s v="IES &quot;FÉLIX MURIEL&quot; (RIANXO)"/>
    <s v="05815"/>
    <s v="EDC99403011571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Nº 1&quot; (RIBEIRA)"/>
    <s v="05820"/>
    <s v="EDC99403011572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Nº 1&quot; (RIBEIRA)"/>
    <s v="05821"/>
    <s v="EDC99403011572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Nº 1&quot; (RIBEIRA)"/>
    <s v="05822"/>
    <s v="EDC994030115720010"/>
    <x v="0"/>
    <x v="0"/>
    <n v="6319.04"/>
    <s v="C"/>
    <s v="V"/>
    <n v="11"/>
    <m/>
    <m/>
    <n v="6003"/>
    <m/>
    <x v="0"/>
    <s v="L"/>
    <s v="0948"/>
    <m/>
    <x v="0"/>
    <x v="1"/>
    <n v="35"/>
    <s v="ARGIBAY LEMA, MARIA ELENA"/>
    <s v="33224159S"/>
    <s v="DEFINITIVO "/>
    <n v="0"/>
    <m/>
    <n v="18383.701689600002"/>
    <n v="18626.938628479998"/>
    <n v="243.23693887999616"/>
  </r>
  <r>
    <s v="IES &quot;ISAAC DÍAZ PARDO&quot; (SADA)"/>
    <s v="05826"/>
    <s v="EDC994030115740007"/>
    <x v="0"/>
    <x v="0"/>
    <n v="6319.04"/>
    <s v="C"/>
    <s v="V"/>
    <n v="11"/>
    <m/>
    <m/>
    <n v="6003"/>
    <m/>
    <x v="0"/>
    <s v="L"/>
    <n v="948"/>
    <m/>
    <x v="0"/>
    <x v="1"/>
    <n v="399"/>
    <s v="ONDOÑO CASTELLAR, ANA MARIA"/>
    <s v="32747114J"/>
    <s v="DEFINITIVO "/>
    <n v="0"/>
    <m/>
    <n v="18383.701689600002"/>
    <n v="18626.938628479998"/>
    <n v="243.23693887999616"/>
  </r>
  <r>
    <s v="IES &quot;ISAAC DÍAZ PARDO&quot; (SADA)"/>
    <s v="05827"/>
    <s v="EDC99403011574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ISAAC DÍAZ PARDO&quot; (SADA)"/>
    <s v="05828"/>
    <s v="EDC994030115740009"/>
    <x v="0"/>
    <x v="0"/>
    <n v="6319.04"/>
    <s v="C"/>
    <s v="V"/>
    <n v="11"/>
    <m/>
    <m/>
    <n v="6003"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IES &quot;ISAAC DÍAZ PARDO&quot; (SADA)"/>
    <s v="19492"/>
    <s v="EDC99403011574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TERRA DE XALLAS&quot; (SANTA COMBA)"/>
    <s v="05832"/>
    <s v="EDC99403011576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TERRA DE XALLAS&quot; (SANTA COMBA)"/>
    <s v="05833"/>
    <s v="EDC99403011576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TERRA DE XALLAS&quot; (SANTA COMBA)"/>
    <s v="05834"/>
    <s v="EDC994030115760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TERRA DE XALLAS&quot; (SANTA COMBA)"/>
    <s v="22214"/>
    <s v="EDC994030115760012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RCEBISPO XELMÍREZ I&quot; (SANTIAGO DE COMPOSTELA)"/>
    <s v="05842"/>
    <s v="EDC994030115770014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RCEBISPO XELMÍREZ I&quot; (SANTIAGO DE COMPOSTELA)"/>
    <s v="05843"/>
    <s v="EDC994030115770015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RCEBISPO XELMÍREZ I&quot; (SANTIAGO DE COMPOSTELA)"/>
    <s v="05844"/>
    <s v="EDC994030115770016"/>
    <x v="0"/>
    <x v="0"/>
    <n v="6319.04"/>
    <s v="C"/>
    <s v="V"/>
    <n v="11"/>
    <m/>
    <m/>
    <n v="6003"/>
    <m/>
    <x v="0"/>
    <s v="L"/>
    <n v="948"/>
    <m/>
    <x v="0"/>
    <x v="1"/>
    <n v="274"/>
    <s v="IGLESIAS LIMENS, MERCEDES"/>
    <s v="33283642C"/>
    <s v="DEFINITIVO "/>
    <n v="0"/>
    <m/>
    <n v="18383.701689600002"/>
    <n v="18626.938628479998"/>
    <n v="243.23693887999616"/>
  </r>
  <r>
    <s v="IES &quot;ARCEBISPO XELMÍREZ I&quot; (SANTIAGO DE COMPOSTELA)"/>
    <s v="05845"/>
    <s v="EDC99403011577001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CACHEIRAS (TEO)"/>
    <s v="05849"/>
    <s v="EDC99403011581000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DE CACHEIRAS (TEO)"/>
    <s v="05850"/>
    <s v="EDC99403011581000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DE CACHEIRAS (TEO)"/>
    <s v="22226"/>
    <s v="EDC994030115810015"/>
    <x v="0"/>
    <x v="1"/>
    <n v="6486.34"/>
    <s v="C"/>
    <s v="V"/>
    <n v="11"/>
    <m/>
    <m/>
    <n v="6003"/>
    <m/>
    <x v="2"/>
    <s v="L"/>
    <s v="9733"/>
    <m/>
    <x v="0"/>
    <x v="0"/>
    <s v=""/>
    <s v=""/>
    <s v=""/>
    <s v=""/>
    <s v=""/>
    <m/>
    <n v="18968.988064320001"/>
    <n v="19124.976097919996"/>
    <n v="155.98803359999511"/>
  </r>
  <r>
    <s v="IES &quot;TERRA DE SONEIRA&quot; (VIMIANZO)"/>
    <s v="05854"/>
    <s v="EDC99403011591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TERRA DE SONEIRA&quot; (VIMIANZO)"/>
    <s v="05855"/>
    <s v="EDC994030115910008"/>
    <x v="0"/>
    <x v="0"/>
    <n v="6319.04"/>
    <s v="C"/>
    <s v="V"/>
    <n v="11"/>
    <m/>
    <m/>
    <n v="6003"/>
    <m/>
    <x v="0"/>
    <s v="L"/>
    <s v="0948"/>
    <m/>
    <x v="0"/>
    <x v="1"/>
    <n v="590"/>
    <s v="VALIÑA LEMA, MARIA DOLORES"/>
    <s v="32794191D"/>
    <s v="DEFINITIVO "/>
    <n v="0"/>
    <m/>
    <n v="18383.701689600002"/>
    <n v="18626.938628479998"/>
    <n v="243.23693887999616"/>
  </r>
  <r>
    <s v="IES &quot;TERRA DE SONEIRA&quot; (VIMIANZO)"/>
    <s v="22228"/>
    <s v="EDC994030115910009"/>
    <x v="0"/>
    <x v="0"/>
    <n v="6319.04"/>
    <s v="C"/>
    <s v="V"/>
    <n v="11"/>
    <m/>
    <m/>
    <n v="6003"/>
    <m/>
    <x v="0"/>
    <s v="L"/>
    <s v="0948"/>
    <m/>
    <x v="0"/>
    <x v="1"/>
    <n v="164"/>
    <s v="FACHAL LAVANDEIRA, DOLORES"/>
    <s v="76353406F"/>
    <s v="DEFINITIVO "/>
    <n v="0"/>
    <m/>
    <n v="18383.701689600002"/>
    <n v="18626.938628479998"/>
    <n v="243.23693887999616"/>
  </r>
  <r>
    <s v="IES &quot;MAXIMINO ROMERO DE LEMA&quot; (ZAS)"/>
    <s v="05858"/>
    <s v="EDC994030115920006"/>
    <x v="0"/>
    <x v="0"/>
    <n v="6319.04"/>
    <s v="C"/>
    <s v="V"/>
    <n v="11"/>
    <m/>
    <m/>
    <n v="6003"/>
    <m/>
    <x v="0"/>
    <s v="L"/>
    <s v="0948"/>
    <m/>
    <x v="0"/>
    <x v="1"/>
    <n v="137"/>
    <s v="COUSILLAS BARCIA, MARIA CARMEN"/>
    <s v="32437963M"/>
    <s v="DEFINITIVO "/>
    <n v="0"/>
    <m/>
    <n v="18383.701689600002"/>
    <n v="18626.938628479998"/>
    <n v="243.23693887999616"/>
  </r>
  <r>
    <s v="IES &quot;MAXIMINO ROMERO DE LEMA&quot; (ZAS)"/>
    <s v="05859"/>
    <s v="EDC994030115920007"/>
    <x v="0"/>
    <x v="0"/>
    <n v="6319.04"/>
    <s v="C"/>
    <s v="V"/>
    <n v="11"/>
    <m/>
    <m/>
    <n v="6003"/>
    <m/>
    <x v="0"/>
    <s v="L"/>
    <n v="948"/>
    <m/>
    <x v="0"/>
    <x v="1"/>
    <n v="8"/>
    <s v="AGRA POSE, MARIA ESTHER"/>
    <s v="76341880G"/>
    <s v="DEFINITIVO "/>
    <n v="0"/>
    <m/>
    <n v="18383.701689600002"/>
    <n v="18626.938628479998"/>
    <n v="243.23693887999616"/>
  </r>
  <r>
    <s v="IES &quot;LUCUS AUGUSTI&quot; (LUGO)"/>
    <s v="05867"/>
    <s v="EDC994030127001013"/>
    <x v="0"/>
    <x v="1"/>
    <n v="6486.34"/>
    <s v="C"/>
    <s v="V"/>
    <n v="11"/>
    <m/>
    <m/>
    <n v="6003"/>
    <m/>
    <x v="2"/>
    <s v="L"/>
    <n v="9733"/>
    <m/>
    <x v="0"/>
    <x v="1"/>
    <n v="527"/>
    <s v="SAAVEDRA ARIAS, YOLANDA"/>
    <s v="33857496R"/>
    <s v="DEFINITIVO "/>
    <n v="0"/>
    <m/>
    <n v="18968.988064320001"/>
    <n v="19124.976097919996"/>
    <n v="155.98803359999511"/>
  </r>
  <r>
    <s v="IES &quot;LUCUS AUGUSTI&quot; (LUGO)"/>
    <s v="05868"/>
    <s v="EDC994030127001014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LUCUS AUGUSTI&quot; (LUGO)"/>
    <s v="05869"/>
    <s v="EDC994030127001015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LUCUS AUGUSTI&quot; (LUGO)"/>
    <s v="05870"/>
    <s v="EDC994030127001016"/>
    <x v="0"/>
    <x v="1"/>
    <n v="6486.34"/>
    <s v="C"/>
    <s v="V"/>
    <n v="11"/>
    <m/>
    <m/>
    <n v="6003"/>
    <m/>
    <x v="2"/>
    <s v="L"/>
    <s v="09733"/>
    <m/>
    <x v="0"/>
    <x v="0"/>
    <s v=""/>
    <s v=""/>
    <s v=""/>
    <s v=""/>
    <s v=""/>
    <m/>
    <n v="18968.988064320001"/>
    <n v="19124.976097919996"/>
    <n v="155.98803359999511"/>
  </r>
  <r>
    <s v="IES DE ALFOZ-VALADOURO"/>
    <s v="05874"/>
    <s v="EDC99403012702000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ALFOZ-VALADOURO"/>
    <s v="05875"/>
    <s v="EDC99403012702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BECERREÁ"/>
    <s v="05879"/>
    <s v="EDC994030127060007"/>
    <x v="0"/>
    <x v="0"/>
    <n v="6319.04"/>
    <s v="C"/>
    <s v="V"/>
    <n v="11"/>
    <m/>
    <m/>
    <n v="6003"/>
    <m/>
    <x v="0"/>
    <s v="L"/>
    <n v="948"/>
    <m/>
    <x v="0"/>
    <x v="1"/>
    <n v="460"/>
    <s v="PRADOS FERNANDEZ, MARIA SOCORRO"/>
    <s v="76567324W"/>
    <s v="PROVISIONAL"/>
    <n v="0"/>
    <m/>
    <n v="18383.701689600002"/>
    <n v="18626.938628479998"/>
    <n v="243.23693887999616"/>
  </r>
  <r>
    <s v="IES DE BECERREÁ"/>
    <s v="05880"/>
    <s v="EDC99403012706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BECERREÁ"/>
    <s v="05881"/>
    <s v="EDC994030127060009"/>
    <x v="0"/>
    <x v="0"/>
    <n v="6319.04"/>
    <s v="C"/>
    <s v="V"/>
    <n v="11"/>
    <m/>
    <m/>
    <n v="6003"/>
    <m/>
    <x v="0"/>
    <s v="L"/>
    <s v="0948"/>
    <m/>
    <x v="0"/>
    <x v="1"/>
    <n v="299"/>
    <s v="LOPEZ FONTAL, MERCEDES"/>
    <s v="76566994V"/>
    <s v="DEFINITIVO "/>
    <n v="0"/>
    <m/>
    <n v="18383.701689600002"/>
    <n v="18626.938628479998"/>
    <n v="243.23693887999616"/>
  </r>
  <r>
    <s v="IES &quot;MONTE CASTELO&quot; (BURELA)"/>
    <s v="05887"/>
    <s v="EDC994030127085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ONTE CASTELO&quot; (BURELA)"/>
    <s v="05888"/>
    <s v="EDC994030127085011"/>
    <x v="0"/>
    <x v="0"/>
    <n v="6319.04"/>
    <s v="C"/>
    <s v="V"/>
    <n v="11"/>
    <m/>
    <m/>
    <n v="6003"/>
    <m/>
    <x v="0"/>
    <s v="L"/>
    <s v="0948"/>
    <m/>
    <x v="0"/>
    <x v="1"/>
    <n v="186"/>
    <s v="FERNANDEZ LOUZAO, MARIA JOSE"/>
    <s v="77591850Q"/>
    <s v="DEFINITIVO "/>
    <n v="0"/>
    <m/>
    <n v="18383.701689600002"/>
    <n v="18626.938628479998"/>
    <n v="243.23693887999616"/>
  </r>
  <r>
    <s v="IES &quot;MONTE CASTELO&quot; (BURELA)"/>
    <s v="22259"/>
    <s v="EDC994030127085012"/>
    <x v="0"/>
    <x v="0"/>
    <n v="6319.04"/>
    <s v="C"/>
    <s v="V"/>
    <n v="11"/>
    <m/>
    <m/>
    <n v="6003"/>
    <m/>
    <x v="0"/>
    <s v="L"/>
    <s v="0948"/>
    <m/>
    <x v="0"/>
    <x v="1"/>
    <n v="214"/>
    <s v="GARCIA CAYON, MARIA ANTONIA"/>
    <s v="76564399K"/>
    <s v="DEFINITIVO "/>
    <n v="0"/>
    <m/>
    <n v="18383.701689600002"/>
    <n v="18626.938628479998"/>
    <n v="243.23693887999616"/>
  </r>
  <r>
    <s v="IES DA TERRA CHA &quot;JOSÉ TRAPERO&quot; (CASTRO DE REI)"/>
    <s v="05892"/>
    <s v="EDC994030127100007"/>
    <x v="0"/>
    <x v="0"/>
    <n v="6319.04"/>
    <s v="C"/>
    <s v="V"/>
    <n v="11"/>
    <m/>
    <m/>
    <n v="6003"/>
    <m/>
    <x v="0"/>
    <s v="L"/>
    <n v="948"/>
    <m/>
    <x v="0"/>
    <x v="1"/>
    <n v="413"/>
    <s v="PAREDES NUÑEZ, MARIA LUISA"/>
    <s v="33304788Y"/>
    <s v="DEFINITIVO "/>
    <n v="0"/>
    <m/>
    <n v="18383.701689600002"/>
    <n v="18626.938628479998"/>
    <n v="243.23693887999616"/>
  </r>
  <r>
    <s v="IES DA TERRA CHA &quot;JOSÉ TRAPERO&quot; (CASTRO DE REI)"/>
    <s v="05893"/>
    <s v="EDC994030127100009"/>
    <x v="0"/>
    <x v="0"/>
    <n v="6319.04"/>
    <s v="C"/>
    <s v="V"/>
    <n v="11"/>
    <m/>
    <m/>
    <n v="6003"/>
    <m/>
    <x v="0"/>
    <s v="L"/>
    <s v="0948"/>
    <m/>
    <x v="0"/>
    <x v="1"/>
    <n v="448"/>
    <s v="PIÑEIRO CASANOVA, MARIA ELENA"/>
    <s v="33858793X"/>
    <s v="DEFINITIVO "/>
    <n v="0"/>
    <m/>
    <n v="18383.701689600002"/>
    <n v="18626.938628479998"/>
    <n v="243.23693887999616"/>
  </r>
  <r>
    <s v="IES DA TERRA CHA &quot;JOSÉ TRAPERO&quot; (CASTRO DE REI)"/>
    <s v="19495"/>
    <s v="EDC994030127100010"/>
    <x v="0"/>
    <x v="0"/>
    <n v="6319.04"/>
    <s v="C"/>
    <s v="V"/>
    <n v="11"/>
    <m/>
    <m/>
    <n v="6003"/>
    <m/>
    <x v="0"/>
    <s v="L"/>
    <s v="0948"/>
    <m/>
    <x v="0"/>
    <x v="1"/>
    <n v="261"/>
    <s v="GONZALEZ VAZQUEZ, CRISTINA"/>
    <s v="33323088K"/>
    <s v="DEFINITIVO "/>
    <n v="0"/>
    <m/>
    <n v="18383.701689600002"/>
    <n v="18626.938628479998"/>
    <n v="243.23693887999616"/>
  </r>
  <r>
    <s v="IES DA TERRA CHA &quot;JOSÉ TRAPERO&quot; (CASTRO DE REI)"/>
    <s v="25942"/>
    <s v="EDC994030127100011"/>
    <x v="0"/>
    <x v="0"/>
    <n v="6319.04"/>
    <s v="C"/>
    <s v="V"/>
    <n v="11"/>
    <m/>
    <m/>
    <n v="6003"/>
    <m/>
    <x v="0"/>
    <s v="L"/>
    <n v="948"/>
    <m/>
    <x v="0"/>
    <x v="1"/>
    <n v="574"/>
    <s v="TEIJEIRO FERNANDEZ, ANA MARIA"/>
    <s v="33313801A"/>
    <s v="DEFINITIVO "/>
    <n v="0"/>
    <m/>
    <n v="18383.701689600002"/>
    <n v="18626.938628479998"/>
    <n v="243.23693887999616"/>
  </r>
  <r>
    <s v="IES &quot;LAMA DAS QUENDAS&quot; (CHANTADA)"/>
    <s v="05897"/>
    <s v="EDC99403012716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LAMA DAS QUENDAS&quot; (CHANTADA)"/>
    <s v="22261"/>
    <s v="EDC99403012716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FONTEM ALBEI&quot; (A FONSAGRADA)"/>
    <s v="05902"/>
    <s v="EDC994030127180005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PLURILINGÜE &quot;FONTEM ALBEI&quot; (A FONSAGRADA)"/>
    <s v="05903"/>
    <s v="EDC994030127180006"/>
    <x v="0"/>
    <x v="1"/>
    <n v="6486.34"/>
    <s v="C"/>
    <s v="V"/>
    <n v="11"/>
    <m/>
    <m/>
    <n v="6003"/>
    <m/>
    <x v="2"/>
    <s v="L"/>
    <n v="9733"/>
    <m/>
    <x v="0"/>
    <x v="1"/>
    <n v="170"/>
    <s v="FERNANDEZ ALVAREZ, INES"/>
    <s v="33308986H"/>
    <s v="DEFINITIVO "/>
    <n v="0"/>
    <m/>
    <n v="18968.988064320001"/>
    <n v="19124.976097919996"/>
    <n v="155.98803359999511"/>
  </r>
  <r>
    <s v="IES PLURILINGÜE &quot;FONTEM ALBEI&quot; (A FONSAGRADA)"/>
    <s v="19497"/>
    <s v="EDC99403012718000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DE FOZ"/>
    <s v="05908"/>
    <s v="EDC99403012719000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DE FOZ"/>
    <s v="05204"/>
    <s v="EDC994030127190009"/>
    <x v="0"/>
    <x v="1"/>
    <n v="6486.34"/>
    <s v="C"/>
    <s v="V"/>
    <n v="11"/>
    <m/>
    <m/>
    <n v="6003"/>
    <m/>
    <x v="2"/>
    <s v="L"/>
    <n v="9733"/>
    <m/>
    <x v="0"/>
    <x v="1"/>
    <n v="577"/>
    <s v="TERRON CABANILLAS, MARIA PILAR"/>
    <s v="33852182T"/>
    <s v="DEFINITIVO "/>
    <n v="0"/>
    <m/>
    <n v="18968.988064320001"/>
    <n v="19124.976097919996"/>
    <n v="155.98803359999511"/>
  </r>
  <r>
    <s v="IES DE FOZ"/>
    <s v="05205"/>
    <s v="EDC994030127190010"/>
    <x v="3"/>
    <x v="1"/>
    <n v="6486.34"/>
    <s v="C"/>
    <s v="V"/>
    <n v="11"/>
    <m/>
    <m/>
    <n v="6003"/>
    <m/>
    <x v="2"/>
    <s v="L"/>
    <m/>
    <m/>
    <x v="0"/>
    <x v="0"/>
    <s v=""/>
    <s v=""/>
    <s v=""/>
    <s v=""/>
    <s v=""/>
    <m/>
    <n v="18968.988064320001"/>
    <n v="19124.976097919996"/>
    <n v="155.98803359999511"/>
  </r>
  <r>
    <s v="IES DE FOZ"/>
    <s v="05206"/>
    <s v="EDC994030127190011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DE FOZ"/>
    <s v="22263"/>
    <s v="EDC994030127190012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DE FOZ"/>
    <s v="22264"/>
    <s v="EDC994030127190013"/>
    <x v="0"/>
    <x v="1"/>
    <n v="6486.34"/>
    <s v="C"/>
    <s v="V"/>
    <n v="11"/>
    <m/>
    <m/>
    <n v="6003"/>
    <m/>
    <x v="2"/>
    <s v="L"/>
    <n v="9733"/>
    <m/>
    <x v="0"/>
    <x v="1"/>
    <n v="306"/>
    <s v="LOPEZ REIGOSA, DOLORES"/>
    <s v="76565589S"/>
    <s v="DEFINITIVO "/>
    <n v="0"/>
    <m/>
    <n v="18968.988064320001"/>
    <n v="19124.976097919996"/>
    <n v="155.98803359999511"/>
  </r>
  <r>
    <s v="IES DE FOZ"/>
    <s v="05202"/>
    <s v="EDC994030127190020"/>
    <x v="3"/>
    <x v="1"/>
    <n v="6486.34"/>
    <s v="C"/>
    <s v="V"/>
    <n v="11"/>
    <m/>
    <m/>
    <n v="6003"/>
    <m/>
    <x v="2"/>
    <s v="L"/>
    <m/>
    <m/>
    <x v="0"/>
    <x v="0"/>
    <s v=""/>
    <s v=""/>
    <s v=""/>
    <s v=""/>
    <s v=""/>
    <m/>
    <n v="18968.988064320001"/>
    <n v="19124.976097919996"/>
    <n v="155.98803359999511"/>
  </r>
  <r>
    <s v="IES DE FOZ"/>
    <s v="05203"/>
    <s v="EDC994030127190021"/>
    <x v="3"/>
    <x v="1"/>
    <n v="6486.34"/>
    <s v="C"/>
    <s v="V"/>
    <n v="11"/>
    <m/>
    <m/>
    <n v="6003"/>
    <m/>
    <x v="2"/>
    <s v="L"/>
    <m/>
    <m/>
    <x v="0"/>
    <x v="0"/>
    <s v=""/>
    <s v=""/>
    <s v=""/>
    <s v=""/>
    <s v=""/>
    <m/>
    <n v="18968.988064320001"/>
    <n v="19124.976097919996"/>
    <n v="155.98803359999511"/>
  </r>
  <r>
    <s v="IES DE FOZ"/>
    <s v="22482"/>
    <s v="EDC994030127190022"/>
    <x v="3"/>
    <x v="1"/>
    <n v="6486.34"/>
    <s v="C"/>
    <s v="V"/>
    <n v="11"/>
    <m/>
    <m/>
    <n v="6003"/>
    <m/>
    <x v="2"/>
    <s v="L"/>
    <m/>
    <m/>
    <x v="0"/>
    <x v="0"/>
    <s v=""/>
    <s v=""/>
    <s v=""/>
    <s v=""/>
    <s v=""/>
    <m/>
    <n v="18968.988064320001"/>
    <n v="19124.976097919996"/>
    <n v="155.98803359999511"/>
  </r>
  <r>
    <s v="IES DE FOZ"/>
    <s v="29091"/>
    <s v="EDC994030127190023"/>
    <x v="3"/>
    <x v="1"/>
    <n v="6486.34"/>
    <s v="C"/>
    <s v="V"/>
    <n v="11"/>
    <m/>
    <m/>
    <n v="6003"/>
    <m/>
    <x v="2"/>
    <s v="L"/>
    <m/>
    <m/>
    <x v="0"/>
    <x v="0"/>
    <s v=""/>
    <s v=""/>
    <s v=""/>
    <s v=""/>
    <s v=""/>
    <m/>
    <n v="18968.988064320001"/>
    <n v="19124.976097919996"/>
    <n v="155.98803359999511"/>
  </r>
  <r>
    <s v="IES &quot;POETA DÍAZ CASTRO&quot; (GUITIRIZ)"/>
    <s v="05912"/>
    <s v="EDC994030127220007"/>
    <x v="0"/>
    <x v="0"/>
    <n v="6319.04"/>
    <s v="C"/>
    <s v="V"/>
    <n v="11"/>
    <m/>
    <m/>
    <n v="6003"/>
    <m/>
    <x v="0"/>
    <s v="L"/>
    <s v="0948"/>
    <m/>
    <x v="0"/>
    <x v="1"/>
    <n v="241"/>
    <s v="GONZALEZ CARREIRA, JULIA"/>
    <s v="33316992C"/>
    <s v="DEFINITIVO "/>
    <n v="0"/>
    <m/>
    <n v="18383.701689600002"/>
    <n v="18626.938628479998"/>
    <n v="243.23693887999616"/>
  </r>
  <r>
    <s v="IES &quot;POETA DÍAZ CASTRO&quot; (GUITIRIZ)"/>
    <s v="05913"/>
    <s v="EDC994030127220008"/>
    <x v="0"/>
    <x v="0"/>
    <n v="6319.04"/>
    <s v="C"/>
    <s v="V"/>
    <n v="11"/>
    <m/>
    <m/>
    <n v="6003"/>
    <m/>
    <x v="0"/>
    <s v="L"/>
    <s v="0948"/>
    <m/>
    <x v="0"/>
    <x v="1"/>
    <n v="123"/>
    <s v="CORDERO GUDE, MARIA SUSANA"/>
    <s v="33315155T"/>
    <s v="DEFINITIVO "/>
    <n v="0"/>
    <m/>
    <n v="18383.701689600002"/>
    <n v="18626.938628479998"/>
    <n v="243.23693887999616"/>
  </r>
  <r>
    <s v="IES &quot;ILLA DE SARÓN&quot; (XOVE)"/>
    <s v="05917"/>
    <s v="EDC994030127250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ILLA DE SARÓN&quot; (XOVE)"/>
    <s v="05918"/>
    <s v="EDC994030127250007"/>
    <x v="0"/>
    <x v="0"/>
    <n v="6319.04"/>
    <s v="C"/>
    <s v="V"/>
    <n v="11"/>
    <m/>
    <m/>
    <n v="6003"/>
    <m/>
    <x v="0"/>
    <s v="L"/>
    <s v="0948"/>
    <m/>
    <x v="0"/>
    <x v="1"/>
    <n v="71"/>
    <s v="BLANCO POLO, MARIA DOLORES"/>
    <s v="32649679Y"/>
    <s v="DEFINITIVO "/>
    <n v="0"/>
    <m/>
    <n v="18383.701689600002"/>
    <n v="18626.938628479998"/>
    <n v="243.23693887999616"/>
  </r>
  <r>
    <s v="IES &quot;PEDREGAL DE IRIMIA&quot; (MEIRA)"/>
    <s v="05922"/>
    <s v="EDC99403012728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EDREGAL DE IRIMIA&quot; (MEIRA)"/>
    <s v="05923"/>
    <s v="EDC99403012728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SAN ROSENDO&quot; (MONDOÑEDO)"/>
    <s v="05927"/>
    <s v="EDC994030127290009"/>
    <x v="0"/>
    <x v="0"/>
    <n v="6319.04"/>
    <s v="C"/>
    <s v="V"/>
    <n v="11"/>
    <m/>
    <m/>
    <n v="6003"/>
    <m/>
    <x v="0"/>
    <s v="L"/>
    <s v="0948"/>
    <m/>
    <x v="0"/>
    <x v="1"/>
    <n v="36"/>
    <s v="ARIAS FERNANDEZ, ANA MARIA"/>
    <s v="09365122M"/>
    <s v="DEFINITIVO "/>
    <n v="0"/>
    <m/>
    <n v="18383.701689600002"/>
    <n v="18626.938628479998"/>
    <n v="243.23693887999616"/>
  </r>
  <r>
    <s v="IES PLURILINGÜE &quot;SAN ROSENDO&quot; (MONDOÑEDO)"/>
    <s v="05928"/>
    <s v="EDC99403012729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SAN ROSENDO&quot; (MONDOÑEDO)"/>
    <s v="22268"/>
    <s v="EDC99403012729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ÍO CABE&quot; (MONFORTE DE LEMOS)"/>
    <s v="05935"/>
    <s v="EDC994030127300009"/>
    <x v="0"/>
    <x v="0"/>
    <n v="6319.04"/>
    <s v="C"/>
    <s v="V"/>
    <n v="11"/>
    <m/>
    <m/>
    <n v="6003"/>
    <m/>
    <x v="0"/>
    <s v="L"/>
    <s v="0948"/>
    <m/>
    <x v="0"/>
    <x v="1"/>
    <n v="310"/>
    <s v="LOPEZ RODRIGUEZ, MARIA CRISTINA"/>
    <s v="33318654A"/>
    <s v="DEFINITIVO "/>
    <n v="0"/>
    <m/>
    <n v="18383.701689600002"/>
    <n v="18626.938628479998"/>
    <n v="243.23693887999616"/>
  </r>
  <r>
    <s v="IES &quot;RÍO CABE&quot; (MONFORTE DE LEMOS)"/>
    <s v="05936"/>
    <s v="EDC994030127300010"/>
    <x v="0"/>
    <x v="0"/>
    <n v="6319.04"/>
    <s v="C"/>
    <s v="V"/>
    <n v="11"/>
    <m/>
    <m/>
    <n v="6003"/>
    <m/>
    <x v="0"/>
    <s v="L"/>
    <s v="0948"/>
    <m/>
    <x v="0"/>
    <x v="1"/>
    <n v="320"/>
    <s v="MACEIRAS ESCONTRELA, MARIA ISABEL"/>
    <s v="34260321G"/>
    <s v="DEFINITIVO "/>
    <n v="0"/>
    <m/>
    <n v="18383.701689600002"/>
    <n v="18626.938628479998"/>
    <n v="243.23693887999616"/>
  </r>
  <r>
    <s v="IES &quot;RÍO CABE&quot; (MONFORTE DE LEMOS)"/>
    <s v="05937"/>
    <s v="EDC994030127300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RÍO CABE&quot; (MONFORTE DE LEMOS)"/>
    <s v="05938"/>
    <s v="EDC994030127300012"/>
    <x v="0"/>
    <x v="0"/>
    <n v="6319.04"/>
    <s v="C"/>
    <s v="V"/>
    <n v="11"/>
    <m/>
    <m/>
    <n v="6003"/>
    <m/>
    <x v="0"/>
    <s v="L"/>
    <n v="948"/>
    <m/>
    <x v="0"/>
    <x v="1"/>
    <n v="376"/>
    <s v="MOURIN MENDEZ, CONCEPCION"/>
    <s v="33830610W"/>
    <s v="DEFINITIVO "/>
    <n v="0"/>
    <m/>
    <n v="18383.701689600002"/>
    <n v="18626.938628479998"/>
    <n v="243.23693887999616"/>
  </r>
  <r>
    <s v="IES &quot;RÍO CABE&quot; (MONFORTE DE LEMOS)"/>
    <s v="22271"/>
    <s v="EDC994030127300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MONTERROSO"/>
    <s v="05942"/>
    <s v="EDC994030127310006"/>
    <x v="0"/>
    <x v="0"/>
    <n v="6319.04"/>
    <s v="C"/>
    <s v="V"/>
    <n v="11"/>
    <m/>
    <m/>
    <n v="6003"/>
    <m/>
    <x v="0"/>
    <s v="L"/>
    <n v="948"/>
    <m/>
    <x v="0"/>
    <x v="1"/>
    <n v="222"/>
    <s v="GARCIA PACIOR, MARÍA SOLEDAD"/>
    <s v="76565622W"/>
    <s v="DEFINITIVO "/>
    <n v="0"/>
    <m/>
    <n v="18383.701689600002"/>
    <n v="18626.938628479998"/>
    <n v="243.23693887999616"/>
  </r>
  <r>
    <s v="IES DE MONTERROSO"/>
    <s v="05943"/>
    <s v="EDC99403012731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MONTERROSO"/>
    <s v="05944"/>
    <s v="EDC99403012731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O CAMIÑO (PALAS DE REI)"/>
    <s v="05948"/>
    <s v="EDC994030127390007"/>
    <x v="0"/>
    <x v="0"/>
    <n v="6319.04"/>
    <s v="C"/>
    <s v="V"/>
    <n v="11"/>
    <m/>
    <m/>
    <n v="6003"/>
    <m/>
    <x v="0"/>
    <s v="L"/>
    <s v="0948"/>
    <m/>
    <x v="0"/>
    <x v="1"/>
    <n v="473"/>
    <s v="REBOLLAL JUANES, LUZDIVINA"/>
    <s v="76570847Y"/>
    <s v="DEFINITIVO "/>
    <n v="0"/>
    <m/>
    <n v="18383.701689600002"/>
    <n v="18626.938628479998"/>
    <n v="243.23693887999616"/>
  </r>
  <r>
    <s v="IES &quot;FONMIÑA&quot; (A PASTORIZA)"/>
    <s v="22273"/>
    <s v="EDC994030127430015"/>
    <x v="0"/>
    <x v="0"/>
    <n v="6319.04"/>
    <s v="C"/>
    <s v="V"/>
    <n v="11"/>
    <m/>
    <m/>
    <n v="6003"/>
    <m/>
    <x v="0"/>
    <s v="L"/>
    <s v="0948"/>
    <m/>
    <x v="0"/>
    <x v="1"/>
    <n v="242"/>
    <s v="GONZALEZ CASTRO, PURIFICACION"/>
    <s v="33344221V"/>
    <s v="DEFINITIVO "/>
    <n v="0"/>
    <m/>
    <n v="18383.701689600002"/>
    <n v="18626.938628479998"/>
    <n v="243.23693887999616"/>
  </r>
  <r>
    <s v="IES &quot;ENRIQUE MURUAIS&quot; (A PONTENOVA)"/>
    <s v="05952"/>
    <s v="EDC994030127470005"/>
    <x v="0"/>
    <x v="0"/>
    <n v="6319.04"/>
    <s v="C"/>
    <s v="V"/>
    <n v="11"/>
    <m/>
    <m/>
    <n v="6003"/>
    <m/>
    <x v="0"/>
    <s v="L"/>
    <s v="0948"/>
    <m/>
    <x v="0"/>
    <x v="1"/>
    <n v="175"/>
    <s v="FERNANDEZ DIAZ, CARMEN"/>
    <s v="33841023L"/>
    <s v="DEFINITIVO "/>
    <n v="0"/>
    <m/>
    <n v="18383.701689600002"/>
    <n v="18626.938628479998"/>
    <n v="243.23693887999616"/>
  </r>
  <r>
    <s v="IES &quot;ENRIQUE MURUAIS&quot; (A PONTENOVA)"/>
    <s v="05953"/>
    <s v="EDC994030127470006"/>
    <x v="0"/>
    <x v="0"/>
    <n v="6319.04"/>
    <s v="C"/>
    <s v="V"/>
    <n v="11"/>
    <m/>
    <m/>
    <n v="6003"/>
    <m/>
    <x v="0"/>
    <s v="L"/>
    <s v="0948"/>
    <m/>
    <x v="0"/>
    <x v="1"/>
    <n v="624"/>
    <s v="VEGA RODRIGUEZ, ESTHER"/>
    <s v="33306112L"/>
    <s v="DEFINITIVO "/>
    <n v="0"/>
    <m/>
    <n v="18383.701689600002"/>
    <n v="18626.938628479998"/>
    <n v="243.23693887999616"/>
  </r>
  <r>
    <s v="IES DE QUIROGA"/>
    <s v="05956"/>
    <s v="EDC99403012749000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QUIROGA"/>
    <s v="05957"/>
    <s v="EDC994030127490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RIBADEO DIONISIO GAMALLO (RIBADEO)"/>
    <s v="05962"/>
    <s v="EDC99403012750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RIBADEO DIONISIO GAMALLO (RIBADEO)"/>
    <s v="05963"/>
    <s v="EDC99403012750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ÍO MIÑO&quot; (RÁBADE)"/>
    <s v="05968"/>
    <s v="EDC994030127550006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RÍO MIÑO&quot; (RÁBADE)"/>
    <s v="05969"/>
    <s v="EDC99403012755000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XOGRAR AFONSO GÓMEZ&quot; (SARRIA)"/>
    <s v="05974"/>
    <s v="EDC99403012756000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XOGRAR AFONSO GÓMEZ&quot; (SARRIA)"/>
    <s v="05975"/>
    <s v="EDC994030127560009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XOGRAR AFONSO GÓMEZ&quot; (SARRIA)"/>
    <s v="05976"/>
    <s v="EDC99403012756001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XOGRAR AFONSO GÓMEZ&quot; (SARRIA)"/>
    <s v="22277"/>
    <s v="EDC994030127560011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XOGRAR AFONSO GÓMEZ&quot; (SARRIA)"/>
    <s v="22278"/>
    <s v="EDC994030127560012"/>
    <x v="0"/>
    <x v="0"/>
    <n v="6319.04"/>
    <s v="C"/>
    <s v="V"/>
    <n v="11"/>
    <m/>
    <m/>
    <n v="6003"/>
    <m/>
    <x v="6"/>
    <s v="L"/>
    <s v="0949"/>
    <s v="Pasar a XORNADA COMPLETA porque está ocupada por un traballador que aprobou o proceso de funcionarización."/>
    <x v="0"/>
    <x v="1"/>
    <n v="588"/>
    <s v="VALCARCE LOPEZ, MARIA DIGNA"/>
    <s v="33311634K"/>
    <s v="DEFINITIVO "/>
    <n v="0"/>
    <m/>
    <n v="9191.8508448000011"/>
    <n v="18626.938628479998"/>
    <n v="9435.0877836799973"/>
  </r>
  <r>
    <s v="IES &quot;SANTIAGO BASANTA SILVA&quot; (VILALBA)"/>
    <s v="05987"/>
    <s v="EDC99403012764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ANTIAGO BASANTA SILVA&quot; (VILALBA)"/>
    <s v="05988"/>
    <s v="EDC99403012764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ANTIAGO BASANTA SILVA&quot; (VILALBA)"/>
    <s v="05989"/>
    <s v="EDC99403012764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ANTIAGO BASANTA SILVA&quot; (VILALBA)"/>
    <s v="22279"/>
    <s v="EDC994030127640011"/>
    <x v="0"/>
    <x v="0"/>
    <n v="6319.04"/>
    <s v="C"/>
    <s v="V"/>
    <n v="11"/>
    <m/>
    <m/>
    <n v="6003"/>
    <m/>
    <x v="0"/>
    <s v="L"/>
    <s v="0948"/>
    <m/>
    <x v="0"/>
    <x v="1"/>
    <n v="203"/>
    <s v="FRAGA DIAZ, MARIA JOSEFA"/>
    <s v="33851510H"/>
    <s v="DEFINITIVO "/>
    <n v="0"/>
    <m/>
    <n v="18383.701689600002"/>
    <n v="18626.938628479998"/>
    <n v="243.23693887999616"/>
  </r>
  <r>
    <s v="IES &quot;VILAR PONTE&quot; (VIVEIRO)"/>
    <s v="05994"/>
    <s v="EDC99403012765000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VILAR PONTE&quot; (VIVEIRO)"/>
    <s v="05995"/>
    <s v="EDC99403012765001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VILAR PONTE&quot; (VIVEIRO)"/>
    <s v="05996"/>
    <s v="EDC994030127650011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VILAR PONTE&quot; (VIVEIRO)"/>
    <s v="22281"/>
    <s v="EDC994030127650012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EDUARDO BLANCO AMOR&quot; (A PONTE - OURENSE)"/>
    <s v="06005"/>
    <s v="EDC994030132001012"/>
    <x v="0"/>
    <x v="0"/>
    <n v="6319.04"/>
    <s v="C"/>
    <s v="V"/>
    <n v="11"/>
    <m/>
    <m/>
    <n v="6003"/>
    <m/>
    <x v="0"/>
    <s v="L"/>
    <s v="0948"/>
    <m/>
    <x v="0"/>
    <x v="1"/>
    <n v="217"/>
    <s v="GARCIA LIZ, MARIA ISABEL"/>
    <s v="34951032W"/>
    <s v="DEFINITIVO "/>
    <n v="0"/>
    <m/>
    <n v="18383.701689600002"/>
    <n v="18626.938628479998"/>
    <n v="243.23693887999616"/>
  </r>
  <r>
    <s v="IES &quot;EDUARDO BLANCO AMOR&quot; (A PONTE - OURENSE)"/>
    <s v="06006"/>
    <s v="EDC994030132001013"/>
    <x v="0"/>
    <x v="0"/>
    <n v="6319.04"/>
    <s v="C"/>
    <s v="V"/>
    <n v="11"/>
    <m/>
    <m/>
    <n v="6003"/>
    <m/>
    <x v="0"/>
    <s v="L"/>
    <s v="0948"/>
    <m/>
    <x v="0"/>
    <x v="1"/>
    <n v="510"/>
    <s v="RODRIGUEZ NIETO, MARIA CARMEN"/>
    <s v="34973922F"/>
    <s v="DEFINITIVO "/>
    <n v="0"/>
    <m/>
    <n v="18383.701689600002"/>
    <n v="18626.938628479998"/>
    <n v="243.23693887999616"/>
  </r>
  <r>
    <s v="IES &quot;EDUARDO BLANCO AMOR&quot; (A PONTE - OURENSE)"/>
    <s v="06007"/>
    <s v="EDC994030132001014"/>
    <x v="0"/>
    <x v="0"/>
    <n v="6319.04"/>
    <s v="C"/>
    <s v="V"/>
    <n v="11"/>
    <m/>
    <m/>
    <n v="6003"/>
    <m/>
    <x v="0"/>
    <s v="L"/>
    <s v="0948"/>
    <m/>
    <x v="0"/>
    <x v="1"/>
    <n v="146"/>
    <s v="DIAZ GONZALEZ, MARIA DEL ROSARIO"/>
    <s v="34938776M"/>
    <s v="DEFINITIVO "/>
    <n v="0"/>
    <m/>
    <n v="18383.701689600002"/>
    <n v="18626.938628479998"/>
    <n v="243.23693887999616"/>
  </r>
  <r>
    <s v="IES &quot;EDUARDO BLANCO AMOR&quot; (A PONTE - OURENSE)"/>
    <s v="22294"/>
    <s v="EDC994030132001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EDUARDO BLANCO AMOR&quot; (A PONTE - OURENSE)"/>
    <s v="33035"/>
    <s v="EDC99403013200101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ALLARIZ"/>
    <s v="06012"/>
    <s v="EDC994030132010007"/>
    <x v="0"/>
    <x v="0"/>
    <n v="6319.04"/>
    <s v="C"/>
    <s v="V"/>
    <n v="11"/>
    <m/>
    <m/>
    <n v="6003"/>
    <m/>
    <x v="0"/>
    <s v="L"/>
    <s v="0948"/>
    <m/>
    <x v="0"/>
    <x v="1"/>
    <n v="438"/>
    <s v="PEREZ POZO, MARIA JOSE"/>
    <s v="34966739T"/>
    <s v="DEFINITIVO "/>
    <n v="0"/>
    <m/>
    <n v="18383.701689600002"/>
    <n v="18626.938628479998"/>
    <n v="243.23693887999616"/>
  </r>
  <r>
    <s v="IES DE ALLARIZ"/>
    <s v="06013"/>
    <s v="EDC99403013201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QUIS QUERQUERNIS&quot; (BANDE)"/>
    <s v="06016"/>
    <s v="EDC99403013206000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QUIS QUERQUERNIS&quot; (BANDE)"/>
    <s v="06017"/>
    <s v="EDC994030132060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RTAGUISELA&quot; (O BARCO DE VALDEORRAS)"/>
    <s v="06022"/>
    <s v="EDC99403013209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RTAGUISELA&quot; (O BARCO DE VALDEORRAS)"/>
    <s v="06023"/>
    <s v="EDC99403013209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RTAGUISELA&quot; (O BARCO DE VALDEORRAS)"/>
    <s v="22303"/>
    <s v="EDC99403013209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Nº 1&quot; (O CARBALLIÑO)"/>
    <s v="06028"/>
    <s v="EDC99403013219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Nº 1&quot; (O CARBALLIÑO)"/>
    <s v="06029"/>
    <s v="EDC994030132190008"/>
    <x v="0"/>
    <x v="0"/>
    <n v="6319.04"/>
    <s v="C"/>
    <s v="V"/>
    <n v="11"/>
    <m/>
    <m/>
    <n v="6003"/>
    <m/>
    <x v="0"/>
    <s v="L"/>
    <s v="0948"/>
    <m/>
    <x v="0"/>
    <x v="1"/>
    <n v="531"/>
    <s v="SABUCEDO REGO, Mª ISABEL"/>
    <s v="34940218K"/>
    <s v="DEFINITIVO "/>
    <n v="0"/>
    <m/>
    <n v="18383.701689600002"/>
    <n v="18626.938628479998"/>
    <n v="243.23693887999616"/>
  </r>
  <r>
    <s v="IES &quot;Nº 1&quot; (O CARBALLIÑO)"/>
    <s v="06030"/>
    <s v="EDC99403013219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CELANOVA CELSO EMILIO FERREIRO&quot; (CELANOVA)"/>
    <s v="06036"/>
    <s v="EDC99403013224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ELANOVA CELSO EMILIO FERREIRO&quot; (CELANOVA)"/>
    <s v="06037"/>
    <s v="EDC99403013224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ELANOVA CELSO EMILIO FERREIRO&quot; (CELANOVA)"/>
    <s v="06038"/>
    <s v="EDC99403013224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ELANOVA CELSO EMILIO FERREIRO&quot; (CELANOVA)"/>
    <s v="06039"/>
    <s v="EDC994030132240010"/>
    <x v="0"/>
    <x v="0"/>
    <n v="6319.04"/>
    <s v="C"/>
    <s v="V"/>
    <n v="11"/>
    <m/>
    <m/>
    <n v="6003"/>
    <m/>
    <x v="0"/>
    <s v="L"/>
    <s v="0948"/>
    <m/>
    <x v="0"/>
    <x v="1"/>
    <n v="513"/>
    <s v="RODRIGUEZ RODRIGUEZ, CLAUDINA"/>
    <s v="34966239Y"/>
    <s v="DEFINITIVO "/>
    <n v="0"/>
    <m/>
    <n v="18383.701689600002"/>
    <n v="18626.938628479998"/>
    <n v="243.23693887999616"/>
  </r>
  <r>
    <s v="IES &quot;LAGOA DE ANTELA&quot; (XINZO DE LIMIA)"/>
    <s v="06043"/>
    <s v="EDC99403013232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LAGOA DE ANTELA&quot; (XINZO DE LIMIA)"/>
    <s v="06044"/>
    <s v="EDC994030132320008"/>
    <x v="0"/>
    <x v="0"/>
    <n v="6319.04"/>
    <s v="C"/>
    <s v="V"/>
    <n v="11"/>
    <m/>
    <m/>
    <n v="6003"/>
    <m/>
    <x v="0"/>
    <s v="L"/>
    <n v="948"/>
    <m/>
    <x v="0"/>
    <x v="1"/>
    <n v="384"/>
    <s v="NORES RIVAS, ANA ISABEL"/>
    <s v="52498362B"/>
    <s v="DEFINITIVO "/>
    <n v="0"/>
    <m/>
    <n v="18383.701689600002"/>
    <n v="18626.938628479998"/>
    <n v="243.23693887999616"/>
  </r>
  <r>
    <s v="IES &quot;LAGOA DE ANTELA&quot; (XINZO DE LIMIA)"/>
    <s v="06045"/>
    <s v="EDC99403013232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LAGOA DE ANTELA&quot; (XINZO DE LIMIA)"/>
    <s v="22304"/>
    <s v="EDC994030132320010"/>
    <x v="0"/>
    <x v="0"/>
    <n v="6319.04"/>
    <s v="C"/>
    <s v="V"/>
    <n v="11"/>
    <m/>
    <m/>
    <n v="6003"/>
    <m/>
    <x v="0"/>
    <s v="L"/>
    <s v="0948"/>
    <m/>
    <x v="0"/>
    <x v="1"/>
    <n v="200"/>
    <s v="FONDEVILA GONZALEZ, GUMERSINDA"/>
    <s v="34952887V"/>
    <s v="DEFINITIVO "/>
    <n v="0"/>
    <m/>
    <n v="18383.701689600002"/>
    <n v="18626.938628479998"/>
    <n v="243.23693887999616"/>
  </r>
  <r>
    <s v="IES &quot;SAN MAMEDE&quot; (MACEDA)"/>
    <s v="06049"/>
    <s v="EDC99403013243000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SAN MAMEDE&quot; (MACEDA)"/>
    <s v="06050"/>
    <s v="EDC99403013243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SAN MAMEDE&quot; (MACEDA)"/>
    <s v="22306"/>
    <s v="EDC994030132430015"/>
    <x v="0"/>
    <x v="0"/>
    <n v="6319.04"/>
    <s v="C"/>
    <s v="V"/>
    <n v="11"/>
    <m/>
    <m/>
    <n v="6003"/>
    <m/>
    <x v="0"/>
    <s v="L"/>
    <n v="948"/>
    <m/>
    <x v="0"/>
    <x v="1"/>
    <n v="497"/>
    <s v="RODRIGUEZ FERNANDEZ, TERESA"/>
    <s v="34968432Z"/>
    <s v="DEFINITIVO "/>
    <n v="0"/>
    <m/>
    <n v="18383.701689600002"/>
    <n v="18626.938628479998"/>
    <n v="243.23693887999616"/>
  </r>
  <r>
    <s v="IES &quot;XERMÁN ANCOCHEA QUEVEDO&quot; (POBRA DE TRIVES)"/>
    <s v="06053"/>
    <s v="EDC994030132620005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XERMÁN ANCOCHEA QUEVEDO&quot; (POBRA DE TRIVES)"/>
    <s v="06054"/>
    <s v="EDC994030132620006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XERMÁN ANCOCHEA QUEVEDO&quot; (POBRA DE TRIVES)"/>
    <s v="05264"/>
    <s v="EDC99403013262000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O RIBEIRO&quot; (RIBADAVIA)"/>
    <s v="06059"/>
    <s v="EDC994030132680008"/>
    <x v="0"/>
    <x v="1"/>
    <n v="6486.34"/>
    <s v="C"/>
    <s v="V"/>
    <n v="11"/>
    <m/>
    <m/>
    <n v="6003"/>
    <m/>
    <x v="2"/>
    <s v="L"/>
    <n v="9733"/>
    <m/>
    <x v="0"/>
    <x v="1"/>
    <n v="373"/>
    <s v="MOSQUERA ROSENDO, MANUELA"/>
    <s v="76705872K"/>
    <s v="DEFINITIVO "/>
    <n v="0"/>
    <m/>
    <n v="18968.988064320001"/>
    <n v="19124.976097919996"/>
    <n v="155.98803359999511"/>
  </r>
  <r>
    <s v="IES &quot;O RIBEIRO&quot; (RIBADAVIA)"/>
    <s v="06060"/>
    <s v="EDC994030132680009"/>
    <x v="0"/>
    <x v="0"/>
    <n v="6319.04"/>
    <s v="C"/>
    <s v="V"/>
    <n v="11"/>
    <m/>
    <m/>
    <n v="6003"/>
    <m/>
    <x v="0"/>
    <s v="L"/>
    <n v="948"/>
    <m/>
    <x v="0"/>
    <x v="1"/>
    <n v="298"/>
    <s v="LOPEZ FERREIRO, MARIA DEL PILAR"/>
    <s v="76910475Q"/>
    <s v="DEFINITIVO "/>
    <n v="0"/>
    <m/>
    <n v="18383.701689600002"/>
    <n v="18626.938628479998"/>
    <n v="243.23693887999616"/>
  </r>
  <r>
    <s v="IES &quot;O RIBEIRO&quot; (RIBADAVIA)"/>
    <s v="06061"/>
    <s v="EDC99403013268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O RIBEIRO&quot; (RIBADAVIA)"/>
    <s v="05267"/>
    <s v="EDC994030132680012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O RIBEIRO&quot; (RIBADAVIA)"/>
    <s v="05268"/>
    <s v="EDC994030132680013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COSME LÓPEZ RODRÍGUEZ&quot; (A RÚA)"/>
    <s v="06066"/>
    <s v="EDC99403013270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COSME LÓPEZ RODRÍGUEZ&quot; (A RÚA)"/>
    <s v="06067"/>
    <s v="EDC99403013270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OSME LÓPEZ RODRÍGUEZ&quot; (A RÚA)"/>
    <s v="06068"/>
    <s v="EDC99403013270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XESÚS TABOADA CHIVITE&quot; (VERÍN)"/>
    <s v="06073"/>
    <s v="EDC99403013284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XESÚS TABOADA CHIVITE&quot; (VERÍN)"/>
    <s v="06074"/>
    <s v="EDC99403013284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XESÚS TABOADA CHIVITE&quot; (VERÍN)"/>
    <s v="06075"/>
    <s v="EDC99403013284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XESÚS TABOADA CHIVITE&quot; (VERÍN)"/>
    <s v="22309"/>
    <s v="EDC99403013284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ARLOS CASARES&quot; (VIANA DO BOLO)"/>
    <s v="06078"/>
    <s v="EDC99403013285000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CARLOS CASARES&quot; (VIANA DO BOLO)"/>
    <s v="05276"/>
    <s v="EDC99403013285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ARLOS CASARES&quot; (VIANA DO BOLO)"/>
    <s v="05277"/>
    <s v="EDC99403013285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CARLOS CASARES&quot; (VIANA DO BOLO)"/>
    <s v="04767"/>
    <s v="EDC994030132850012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IES &quot;SÁNCHEZ CANTÓN&quot; (PONTEVEDRA)"/>
    <s v="06087"/>
    <s v="EDC994030136001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ÁNCHEZ CANTÓN&quot; (PONTEVEDRA)"/>
    <s v="06088"/>
    <s v="EDC994030136001014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ÁNCHEZ CANTÓN&quot; (PONTEVEDRA)"/>
    <s v="06089"/>
    <s v="EDC994030136001015"/>
    <x v="0"/>
    <x v="0"/>
    <n v="6319.04"/>
    <s v="C"/>
    <s v="V"/>
    <n v="11"/>
    <m/>
    <m/>
    <n v="6003"/>
    <m/>
    <x v="0"/>
    <s v="L"/>
    <n v="948"/>
    <m/>
    <x v="0"/>
    <x v="1"/>
    <n v="418"/>
    <s v="PAZOS GRANDAL, ALICIA"/>
    <s v="52497599F"/>
    <s v="DEFINITIVO "/>
    <n v="0"/>
    <m/>
    <n v="18383.701689600002"/>
    <n v="18626.938628479998"/>
    <n v="243.23693887999616"/>
  </r>
  <r>
    <s v="IES &quot;SÁNCHEZ CANTÓN&quot; (PONTEVEDRA)"/>
    <s v="06090"/>
    <s v="EDC994030136001016"/>
    <x v="0"/>
    <x v="0"/>
    <n v="6319.04"/>
    <s v="C"/>
    <s v="V"/>
    <n v="11"/>
    <m/>
    <m/>
    <n v="6003"/>
    <m/>
    <x v="0"/>
    <s v="L"/>
    <n v="948"/>
    <m/>
    <x v="0"/>
    <x v="1"/>
    <n v="318"/>
    <s v="LOUREIRO VILLAVERDE, MARIA SOLEDAD"/>
    <s v="32746470J"/>
    <s v="DEFINITIVO "/>
    <n v="0"/>
    <m/>
    <n v="18383.701689600002"/>
    <n v="18626.938628479998"/>
    <n v="243.23693887999616"/>
  </r>
  <r>
    <s v="IES &quot;SÁNCHEZ CANTÓN&quot; (PONTEVEDRA)"/>
    <s v="06091"/>
    <s v="EDC99403013600101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ÁNCHEZ CANTÓN&quot; (PONTEVEDRA)"/>
    <s v="33036"/>
    <s v="EDC99403013600101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BARRO"/>
    <s v="22356"/>
    <s v="EDC994030136020015"/>
    <x v="0"/>
    <x v="0"/>
    <n v="6319.04"/>
    <s v="C"/>
    <s v="V"/>
    <n v="11"/>
    <m/>
    <m/>
    <n v="6003"/>
    <m/>
    <x v="0"/>
    <s v="L"/>
    <s v="0948"/>
    <m/>
    <x v="0"/>
    <x v="1"/>
    <n v="363"/>
    <s v="MONTEAGUDO ESTEVEZ, CANDELARIA"/>
    <s v="35292829L"/>
    <s v="DEFINITIVO "/>
    <n v="0"/>
    <m/>
    <n v="18383.701689600002"/>
    <n v="18626.938628479998"/>
    <n v="243.23693887999616"/>
  </r>
  <r>
    <s v="IES DE BARRO"/>
    <s v="22357"/>
    <s v="EDC99403013602001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1º DE MARZO&quot; (BAIONA)"/>
    <s v="06095"/>
    <s v="EDC994030136030007"/>
    <x v="0"/>
    <x v="0"/>
    <n v="6319.04"/>
    <s v="C"/>
    <s v="V"/>
    <n v="11"/>
    <m/>
    <m/>
    <n v="6003"/>
    <m/>
    <x v="0"/>
    <s v="L"/>
    <n v="948"/>
    <m/>
    <x v="0"/>
    <x v="1"/>
    <n v="433"/>
    <s v="PERELLO GONZALEZ, MARIA CARMEN"/>
    <s v="36045781C"/>
    <s v="DEFINITIVO "/>
    <n v="0"/>
    <m/>
    <n v="18383.701689600002"/>
    <n v="18626.938628479998"/>
    <n v="243.23693887999616"/>
  </r>
  <r>
    <s v="IES &quot;1º DE MARZO&quot; (BAIONA)"/>
    <s v="06096"/>
    <s v="EDC99403013603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1º DE MARZO&quot; (BAIONA)"/>
    <s v="06097"/>
    <s v="EDC99403013603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JOHAN CARBALLEIRA&quot; (BUEU)"/>
    <s v="06102"/>
    <s v="EDC994030136040010"/>
    <x v="0"/>
    <x v="0"/>
    <n v="6319.04"/>
    <s v="C"/>
    <s v="V"/>
    <n v="11"/>
    <m/>
    <m/>
    <n v="6003"/>
    <m/>
    <x v="0"/>
    <s v="L"/>
    <s v="0948"/>
    <m/>
    <x v="0"/>
    <x v="1"/>
    <n v="387"/>
    <s v="NOVAS DE LA TORRE, ANA ABEL"/>
    <s v="52498464K"/>
    <s v="DEFINITIVO "/>
    <n v="0"/>
    <m/>
    <n v="18383.701689600002"/>
    <n v="18626.938628479998"/>
    <n v="243.23693887999616"/>
  </r>
  <r>
    <s v="IES &quot;JOHAN CARBALLEIRA&quot; (BUEU)"/>
    <s v="06103"/>
    <s v="EDC99403013604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JOHAN CARBALLEIRA&quot; (BUEU)"/>
    <s v="06104"/>
    <s v="EDC994030136040012"/>
    <x v="0"/>
    <x v="0"/>
    <n v="6319.04"/>
    <s v="C"/>
    <s v="V"/>
    <n v="11"/>
    <m/>
    <m/>
    <n v="6003"/>
    <m/>
    <x v="0"/>
    <s v="L"/>
    <s v="0948"/>
    <m/>
    <x v="0"/>
    <x v="1"/>
    <n v="329"/>
    <s v="MARTINEZ BERNARDEZ, MARIA LUISA"/>
    <s v="76808004X"/>
    <s v="DEFINITIVO "/>
    <n v="0"/>
    <m/>
    <n v="18383.701689600002"/>
    <n v="18626.938628479998"/>
    <n v="243.23693887999616"/>
  </r>
  <r>
    <s v="IES &quot;JOHAN CARBALLEIRA&quot; (BUEU)"/>
    <s v="26097"/>
    <s v="EDC994030136040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AQUIS CELENIS&quot; (CALDAS DE REIS)"/>
    <s v="06108"/>
    <s v="EDC99403013605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AQUIS CELENIS&quot; (CALDAS DE REIS)"/>
    <s v="06109"/>
    <s v="EDC99403013605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AMÓN CABANILLAS&quot; (CAMBADOS)"/>
    <s v="06114"/>
    <s v="EDC99403013606000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RAMÓN CABANILLAS&quot; (CAMBADOS)"/>
    <s v="06115"/>
    <s v="EDC99403013606000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RAMÓN CABANILLAS&quot; (CAMBADOS)"/>
    <s v="22360"/>
    <s v="EDC994030136060009"/>
    <x v="0"/>
    <x v="1"/>
    <n v="6486.34"/>
    <s v="C"/>
    <s v="V"/>
    <n v="11"/>
    <m/>
    <m/>
    <n v="6003"/>
    <m/>
    <x v="2"/>
    <s v="L"/>
    <n v="9733"/>
    <m/>
    <x v="0"/>
    <x v="1"/>
    <n v="29"/>
    <s v="ARAGUNDE SANTOS, OSCAR"/>
    <s v="35453023H"/>
    <s v="DEFINITIVO "/>
    <n v="0"/>
    <m/>
    <n v="18968.988064320001"/>
    <n v="19124.976097919996"/>
    <n v="155.98803359999511"/>
  </r>
  <r>
    <s v="IES &quot;MARÍA SOLIÑO&quot; (CANGAS)"/>
    <s v="06122"/>
    <s v="EDC99403013608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RÍA SOLIÑO&quot; (CANGAS)"/>
    <s v="06123"/>
    <s v="EDC994030136080010"/>
    <x v="0"/>
    <x v="0"/>
    <n v="6319.04"/>
    <s v="C"/>
    <s v="V"/>
    <n v="11"/>
    <m/>
    <m/>
    <n v="6003"/>
    <m/>
    <x v="0"/>
    <s v="L"/>
    <s v="0948"/>
    <m/>
    <x v="0"/>
    <x v="1"/>
    <n v="338"/>
    <s v="MARTINEZ IGLESIAS, MARIA DEL CARMEN"/>
    <s v="76807437H"/>
    <s v="DEFINITIVO "/>
    <n v="0"/>
    <m/>
    <n v="18383.701689600002"/>
    <n v="18626.938628479998"/>
    <n v="243.23693887999616"/>
  </r>
  <r>
    <s v="IES &quot;MARÍA SOLIÑO&quot; (CANGAS)"/>
    <s v="06124"/>
    <s v="EDC99403013608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A CAÑIZA"/>
    <s v="06128"/>
    <s v="EDC99403013609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A CAÑIZA"/>
    <s v="06129"/>
    <s v="EDC99403013609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COTOBADE"/>
    <s v="22455"/>
    <s v="EDC99403013612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COTOBADE"/>
    <s v="22456"/>
    <s v="EDC994030136120016"/>
    <x v="0"/>
    <x v="0"/>
    <n v="6319.04"/>
    <s v="C"/>
    <s v="V"/>
    <n v="11"/>
    <m/>
    <m/>
    <n v="6003"/>
    <m/>
    <x v="0"/>
    <s v="L"/>
    <s v="0948"/>
    <m/>
    <x v="0"/>
    <x v="1"/>
    <n v="199"/>
    <s v="FONDEVILA FRANCO, ISABEL"/>
    <s v="35305847L"/>
    <s v="DEFINITIVO "/>
    <n v="0"/>
    <m/>
    <n v="18383.701689600002"/>
    <n v="18626.938628479998"/>
    <n v="243.23693887999616"/>
  </r>
  <r>
    <s v="IES &quot;MANUEL GARCÍA BARROS&quot; (A ESTRADA)"/>
    <s v="06134"/>
    <s v="EDC99403013617000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MANUEL GARCÍA BARROS&quot; (A ESTRADA)"/>
    <s v="06135"/>
    <s v="EDC994030136170009"/>
    <x v="0"/>
    <x v="1"/>
    <n v="6486.34"/>
    <s v="C"/>
    <s v="V"/>
    <n v="11"/>
    <m/>
    <m/>
    <n v="6003"/>
    <m/>
    <x v="2"/>
    <s v="L"/>
    <s v="09733"/>
    <m/>
    <x v="0"/>
    <x v="1"/>
    <n v="580"/>
    <s v="TORRADO BARRIOS, RAQUEL"/>
    <s v="76868585D"/>
    <s v="DEFINITIVO "/>
    <n v="0"/>
    <m/>
    <n v="18968.988064320001"/>
    <n v="19124.976097919996"/>
    <n v="155.98803359999511"/>
  </r>
  <r>
    <s v="IES &quot;CHANO PIÑEIRO&quot; (FORCAREI)"/>
    <s v="22368"/>
    <s v="EDC994030136180010"/>
    <x v="0"/>
    <x v="0"/>
    <n v="6319.04"/>
    <s v="C"/>
    <s v="V"/>
    <n v="11"/>
    <m/>
    <m/>
    <n v="6003"/>
    <m/>
    <x v="0"/>
    <s v="L"/>
    <n v="948"/>
    <m/>
    <x v="0"/>
    <x v="1"/>
    <n v="160"/>
    <s v="ESPIÑA QUINTEIRO, MANUEL"/>
    <s v="35285174T"/>
    <s v="DEFINITIVO "/>
    <n v="0"/>
    <m/>
    <n v="18383.701689600002"/>
    <n v="18626.938628479998"/>
    <n v="243.23693887999616"/>
  </r>
  <r>
    <s v="IES &quot;AUGA DA LAXE&quot; (GONDOMAR)"/>
    <s v="06140"/>
    <s v="EDC99403013621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UGA DA LAXE&quot; (GONDOMAR)"/>
    <s v="06141"/>
    <s v="EDC994030136210008"/>
    <x v="0"/>
    <x v="0"/>
    <n v="6319.04"/>
    <s v="C"/>
    <s v="V"/>
    <n v="11"/>
    <m/>
    <m/>
    <n v="6003"/>
    <m/>
    <x v="0"/>
    <s v="L"/>
    <s v="0948"/>
    <m/>
    <x v="0"/>
    <x v="1"/>
    <n v="133"/>
    <s v="COSTAS VALVERDE, MARINA"/>
    <s v="36049718R"/>
    <s v="DEFINITIVO "/>
    <n v="0"/>
    <m/>
    <n v="18383.701689600002"/>
    <n v="18626.938628479998"/>
    <n v="243.23693887999616"/>
  </r>
  <r>
    <s v="IES &quot;MONTE DA VILA&quot; (O GROVE)"/>
    <s v="06147"/>
    <s v="EDC99403013622000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MONTE DA VILA&quot; (O GROVE)"/>
    <s v="06149"/>
    <s v="EDC994030136220009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A SANGRIÑA&quot; (A GUARDA)"/>
    <s v="06155"/>
    <s v="EDC99403013623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 SANGRIÑA&quot; (A GUARDA)"/>
    <s v="06156"/>
    <s v="EDC994030136230010"/>
    <x v="0"/>
    <x v="0"/>
    <n v="6319.04"/>
    <s v="C"/>
    <s v="V"/>
    <n v="11"/>
    <m/>
    <m/>
    <n v="6003"/>
    <m/>
    <x v="0"/>
    <s v="L"/>
    <s v="0948"/>
    <m/>
    <x v="0"/>
    <x v="1"/>
    <n v="58"/>
    <s v="BARROS VIDEIRA, MARIA DEL CARMEN"/>
    <s v="76894039W"/>
    <s v="DEFINITIVO "/>
    <n v="0"/>
    <m/>
    <n v="18383.701689600002"/>
    <n v="18626.938628479998"/>
    <n v="243.23693887999616"/>
  </r>
  <r>
    <s v="IES &quot;A SANGRIÑA&quot; (A GUARDA)"/>
    <s v="06157"/>
    <s v="EDC99403013623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 SANGRIÑA&quot; (A GUARDA)"/>
    <s v="06158"/>
    <s v="EDC994030136230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A ILLA DE AROUSA"/>
    <s v="22374"/>
    <s v="EDC994030136235010"/>
    <x v="0"/>
    <x v="0"/>
    <n v="6319.04"/>
    <s v="C"/>
    <s v="V"/>
    <n v="11"/>
    <m/>
    <m/>
    <n v="6003"/>
    <m/>
    <x v="0"/>
    <s v="L"/>
    <s v="0948"/>
    <m/>
    <x v="0"/>
    <x v="1"/>
    <n v="407"/>
    <s v="OZORES ROSALES, MARIA DEL PILAR"/>
    <s v="35438215E"/>
    <s v="DEFINITIVO "/>
    <n v="0"/>
    <m/>
    <n v="18383.701689600002"/>
    <n v="18626.938628479998"/>
    <n v="243.23693887999616"/>
  </r>
  <r>
    <s v="IES DA ILLA DE AROUSA"/>
    <s v="22375"/>
    <s v="EDC994030136235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AMÓN Mª ALLER ULLOA&quot; (LALÍN)"/>
    <s v="06164"/>
    <s v="EDC99403013624000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RAMÓN Mª ALLER ULLOA&quot; (LALÍN)"/>
    <s v="06165"/>
    <s v="EDC994030136240009"/>
    <x v="0"/>
    <x v="1"/>
    <n v="6486.34"/>
    <s v="C"/>
    <s v="V"/>
    <n v="11"/>
    <m/>
    <m/>
    <n v="6003"/>
    <m/>
    <x v="2"/>
    <s v="L"/>
    <n v="9733"/>
    <m/>
    <x v="0"/>
    <x v="1"/>
    <n v="215"/>
    <s v="GARCIA CEA, MARISOL"/>
    <s v="52482377B"/>
    <s v="DEFINITIVO "/>
    <n v="0"/>
    <m/>
    <n v="18968.988064320001"/>
    <n v="19124.976097919996"/>
    <n v="155.98803359999511"/>
  </r>
  <r>
    <s v="IES &quot;RAMÓN Mª ALLER ULLOA&quot; (LALÍN)"/>
    <s v="06166"/>
    <s v="EDC99403013624001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ILLA DE TAMBO&quot; (MARÍN)"/>
    <s v="06172"/>
    <s v="EDC994030136260008"/>
    <x v="0"/>
    <x v="0"/>
    <n v="6319.04"/>
    <s v="C"/>
    <s v="V"/>
    <n v="11"/>
    <m/>
    <m/>
    <n v="6003"/>
    <m/>
    <x v="0"/>
    <s v="L"/>
    <s v="0948"/>
    <m/>
    <x v="0"/>
    <x v="1"/>
    <n v="102"/>
    <s v="CARRAGAL DOMINGUEZ, MARIA DEL ROSARIO"/>
    <s v="52493382E"/>
    <s v="DEFINITIVO "/>
    <n v="0"/>
    <m/>
    <n v="18383.701689600002"/>
    <n v="18626.938628479998"/>
    <n v="243.23693887999616"/>
  </r>
  <r>
    <s v="IES &quot;ILLA DE TAMBO&quot; (MARÍN)"/>
    <s v="06174"/>
    <s v="EDC99403013626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MEAÑO"/>
    <s v="22378"/>
    <s v="EDC99403013627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MEAÑO"/>
    <s v="22379"/>
    <s v="EDC99403013627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S BARXAS&quot; (MOAÑA)"/>
    <s v="06179"/>
    <s v="EDC99403013629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S BARXAS&quot; (MOAÑA)"/>
    <s v="06180"/>
    <s v="EDC99403013629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S BARXAS&quot; (MOAÑA)"/>
    <s v="17768"/>
    <s v="EDC99403013629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MOS"/>
    <s v="06184"/>
    <s v="EDC994030136330006"/>
    <x v="0"/>
    <x v="0"/>
    <n v="6319.04"/>
    <s v="C"/>
    <s v="V"/>
    <n v="11"/>
    <m/>
    <m/>
    <n v="6003"/>
    <m/>
    <x v="0"/>
    <s v="L"/>
    <s v="0948"/>
    <m/>
    <x v="0"/>
    <x v="1"/>
    <n v="570"/>
    <s v="TABOADA GONZALEZ, MARIA BEGIÑA"/>
    <s v="36064258M"/>
    <s v="DEFINITIVO "/>
    <n v="0"/>
    <m/>
    <n v="18383.701689600002"/>
    <n v="18626.938628479998"/>
    <n v="243.23693887999616"/>
  </r>
  <r>
    <s v="IES DE MOS"/>
    <s v="06185"/>
    <s v="EDC994030136330007"/>
    <x v="0"/>
    <x v="0"/>
    <n v="6319.04"/>
    <s v="C"/>
    <s v="V"/>
    <n v="11"/>
    <m/>
    <m/>
    <n v="6003"/>
    <m/>
    <x v="0"/>
    <s v="L"/>
    <s v="0948"/>
    <m/>
    <x v="0"/>
    <x v="1"/>
    <n v="22"/>
    <s v="ALVAREZ VAZQUEZ, MARIA DEL PILAR"/>
    <s v="36051632Y"/>
    <s v="DEFINITIVO "/>
    <n v="0"/>
    <m/>
    <n v="18383.701689600002"/>
    <n v="18626.938628479998"/>
    <n v="243.23693887999616"/>
  </r>
  <r>
    <s v="IES DE MOS"/>
    <s v="06186"/>
    <s v="EDC99403013633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AZO DA MERCÉ&quot; (AS NEVES)"/>
    <s v="06189"/>
    <s v="EDC99403013634000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AZO DA MERCÉ&quot; (AS NEVES)"/>
    <s v="06190"/>
    <s v="EDC99403013634000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VAL MIÑOR&quot; (NIGRÁN)"/>
    <s v="06194"/>
    <s v="EDC99403013635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VAL MIÑOR&quot; (NIGRÁN)"/>
    <s v="06195"/>
    <s v="EDC99403013635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INO MANSO&quot; (O PORRIÑO)"/>
    <s v="06200"/>
    <s v="EDC99403013638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PINO MANSO&quot; (O PORRIÑO)"/>
    <s v="06201"/>
    <s v="EDC99403013638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INO MANSO&quot; (O PORRIÑO)"/>
    <s v="06202"/>
    <s v="EDC99403013638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POIO"/>
    <s v="06206"/>
    <s v="EDC994030136400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POIO"/>
    <s v="06207"/>
    <s v="EDC99403013640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POIO"/>
    <s v="22385"/>
    <s v="EDC99403013640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PONTE CALDELAS"/>
    <s v="22386"/>
    <s v="EDC99403013641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PONTE CALDELAS"/>
    <s v="22387"/>
    <s v="EDC994030136410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VAL DO TEA&quot; (PONTEAREAS)"/>
    <s v="06212"/>
    <s v="EDC99403013642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VAL DO TEA&quot; (PONTEAREAS)"/>
    <s v="06213"/>
    <s v="EDC99403013642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VAL DO TEA&quot; (PONTEAREAS)"/>
    <s v="25995"/>
    <s v="EDC99403013642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CHAPELA (REDONDELA)"/>
    <s v="06214"/>
    <s v="EDC99403013644000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CHAPELA (REDONDELA)"/>
    <s v="06215"/>
    <s v="EDC994030136440006"/>
    <x v="0"/>
    <x v="0"/>
    <n v="6319.04"/>
    <s v="C"/>
    <s v="V"/>
    <n v="11"/>
    <m/>
    <m/>
    <n v="6003"/>
    <m/>
    <x v="0"/>
    <s v="L"/>
    <n v="948"/>
    <m/>
    <x v="0"/>
    <x v="1"/>
    <n v="322"/>
    <s v="MARCOS BAHILLO, BEGOÑA"/>
    <s v="36078774P"/>
    <s v="DEFINITIVO "/>
    <n v="0"/>
    <m/>
    <n v="18383.701689600002"/>
    <n v="18626.938628479998"/>
    <n v="243.23693887999616"/>
  </r>
  <r>
    <s v="IES DE CHAPELA (REDONDELA)"/>
    <s v="06216"/>
    <s v="EDC994030136440007"/>
    <x v="0"/>
    <x v="0"/>
    <n v="6319.04"/>
    <s v="C"/>
    <s v="V"/>
    <n v="11"/>
    <m/>
    <m/>
    <n v="6003"/>
    <m/>
    <x v="0"/>
    <s v="L"/>
    <n v="948"/>
    <m/>
    <x v="0"/>
    <x v="1"/>
    <n v="235"/>
    <s v="GIRALDEZ GONZALEZ, VICTORIA"/>
    <s v="36054160G"/>
    <s v="DEFINITIVO "/>
    <n v="0"/>
    <m/>
    <n v="18383.701689600002"/>
    <n v="18626.938628479998"/>
    <n v="243.23693887999616"/>
  </r>
  <r>
    <s v="IES &quot;PEDRAS RUBIAS&quot; (SALCEDA DE CASELAS)"/>
    <s v="25996"/>
    <s v="EDC99403013648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PEDRAS RUBIAS&quot; (SALCEDA DE CASELAS)"/>
    <s v="25997"/>
    <s v="EDC99403013648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SALVATERRA DE MIÑO"/>
    <s v="22392"/>
    <s v="EDC99403013649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SALVATERRA DE MIÑO"/>
    <s v="22393"/>
    <s v="EDC99403013649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SALVATERRA DE MIÑO"/>
    <s v="22394"/>
    <s v="EDC994030136490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VILALONGA (SANXENXO)"/>
    <s v="06222"/>
    <s v="EDC99403013650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VILALONGA (SANXENXO)"/>
    <s v="06223"/>
    <s v="EDC99403013650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VILALONGA (SANXENXO)"/>
    <s v="06224"/>
    <s v="EDC994030136500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VILALONGA (SANXENXO)"/>
    <s v="06225"/>
    <s v="EDC994030136500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PINTOR COLMEIRO&quot; (SILLEDA)"/>
    <s v="22397"/>
    <s v="EDC994030136510010"/>
    <x v="0"/>
    <x v="0"/>
    <n v="6319.04"/>
    <s v="C"/>
    <s v="V"/>
    <n v="11"/>
    <m/>
    <m/>
    <n v="6003"/>
    <m/>
    <x v="0"/>
    <s v="L"/>
    <s v="0948"/>
    <m/>
    <x v="0"/>
    <x v="1"/>
    <n v="106"/>
    <s v="CASAL TATO, MARIA TERESA"/>
    <s v="52482972P"/>
    <s v="DEFINITIVO "/>
    <n v="0"/>
    <m/>
    <n v="18383.701689600002"/>
    <n v="18626.938628479998"/>
    <n v="243.23693887999616"/>
  </r>
  <r>
    <s v="IES PLURILINGÜE &quot;PINTOR COLMEIRO&quot; (SILLEDA)"/>
    <s v="22398"/>
    <s v="EDC994030136510011"/>
    <x v="0"/>
    <x v="0"/>
    <n v="6319.04"/>
    <s v="C"/>
    <s v="V"/>
    <n v="11"/>
    <m/>
    <m/>
    <n v="6003"/>
    <m/>
    <x v="0"/>
    <s v="L"/>
    <s v="0948"/>
    <m/>
    <x v="0"/>
    <x v="1"/>
    <n v="284"/>
    <s v="LAREO REY, MARÍA JOSÉ"/>
    <s v="76815747W"/>
    <s v="DEFINITIVO "/>
    <n v="0"/>
    <m/>
    <n v="18383.701689600002"/>
    <n v="18626.938628479998"/>
    <n v="243.23693887999616"/>
  </r>
  <r>
    <s v="IES PLURILINGÜE &quot;PINTOR COLMEIRO&quot; (SILLEDA)"/>
    <s v="22399"/>
    <s v="EDC994030136510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SOUTOMAIOR"/>
    <s v="32775"/>
    <s v="EDC99403013652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SOUTOMAIOR"/>
    <s v="32776"/>
    <s v="EDC99403013652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NTÓN ALONSO RÍOS&quot; (TOMIÑO)"/>
    <s v="06229"/>
    <s v="EDC99403013653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NTÓN ALONSO RÍOS&quot; (TOMIÑO)"/>
    <s v="06230"/>
    <s v="EDC99403013653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NTÓN ALONSO RÍOS&quot; (TOMIÑO)"/>
    <s v="22400"/>
    <s v="EDC99403013653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AN PAIO&quot; (TUI)"/>
    <s v="06235"/>
    <s v="EDC994030136540007"/>
    <x v="0"/>
    <x v="0"/>
    <n v="6319.04"/>
    <s v="C"/>
    <s v="V"/>
    <n v="11"/>
    <m/>
    <m/>
    <n v="6003"/>
    <m/>
    <x v="0"/>
    <s v="L"/>
    <s v="0948"/>
    <m/>
    <x v="0"/>
    <x v="1"/>
    <n v="319"/>
    <s v="MACEIRA FERNANDEZ, MARIA DEL CARMEN"/>
    <s v="35548226R"/>
    <s v="DEFINITIVO "/>
    <n v="0"/>
    <m/>
    <n v="18383.701689600002"/>
    <n v="18626.938628479998"/>
    <n v="243.23693887999616"/>
  </r>
  <r>
    <s v="IES &quot;SAN PAIO&quot; (TUI)"/>
    <s v="06236"/>
    <s v="EDC994030136540009"/>
    <x v="0"/>
    <x v="0"/>
    <n v="6319.04"/>
    <s v="C"/>
    <s v="V"/>
    <n v="11"/>
    <m/>
    <m/>
    <n v="6003"/>
    <m/>
    <x v="0"/>
    <s v="L"/>
    <s v="0948"/>
    <m/>
    <x v="0"/>
    <x v="1"/>
    <n v="613"/>
    <s v="VAZQUEZ PEREZ, MARIA JOSE"/>
    <s v="35552622G"/>
    <s v="DEFINITIVO "/>
    <n v="0"/>
    <m/>
    <n v="18383.701689600002"/>
    <n v="18626.938628479998"/>
    <n v="243.23693887999616"/>
  </r>
  <r>
    <s v="IES &quot;SAN PAIO&quot; (TUI)"/>
    <s v="06237"/>
    <s v="EDC994030136540010"/>
    <x v="0"/>
    <x v="0"/>
    <n v="6319.04"/>
    <s v="C"/>
    <s v="V"/>
    <n v="11"/>
    <m/>
    <m/>
    <n v="6003"/>
    <m/>
    <x v="0"/>
    <s v="L"/>
    <s v="0948"/>
    <m/>
    <x v="0"/>
    <x v="1"/>
    <n v="169"/>
    <s v="FERNANDEZ ALONSO, ISABEL"/>
    <s v="35552775L"/>
    <s v="DEFINITIVO "/>
    <n v="0"/>
    <m/>
    <n v="18383.701689600002"/>
    <n v="18626.938628479998"/>
    <n v="243.23693887999616"/>
  </r>
  <r>
    <s v="IES &quot;SAN PAIO&quot; (TUI)"/>
    <s v="06238"/>
    <s v="EDC994030136540011"/>
    <x v="0"/>
    <x v="0"/>
    <n v="6319.04"/>
    <s v="C"/>
    <s v="V"/>
    <n v="11"/>
    <m/>
    <m/>
    <n v="6003"/>
    <m/>
    <x v="0"/>
    <s v="L"/>
    <s v="0948"/>
    <m/>
    <x v="0"/>
    <x v="1"/>
    <n v="224"/>
    <s v="GARCIA RIVAS, JOSEFINA"/>
    <s v="36090791L"/>
    <s v="DEFINITIVO "/>
    <n v="0"/>
    <m/>
    <n v="18383.701689600002"/>
    <n v="18626.938628479998"/>
    <n v="243.23693887999616"/>
  </r>
  <r>
    <s v="IES DE VALGA"/>
    <s v="22402"/>
    <s v="EDC994030136550010"/>
    <x v="0"/>
    <x v="0"/>
    <n v="6319.04"/>
    <s v="C"/>
    <s v="V"/>
    <n v="11"/>
    <m/>
    <m/>
    <n v="6003"/>
    <m/>
    <x v="0"/>
    <s v="L"/>
    <s v="0948"/>
    <m/>
    <x v="0"/>
    <x v="1"/>
    <n v="128"/>
    <s v="CORTES BAÑOS, MARIA CARMEN"/>
    <s v="35443331D"/>
    <s v="DEFINITIVO "/>
    <n v="0"/>
    <m/>
    <n v="18383.701689600002"/>
    <n v="18626.938628479998"/>
    <n v="243.23693887999616"/>
  </r>
  <r>
    <s v="IES DE VALGA"/>
    <s v="22403"/>
    <s v="EDC994030136550011"/>
    <x v="0"/>
    <x v="0"/>
    <n v="6319.04"/>
    <s v="C"/>
    <s v="V"/>
    <n v="11"/>
    <m/>
    <m/>
    <n v="6003"/>
    <m/>
    <x v="0"/>
    <s v="L"/>
    <s v="0948"/>
    <m/>
    <x v="0"/>
    <x v="1"/>
    <n v="415"/>
    <s v="PAZ CASTAÑO, MARIA DEL CARMEN"/>
    <s v="33254880P"/>
    <s v="DEFINITIVO "/>
    <n v="0"/>
    <m/>
    <n v="18383.701689600002"/>
    <n v="18626.938628479998"/>
    <n v="243.23693887999616"/>
  </r>
  <r>
    <s v="IES DE VALGA"/>
    <s v="22404"/>
    <s v="EDC994030136550012"/>
    <x v="0"/>
    <x v="0"/>
    <n v="6319.04"/>
    <s v="C"/>
    <s v="V"/>
    <n v="11"/>
    <m/>
    <m/>
    <n v="6003"/>
    <m/>
    <x v="0"/>
    <s v="L"/>
    <n v="948"/>
    <m/>
    <x v="0"/>
    <x v="1"/>
    <n v="495"/>
    <s v="RODRIGUEZ COUSELO, MANUELA"/>
    <s v="35450093D"/>
    <s v="DEFINITIVO "/>
    <n v="0"/>
    <m/>
    <n v="18383.701689600002"/>
    <n v="18626.938628479998"/>
    <n v="243.23693887999616"/>
  </r>
  <r>
    <s v="IES DE VALGA"/>
    <s v="22405"/>
    <s v="EDC994030136550013"/>
    <x v="0"/>
    <x v="0"/>
    <n v="6319.04"/>
    <s v="C"/>
    <s v="V"/>
    <n v="11"/>
    <m/>
    <m/>
    <n v="6003"/>
    <m/>
    <x v="0"/>
    <s v="L"/>
    <n v="948"/>
    <m/>
    <x v="0"/>
    <x v="1"/>
    <n v="542"/>
    <s v="SANMARTIN DIEZ, ISABEL"/>
    <s v="76516560E"/>
    <s v="DEFINITIVO "/>
    <n v="0"/>
    <m/>
    <n v="18383.701689600002"/>
    <n v="18626.938628479998"/>
    <n v="243.23693887999616"/>
  </r>
  <r>
    <s v="IES &quot;CASTELAO&quot; (VIGO)"/>
    <s v="06246"/>
    <s v="EDC994030136560013"/>
    <x v="0"/>
    <x v="0"/>
    <n v="6319.04"/>
    <s v="C"/>
    <s v="V"/>
    <n v="11"/>
    <m/>
    <m/>
    <n v="6003"/>
    <m/>
    <x v="0"/>
    <s v="L"/>
    <s v="0948"/>
    <m/>
    <x v="0"/>
    <x v="1"/>
    <n v="130"/>
    <s v="COSTAL PEREZ, MARIA ALMUDENA"/>
    <s v="53177917P"/>
    <s v="DEFINITIVO "/>
    <n v="0"/>
    <m/>
    <n v="18383.701689600002"/>
    <n v="18626.938628479998"/>
    <n v="243.23693887999616"/>
  </r>
  <r>
    <s v="IES &quot;CASTELAO&quot; (VIGO)"/>
    <s v="06247"/>
    <s v="EDC994030136560014"/>
    <x v="0"/>
    <x v="0"/>
    <n v="6319.04"/>
    <s v="C"/>
    <s v="V"/>
    <n v="11"/>
    <m/>
    <m/>
    <n v="6003"/>
    <m/>
    <x v="0"/>
    <s v="L"/>
    <s v="0948"/>
    <m/>
    <x v="0"/>
    <x v="1"/>
    <n v="514"/>
    <s v="RODRIGUEZ RODRIGUEZ, SEGUNDA"/>
    <s v="34984365P"/>
    <s v="DEFINITIVO "/>
    <n v="0"/>
    <m/>
    <n v="18383.701689600002"/>
    <n v="18626.938628479998"/>
    <n v="243.23693887999616"/>
  </r>
  <r>
    <s v="IES &quot;MARCO DO CAMBALLÓN&quot; (VILA DE CRUCES)"/>
    <s v="22411"/>
    <s v="EDC99403013658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MARCO DO CAMBALLÓN&quot; (VILA DE CRUCES)"/>
    <s v="22412"/>
    <s v="EDC99403013658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RCO DO CAMBALLÓN&quot; (VILA DE CRUCES)"/>
    <s v="22413"/>
    <s v="EDC994030136580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ASTRO ALOBRE&quot; (VILAGARCÍA DE AROUSA)"/>
    <s v="06254"/>
    <s v="EDC994030136590013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CASTRO ALOBRE&quot; (VILAGARCÍA DE AROUSA)"/>
    <s v="06255"/>
    <s v="EDC994030136590014"/>
    <x v="0"/>
    <x v="1"/>
    <n v="6486.34"/>
    <s v="C"/>
    <s v="V"/>
    <n v="11"/>
    <m/>
    <m/>
    <n v="6003"/>
    <m/>
    <x v="2"/>
    <s v="L"/>
    <n v="9733"/>
    <m/>
    <x v="0"/>
    <x v="1"/>
    <n v="9"/>
    <s v="ALCALDE SOTO, SUSANA"/>
    <s v="35441209A"/>
    <s v="DEFINITIVO "/>
    <n v="0"/>
    <m/>
    <n v="18968.988064320001"/>
    <n v="19124.976097919996"/>
    <n v="155.98803359999511"/>
  </r>
  <r>
    <s v="IES &quot;CASTRO ALOBRE&quot; (VILAGARCÍA DE AROUSA)"/>
    <s v="06256"/>
    <s v="EDC994030136590015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CASTRO ALOBRE&quot; (VILAGARCÍA DE AROUSA)"/>
    <s v="22414"/>
    <s v="EDC994030136590016"/>
    <x v="0"/>
    <x v="1"/>
    <n v="6486.34"/>
    <s v="C"/>
    <s v="V"/>
    <n v="11"/>
    <m/>
    <m/>
    <n v="6003"/>
    <m/>
    <x v="2"/>
    <s v="L"/>
    <s v="09733"/>
    <m/>
    <x v="0"/>
    <x v="1"/>
    <n v="408"/>
    <s v="PADIN GONZALEZ, MARÍA PASTORA"/>
    <s v="35439407H"/>
    <s v="DEFINITIVO "/>
    <n v="0"/>
    <m/>
    <n v="18968.988064320001"/>
    <n v="19124.976097919996"/>
    <n v="155.98803359999511"/>
  </r>
  <r>
    <s v="IES &quot;A BASELLA&quot; (VILANOVA DE AROUSA)"/>
    <s v="06261"/>
    <s v="EDC994030136600009"/>
    <x v="0"/>
    <x v="0"/>
    <n v="6319.04"/>
    <s v="C"/>
    <s v="V"/>
    <n v="11"/>
    <m/>
    <m/>
    <n v="6003"/>
    <m/>
    <x v="0"/>
    <s v="L"/>
    <s v="0948"/>
    <m/>
    <x v="0"/>
    <x v="1"/>
    <n v="414"/>
    <s v="PAZ CARBALLO, MARIA DOLORES"/>
    <s v="35458141F"/>
    <s v="DEFINITIVO "/>
    <n v="0"/>
    <m/>
    <n v="18383.701689600002"/>
    <n v="18626.938628479998"/>
    <n v="243.23693887999616"/>
  </r>
  <r>
    <s v="IES &quot;A BASELLA&quot; (VILANOVA DE AROUSA)"/>
    <s v="06262"/>
    <s v="EDC99403013660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EUSEBIO DA GUARDA&quot; (A CORUÑA)"/>
    <s v="06272"/>
    <s v="EDC994030215001013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EUSEBIO DA GUARDA&quot; (A CORUÑA)"/>
    <s v="06273"/>
    <s v="EDC994030215001014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EUSEBIO DA GUARDA&quot; (A CORUÑA)"/>
    <s v="06274"/>
    <s v="EDC994030215001015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EUSEBIO DA GUARDA&quot; (A CORUÑA)"/>
    <s v="06275"/>
    <s v="EDC994030215001016"/>
    <x v="0"/>
    <x v="0"/>
    <n v="6319.04"/>
    <s v="C"/>
    <s v="V"/>
    <n v="11"/>
    <m/>
    <m/>
    <n v="6003"/>
    <m/>
    <x v="0"/>
    <s v="L"/>
    <n v="948"/>
    <m/>
    <x v="0"/>
    <x v="1"/>
    <n v="159"/>
    <s v="EIRIS IGLESIAS, LUCIA"/>
    <s v="32436696A"/>
    <s v="DEFINITIVO "/>
    <n v="0"/>
    <m/>
    <n v="18383.701689600002"/>
    <n v="18626.938628479998"/>
    <n v="243.23693887999616"/>
  </r>
  <r>
    <s v="IES PLURILINGÜE &quot;EUSEBIO DA GUARDA&quot; (A CORUÑA)"/>
    <s v="06276"/>
    <s v="EDC99403021500101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O MILLADOIRO (AMES)"/>
    <s v="29087"/>
    <s v="EDC99403021502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O MILLADOIRO (AMES)"/>
    <s v="29088"/>
    <s v="EDC99403021502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O MILLADOIRO (AMES)"/>
    <s v="29135"/>
    <s v="EDC994030215020012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O MILLADOIRO (AMES)"/>
    <s v="33039"/>
    <s v="EDC994030215020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PASTORIZA (ARTEIXO)"/>
    <s v="22428"/>
    <s v="EDC99403021505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PASTORIZA (ARTEIXO)"/>
    <s v="22429"/>
    <s v="EDC994030215050016"/>
    <x v="0"/>
    <x v="0"/>
    <n v="6319.04"/>
    <s v="C"/>
    <s v="V"/>
    <n v="11"/>
    <m/>
    <m/>
    <n v="6003"/>
    <m/>
    <x v="0"/>
    <s v="L"/>
    <s v="0948"/>
    <m/>
    <x v="0"/>
    <x v="1"/>
    <n v="219"/>
    <s v="GARCIA MATO, MARIA AMPARO"/>
    <s v="52435798F"/>
    <s v="DEFINITIVO "/>
    <n v="0"/>
    <m/>
    <n v="18383.701689600002"/>
    <n v="18626.938628479998"/>
    <n v="243.23693887999616"/>
  </r>
  <r>
    <s v="IES PLURILINGÜE &quot;A CACHADA&quot; (BOIRO)"/>
    <s v="22165"/>
    <s v="EDC99403021511002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PLURILINGÜE &quot;A CACHADA&quot; (BOIRO)"/>
    <s v="22166"/>
    <s v="EDC99403021511002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LFONSO X O SABIO&quot; (CAMBRE)"/>
    <s v="22172"/>
    <s v="EDC994030215170015"/>
    <x v="0"/>
    <x v="0"/>
    <n v="6319.04"/>
    <s v="C"/>
    <s v="V"/>
    <n v="11"/>
    <m/>
    <m/>
    <n v="6003"/>
    <m/>
    <x v="0"/>
    <s v="L"/>
    <s v="0948"/>
    <m/>
    <x v="0"/>
    <x v="1"/>
    <n v="56"/>
    <s v="BARROS CAMBA, JOSÉ ALONSO"/>
    <s v="79316645H"/>
    <s v="DEFINITIVO "/>
    <n v="0"/>
    <m/>
    <n v="18383.701689600002"/>
    <n v="18626.938628479998"/>
    <n v="243.23693887999616"/>
  </r>
  <r>
    <s v="IES &quot;ALFONSO X O SABIO&quot; (CAMBRE)"/>
    <s v="22173"/>
    <s v="EDC994030215170016"/>
    <x v="0"/>
    <x v="0"/>
    <n v="6319.04"/>
    <s v="C"/>
    <s v="V"/>
    <n v="11"/>
    <m/>
    <m/>
    <n v="6003"/>
    <m/>
    <x v="0"/>
    <s v="L"/>
    <s v="0948"/>
    <m/>
    <x v="0"/>
    <x v="1"/>
    <n v="108"/>
    <s v="CASAS LANDEIRA, JOSE ANTONIO"/>
    <s v="76367016R"/>
    <s v="DEFINITIVO "/>
    <n v="0"/>
    <m/>
    <n v="18383.701689600002"/>
    <n v="18626.938628479998"/>
    <n v="243.23693887999616"/>
  </r>
  <r>
    <s v="IES &quot;ALFONSO X O SABIO&quot; (CAMBRE)"/>
    <s v="22174"/>
    <s v="EDC994030215170017"/>
    <x v="0"/>
    <x v="0"/>
    <n v="6319.04"/>
    <s v="C"/>
    <s v="V"/>
    <n v="11"/>
    <m/>
    <m/>
    <n v="6003"/>
    <m/>
    <x v="0"/>
    <s v="L"/>
    <s v="0948"/>
    <m/>
    <x v="0"/>
    <x v="1"/>
    <n v="51"/>
    <s v="BARREIRO MARTINEZ, EMILIA"/>
    <s v="32786298M"/>
    <s v="DEFINITIVO "/>
    <n v="0"/>
    <m/>
    <n v="18383.701689600002"/>
    <n v="18626.938628479998"/>
    <n v="243.23693887999616"/>
  </r>
  <r>
    <s v="IES &quot;ALFONSO X O SABIO&quot; (CAMBRE)"/>
    <s v="25891"/>
    <s v="EDC99403021517001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ISIDRO PARGA PONDAL&quot; (CARBALLO)"/>
    <s v="06280"/>
    <s v="EDC99403021519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ISIDRO PARGA PONDAL&quot; (CARBALLO)"/>
    <s v="06281"/>
    <s v="EDC994030215190008"/>
    <x v="0"/>
    <x v="0"/>
    <n v="6319.04"/>
    <s v="C"/>
    <s v="V"/>
    <n v="11"/>
    <m/>
    <m/>
    <n v="6003"/>
    <m/>
    <x v="0"/>
    <s v="L"/>
    <s v="0948"/>
    <m/>
    <x v="0"/>
    <x v="1"/>
    <n v="63"/>
    <s v="BERMUDEZ PENA, EVA"/>
    <s v="76343033F"/>
    <s v="DEFINITIVO "/>
    <n v="0"/>
    <m/>
    <n v="18383.701689600002"/>
    <n v="18626.938628479998"/>
    <n v="243.23693887999616"/>
  </r>
  <r>
    <s v="IES &quot;ISIDRO PARGA PONDAL&quot; (CARBALLO)"/>
    <s v="06282"/>
    <s v="EDC994030215190009"/>
    <x v="0"/>
    <x v="0"/>
    <n v="6319.04"/>
    <s v="C"/>
    <s v="V"/>
    <n v="11"/>
    <m/>
    <m/>
    <n v="6003"/>
    <m/>
    <x v="0"/>
    <s v="L"/>
    <s v="0948"/>
    <m/>
    <x v="0"/>
    <x v="1"/>
    <n v="59"/>
    <s v="BASALO ANTELO, MARIA JOSEFA"/>
    <s v="76345768M"/>
    <s v="DEFINITIVO "/>
    <n v="0"/>
    <m/>
    <n v="18383.701689600002"/>
    <n v="18626.938628479998"/>
    <n v="243.23693887999616"/>
  </r>
  <r>
    <s v="IES &quot;ISIDRO PARGA PONDAL&quot; (CARBALLO)"/>
    <s v="19490"/>
    <s v="EDC994030215190010"/>
    <x v="0"/>
    <x v="0"/>
    <n v="6319.04"/>
    <s v="C"/>
    <s v="V"/>
    <n v="11"/>
    <m/>
    <m/>
    <n v="6003"/>
    <m/>
    <x v="0"/>
    <s v="L"/>
    <s v="0948"/>
    <m/>
    <x v="0"/>
    <x v="1"/>
    <n v="129"/>
    <s v="GARCIA COSTA, JOSEFA MARÍA"/>
    <s v="46917333R"/>
    <s v="DEFINITIVO "/>
    <n v="0"/>
    <m/>
    <n v="18383.701689600002"/>
    <n v="18626.938628479998"/>
    <n v="243.23693887999616"/>
  </r>
  <r>
    <s v="IES &quot;BLANCO AMOR&quot; (CULLEREDO)"/>
    <s v="22178"/>
    <s v="EDC99403021530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BLANCO AMOR&quot; (CULLEREDO)"/>
    <s v="22179"/>
    <s v="EDC994030215300016"/>
    <x v="0"/>
    <x v="0"/>
    <n v="6319.04"/>
    <s v="C"/>
    <s v="V"/>
    <n v="11"/>
    <m/>
    <m/>
    <n v="6003"/>
    <m/>
    <x v="0"/>
    <s v="L"/>
    <s v="0948"/>
    <m/>
    <x v="0"/>
    <x v="1"/>
    <n v="641"/>
    <s v="VILLAR GIGIREY, LAURA"/>
    <s v="32796309B"/>
    <s v="DEFINITIVO "/>
    <n v="0"/>
    <m/>
    <n v="18383.701689600002"/>
    <n v="18626.938628479998"/>
    <n v="243.23693887999616"/>
  </r>
  <r>
    <s v="IES &quot;BLANCO AMOR&quot; (CULLEREDO)"/>
    <s v="22180"/>
    <s v="EDC994030215300017"/>
    <x v="0"/>
    <x v="0"/>
    <n v="6319.04"/>
    <s v="C"/>
    <s v="V"/>
    <n v="11"/>
    <m/>
    <m/>
    <n v="6003"/>
    <m/>
    <x v="0"/>
    <s v="L"/>
    <s v="0948"/>
    <m/>
    <x v="0"/>
    <x v="1"/>
    <n v="345"/>
    <s v="MARTINEZ VAZQUEZ, RAQUEL"/>
    <s v="32786805Y"/>
    <s v="DEFINITIVO "/>
    <n v="0"/>
    <m/>
    <n v="18383.701689600002"/>
    <n v="18626.938628479998"/>
    <n v="243.23693887999616"/>
  </r>
  <r>
    <s v="IES &quot;BLANCO AMOR&quot; (CULLEREDO)"/>
    <s v="22181"/>
    <s v="EDC99403021530001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ONCEPCIÓN ARENAL&quot; (FERROL)"/>
    <s v="06292"/>
    <s v="EDC994030215350013"/>
    <x v="0"/>
    <x v="0"/>
    <n v="6319.04"/>
    <s v="C"/>
    <s v="V"/>
    <n v="11"/>
    <m/>
    <m/>
    <n v="6003"/>
    <m/>
    <x v="0"/>
    <s v="L"/>
    <s v="0948"/>
    <m/>
    <x v="0"/>
    <x v="1"/>
    <n v="268"/>
    <s v="HERMIDA FONTICOBA, MARIA LUZ"/>
    <s v="32653932G"/>
    <s v="DEFINITIVO "/>
    <n v="0"/>
    <m/>
    <n v="18383.701689600002"/>
    <n v="18626.938628479998"/>
    <n v="243.23693887999616"/>
  </r>
  <r>
    <s v="IES &quot;CONCEPCIÓN ARENAL&quot; (FERROL)"/>
    <s v="06293"/>
    <s v="EDC994030215350014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ONCEPCIÓN ARENAL&quot; (FERROL)"/>
    <s v="06294"/>
    <s v="EDC99403021535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ONCEPCIÓN ARENAL&quot; (FERROL)"/>
    <s v="06295"/>
    <s v="EDC99403021535001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ONCEPCIÓN ARENAL&quot; (FERROL)"/>
    <s v="06296"/>
    <s v="EDC99403021535001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S INSUAS&quot; (MUROS)"/>
    <s v="22198"/>
    <s v="EDC99403021552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S INSUAS&quot; (MUROS)"/>
    <s v="22199"/>
    <s v="EDC99403021552001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TERRA DE TRASANCOS&quot; (NARÓN)"/>
    <s v="06300"/>
    <s v="EDC994030215530007"/>
    <x v="0"/>
    <x v="0"/>
    <n v="6319.04"/>
    <s v="C"/>
    <s v="V"/>
    <n v="11"/>
    <m/>
    <m/>
    <n v="6003"/>
    <m/>
    <x v="0"/>
    <s v="L"/>
    <s v="0948"/>
    <m/>
    <x v="0"/>
    <x v="1"/>
    <n v="330"/>
    <s v="MARTINEZ BOUZA, DOLORES"/>
    <s v="32641765G"/>
    <s v="DEFINITIVO "/>
    <n v="0"/>
    <m/>
    <n v="18383.701689600002"/>
    <n v="18626.938628479998"/>
    <n v="243.23693887999616"/>
  </r>
  <r>
    <s v="IES &quot;TERRA DE TRASANCOS&quot; (NARÓN)"/>
    <s v="06301"/>
    <s v="EDC994030215530008"/>
    <x v="0"/>
    <x v="0"/>
    <n v="6319.04"/>
    <s v="C"/>
    <s v="V"/>
    <n v="11"/>
    <m/>
    <m/>
    <n v="6003"/>
    <m/>
    <x v="0"/>
    <s v="L"/>
    <s v="0948"/>
    <m/>
    <x v="0"/>
    <x v="1"/>
    <n v="54"/>
    <s v="BARRO VILLARES, OFELIA"/>
    <s v="32635132H"/>
    <s v="DEFINITIVO "/>
    <n v="0"/>
    <m/>
    <n v="18383.701689600002"/>
    <n v="18626.938628479998"/>
    <n v="243.23693887999616"/>
  </r>
  <r>
    <s v="IES &quot;TERRA DE TRASANCOS&quot; (NARÓN)"/>
    <s v="06302"/>
    <s v="EDC994030215530009"/>
    <x v="0"/>
    <x v="0"/>
    <n v="6319.04"/>
    <s v="C"/>
    <s v="V"/>
    <n v="11"/>
    <m/>
    <m/>
    <n v="6003"/>
    <m/>
    <x v="0"/>
    <s v="L"/>
    <s v="0948"/>
    <m/>
    <x v="0"/>
    <x v="1"/>
    <n v="304"/>
    <s v="LOPEZ MARTINEZ, MARIA CARMEN"/>
    <s v="32658816N"/>
    <s v="DEFINITIVO "/>
    <n v="0"/>
    <m/>
    <n v="18383.701689600002"/>
    <n v="18626.938628479998"/>
    <n v="243.23693887999616"/>
  </r>
  <r>
    <s v="IES &quot;CAMPO DE SAN ALBERTO&quot; (NOIA)"/>
    <s v="06306"/>
    <s v="EDC994030215560007"/>
    <x v="0"/>
    <x v="1"/>
    <n v="6486.34"/>
    <s v="C"/>
    <s v="V"/>
    <n v="11"/>
    <m/>
    <m/>
    <n v="6003"/>
    <m/>
    <x v="2"/>
    <s v="L"/>
    <s v="09733"/>
    <m/>
    <x v="0"/>
    <x v="1"/>
    <s v=""/>
    <s v=""/>
    <s v=""/>
    <s v=""/>
    <s v=""/>
    <m/>
    <n v="18968.988064320001"/>
    <n v="19124.976097919996"/>
    <n v="155.98803359999511"/>
  </r>
  <r>
    <s v="IES &quot;CAMPO DE SAN ALBERTO&quot; (NOIA)"/>
    <s v="06307"/>
    <s v="EDC994030215560008"/>
    <x v="0"/>
    <x v="1"/>
    <n v="6486.34"/>
    <s v="C"/>
    <s v="V"/>
    <n v="11"/>
    <m/>
    <m/>
    <n v="6003"/>
    <m/>
    <x v="2"/>
    <s v="L"/>
    <s v="09733"/>
    <m/>
    <x v="0"/>
    <x v="0"/>
    <s v=""/>
    <s v=""/>
    <s v=""/>
    <s v=""/>
    <s v=""/>
    <m/>
    <n v="18968.988064320001"/>
    <n v="19124.976097919996"/>
    <n v="155.98803359999511"/>
  </r>
  <r>
    <s v="IES &quot;CAMPO DE SAN ALBERTO&quot; (NOIA)"/>
    <s v="06308"/>
    <s v="EDC994030215560009"/>
    <x v="0"/>
    <x v="1"/>
    <n v="6486.34"/>
    <s v="C"/>
    <s v="V"/>
    <n v="11"/>
    <m/>
    <m/>
    <n v="6003"/>
    <m/>
    <x v="2"/>
    <s v="L"/>
    <n v="9733"/>
    <m/>
    <x v="0"/>
    <x v="1"/>
    <n v="296"/>
    <s v="LOPEZ FABELLO, MARIA JULIA"/>
    <s v="33276687B"/>
    <s v="DEFINITIVO "/>
    <n v="0"/>
    <m/>
    <n v="18968.988064320001"/>
    <n v="19124.976097919996"/>
    <n v="155.98803359999511"/>
  </r>
  <r>
    <s v="IES &quot;MARÍA CASARES&quot; (OLEIROS)"/>
    <s v="06312"/>
    <s v="EDC994030215570007"/>
    <x v="0"/>
    <x v="0"/>
    <n v="6319.04"/>
    <s v="C"/>
    <s v="V"/>
    <n v="11"/>
    <m/>
    <m/>
    <n v="6003"/>
    <m/>
    <x v="0"/>
    <s v="L"/>
    <n v="948"/>
    <m/>
    <x v="0"/>
    <x v="1"/>
    <n v="26"/>
    <s v="AMOR CARNOTA, JOSEFINA"/>
    <s v="32768791R"/>
    <s v="DEFINITIVO "/>
    <n v="0"/>
    <m/>
    <n v="18383.701689600002"/>
    <n v="18626.938628479998"/>
    <n v="243.23693887999616"/>
  </r>
  <r>
    <s v="IES &quot;MARÍA CASARES&quot; (OLEIROS)"/>
    <s v="06313"/>
    <s v="EDC99403021557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RÍA CASARES&quot; (OLEIROS)"/>
    <s v="06314"/>
    <s v="EDC994030215570009"/>
    <x v="0"/>
    <x v="0"/>
    <n v="6319.04"/>
    <s v="C"/>
    <s v="V"/>
    <n v="11"/>
    <m/>
    <m/>
    <n v="6003"/>
    <m/>
    <x v="0"/>
    <s v="L"/>
    <s v="0948"/>
    <m/>
    <x v="0"/>
    <x v="1"/>
    <n v="419"/>
    <s v="PAZOS MARZOA, ANA MARÍA"/>
    <s v="32814514T"/>
    <s v="DEFINITIVO "/>
    <n v="0"/>
    <m/>
    <n v="18383.701689600002"/>
    <n v="18626.938628479998"/>
    <n v="243.23693887999616"/>
  </r>
  <r>
    <s v="IES PLURILINGÜE &quot;MARUXA MALLO&quot; (ORDES)"/>
    <s v="22203"/>
    <s v="EDC994030215580015"/>
    <x v="0"/>
    <x v="0"/>
    <n v="6319.04"/>
    <s v="C"/>
    <s v="V"/>
    <n v="11"/>
    <m/>
    <m/>
    <n v="6003"/>
    <m/>
    <x v="0"/>
    <s v="L"/>
    <s v="0948"/>
    <m/>
    <x v="0"/>
    <x v="1"/>
    <n v="116"/>
    <s v="CENDAL NIETO, MARIA JOSEFA"/>
    <s v="33279810Y"/>
    <s v="DEFINITIVO "/>
    <n v="0"/>
    <m/>
    <n v="18383.701689600002"/>
    <n v="18626.938628479998"/>
    <n v="243.23693887999616"/>
  </r>
  <r>
    <s v="IES PLURILINGÜE &quot;MARUXA MALLO&quot; (ORDES)"/>
    <s v="22204"/>
    <s v="EDC994030215580016"/>
    <x v="0"/>
    <x v="0"/>
    <n v="6319.04"/>
    <s v="C"/>
    <s v="V"/>
    <n v="11"/>
    <m/>
    <m/>
    <n v="6003"/>
    <m/>
    <x v="0"/>
    <s v="L"/>
    <n v="948"/>
    <m/>
    <x v="0"/>
    <x v="1"/>
    <n v="331"/>
    <s v="MARTINEZ CALVO, MARIA AVELINA"/>
    <s v="76368862F"/>
    <s v="DEFINITIVO "/>
    <n v="0"/>
    <m/>
    <n v="18383.701689600002"/>
    <n v="18626.938628479998"/>
    <n v="243.23693887999616"/>
  </r>
  <r>
    <s v="IES &quot;LELIADOURA&quot; (RIBEIRA)"/>
    <s v="06318"/>
    <s v="EDC99403021572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LELIADOURA&quot; (RIBEIRA)"/>
    <s v="06319"/>
    <s v="EDC99403021572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LELIADOURA&quot; (RIBEIRA)"/>
    <s v="22213"/>
    <s v="EDC994030215720010"/>
    <x v="0"/>
    <x v="0"/>
    <n v="6319.04"/>
    <s v="C"/>
    <s v="V"/>
    <n v="11"/>
    <m/>
    <m/>
    <n v="6003"/>
    <m/>
    <x v="0"/>
    <s v="L"/>
    <s v="0948"/>
    <m/>
    <x v="0"/>
    <x v="1"/>
    <n v="151"/>
    <s v="DIESTE RODRIGUEZ, MARIA CARMEN"/>
    <s v="78780599X"/>
    <s v="DEFINITIVO "/>
    <n v="0"/>
    <m/>
    <n v="18383.701689600002"/>
    <n v="18626.938628479998"/>
    <n v="243.23693887999616"/>
  </r>
  <r>
    <s v="IES &quot;O MOSTEIRÓN&quot; (SADA)"/>
    <s v="26065"/>
    <s v="EDC994030215740045"/>
    <x v="1"/>
    <x v="0"/>
    <n v="6319.04"/>
    <s v="C"/>
    <s v="V"/>
    <n v="1"/>
    <m/>
    <m/>
    <n v="6003"/>
    <m/>
    <x v="1"/>
    <s v="L"/>
    <s v="0955"/>
    <m/>
    <x v="0"/>
    <x v="0"/>
    <s v=""/>
    <s v=""/>
    <s v=""/>
    <s v=""/>
    <s v=""/>
    <m/>
    <n v="18383.701689600002"/>
    <n v="18626.938628479998"/>
    <n v="243.23693887999616"/>
  </r>
  <r>
    <s v="IES &quot;O MOSTEIRÓN&quot; (SADA)"/>
    <s v="26066"/>
    <s v="EDC994030215740046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IES &quot;O MOSTEIRÓN&quot; (SADA)"/>
    <s v="26067"/>
    <s v="EDC994030215740047"/>
    <x v="1"/>
    <x v="0"/>
    <n v="6319.04"/>
    <s v="C"/>
    <s v="V"/>
    <n v="1"/>
    <m/>
    <m/>
    <n v="6003"/>
    <m/>
    <x v="1"/>
    <s v="L"/>
    <s v="0973"/>
    <m/>
    <x v="0"/>
    <x v="0"/>
    <s v=""/>
    <s v=""/>
    <s v=""/>
    <s v=""/>
    <s v=""/>
    <m/>
    <n v="18383.701689600002"/>
    <n v="18626.938628479998"/>
    <n v="243.23693887999616"/>
  </r>
  <r>
    <s v="IES &quot;O MOSTEIRÓN&quot; (SADA)"/>
    <s v="26069"/>
    <s v="EDC994030215740052"/>
    <x v="2"/>
    <x v="1"/>
    <n v="6486.34"/>
    <s v="C"/>
    <s v="V"/>
    <n v="1"/>
    <m/>
    <m/>
    <n v="6003"/>
    <m/>
    <x v="2"/>
    <s v="L"/>
    <n v="4424"/>
    <m/>
    <x v="0"/>
    <x v="0"/>
    <s v=""/>
    <s v=""/>
    <s v=""/>
    <s v=""/>
    <s v=""/>
    <m/>
    <n v="18968.988064320001"/>
    <n v="19124.976097919996"/>
    <n v="155.98803359999511"/>
  </r>
  <r>
    <s v="IES &quot;O MOSTEIRÓN&quot; (SADA)"/>
    <s v="26071"/>
    <s v="EDC994030215740054"/>
    <x v="2"/>
    <x v="1"/>
    <n v="6486.34"/>
    <s v="C"/>
    <s v="V"/>
    <n v="1"/>
    <m/>
    <m/>
    <n v="6003"/>
    <m/>
    <x v="7"/>
    <s v="L"/>
    <m/>
    <m/>
    <x v="0"/>
    <x v="0"/>
    <s v=""/>
    <s v=""/>
    <s v=""/>
    <s v=""/>
    <s v=""/>
    <m/>
    <n v="18968.988064320001"/>
    <n v="19124.976097919996"/>
    <n v="155.98803359999511"/>
  </r>
  <r>
    <s v="IES &quot;O MOSTEIRÓN&quot; (SADA)"/>
    <s v="26073"/>
    <s v="EDC994030215740056"/>
    <x v="2"/>
    <x v="0"/>
    <n v="6319.04"/>
    <s v="C"/>
    <s v="V"/>
    <n v="1"/>
    <m/>
    <m/>
    <n v="6003"/>
    <m/>
    <x v="8"/>
    <s v="L"/>
    <n v="4425"/>
    <m/>
    <x v="0"/>
    <x v="0"/>
    <s v=""/>
    <s v=""/>
    <s v=""/>
    <s v=""/>
    <s v=""/>
    <m/>
    <n v="18383.701689600002"/>
    <n v="18626.938628479998"/>
    <n v="243.23693887999616"/>
  </r>
  <r>
    <s v="IES &quot;O MOSTEIRÓN&quot; (SADA)"/>
    <s v="26074"/>
    <s v="EDC994030215740057"/>
    <x v="2"/>
    <x v="0"/>
    <n v="6319.04"/>
    <s v="C"/>
    <s v="V"/>
    <n v="1"/>
    <m/>
    <m/>
    <n v="6003"/>
    <m/>
    <x v="8"/>
    <s v="L"/>
    <n v="4425"/>
    <m/>
    <x v="0"/>
    <x v="0"/>
    <s v=""/>
    <s v=""/>
    <s v=""/>
    <s v=""/>
    <s v=""/>
    <m/>
    <n v="18383.701689600002"/>
    <n v="18626.938628479998"/>
    <n v="243.23693887999616"/>
  </r>
  <r>
    <s v="IES &quot;O MOSTEIRÓN&quot; (SADA)"/>
    <s v="26076"/>
    <s v="EDC994030215740059"/>
    <x v="2"/>
    <x v="1"/>
    <n v="6486.34"/>
    <s v="C"/>
    <s v="V"/>
    <n v="1"/>
    <m/>
    <m/>
    <n v="6003"/>
    <m/>
    <x v="2"/>
    <s v="L"/>
    <n v="4424"/>
    <m/>
    <x v="0"/>
    <x v="0"/>
    <s v=""/>
    <s v=""/>
    <s v=""/>
    <s v=""/>
    <s v=""/>
    <m/>
    <n v="18968.988064320001"/>
    <n v="19124.976097919996"/>
    <n v="155.98803359999511"/>
  </r>
  <r>
    <s v="IES &quot;O MOSTEIRÓN&quot; (SADA)"/>
    <s v="26077"/>
    <s v="EDC994030215740060"/>
    <x v="2"/>
    <x v="1"/>
    <n v="6486.34"/>
    <s v="C"/>
    <s v="V"/>
    <n v="1"/>
    <m/>
    <m/>
    <n v="6003"/>
    <m/>
    <x v="7"/>
    <s v="L"/>
    <m/>
    <m/>
    <x v="0"/>
    <x v="0"/>
    <s v=""/>
    <s v=""/>
    <s v=""/>
    <s v=""/>
    <s v=""/>
    <m/>
    <n v="18968.988064320001"/>
    <n v="19124.976097919996"/>
    <n v="155.98803359999511"/>
  </r>
  <r>
    <s v="IES PLURILINGÜE &quot;ROSALÍA DE CASTRO&quot; (SANTIAGO DE COMPOSTELA)"/>
    <s v="06329"/>
    <s v="EDC994030215770015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ROSALÍA DE CASTRO&quot; (SANTIAGO DE COMPOSTELA)"/>
    <s v="06330"/>
    <s v="EDC994030215770016"/>
    <x v="0"/>
    <x v="0"/>
    <n v="6319.04"/>
    <s v="C"/>
    <s v="V"/>
    <n v="11"/>
    <m/>
    <m/>
    <n v="6003"/>
    <m/>
    <x v="0"/>
    <s v="L"/>
    <s v="0948"/>
    <m/>
    <x v="0"/>
    <x v="1"/>
    <n v="478"/>
    <s v="REY FREIRE, MARIA DEL CARMEN"/>
    <s v="33265161P"/>
    <s v="DEFINITIVO "/>
    <n v="0"/>
    <m/>
    <n v="18383.701689600002"/>
    <n v="18626.938628479998"/>
    <n v="243.23693887999616"/>
  </r>
  <r>
    <s v="IES PLURILINGÜE &quot;ROSALÍA DE CASTRO&quot; (SANTIAGO DE COMPOSTELA)"/>
    <s v="06331"/>
    <s v="EDC99403021577001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ROSALÍA DE CASTRO&quot; (SANTIAGO DE COMPOSTELA)"/>
    <s v="06332"/>
    <s v="EDC99403021577001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ROSALÍA DE CASTRO&quot; (SANTIAGO DE COMPOSTELA)"/>
    <s v="22216"/>
    <s v="EDC994030215770019"/>
    <x v="0"/>
    <x v="0"/>
    <n v="6319.04"/>
    <s v="C"/>
    <s v="V"/>
    <n v="11"/>
    <m/>
    <m/>
    <n v="6003"/>
    <m/>
    <x v="0"/>
    <s v="L"/>
    <n v="948"/>
    <m/>
    <x v="0"/>
    <x v="1"/>
    <n v="86"/>
    <s v="CALVO VAZQUEZ, MARILUZ"/>
    <s v="33238050Z"/>
    <s v="DEFINITIVO "/>
    <n v="0"/>
    <m/>
    <n v="18383.701689600002"/>
    <n v="18626.938628479998"/>
    <n v="243.23693887999616"/>
  </r>
  <r>
    <s v="IES &quot;Nª Sª DOS OLLOS GRANDES&quot; (LUGO)"/>
    <s v="06341"/>
    <s v="EDC994030227001013"/>
    <x v="0"/>
    <x v="1"/>
    <n v="6486.34"/>
    <s v="C"/>
    <s v="V"/>
    <n v="11"/>
    <m/>
    <m/>
    <n v="6003"/>
    <m/>
    <x v="2"/>
    <s v="L"/>
    <s v="09733"/>
    <m/>
    <x v="0"/>
    <x v="1"/>
    <n v="506"/>
    <s v="RODRIGUEZ LOPEZ, MARIA ALICIA"/>
    <s v="33317591K"/>
    <s v="DEFINITIVO "/>
    <n v="0"/>
    <m/>
    <n v="18968.988064320001"/>
    <n v="19124.976097919996"/>
    <n v="155.98803359999511"/>
  </r>
  <r>
    <s v="IES &quot;Nª Sª DOS OLLOS GRANDES&quot; (LUGO)"/>
    <s v="06342"/>
    <s v="EDC994030227001014"/>
    <x v="0"/>
    <x v="1"/>
    <n v="6486.34"/>
    <s v="C"/>
    <s v="V"/>
    <n v="11"/>
    <m/>
    <m/>
    <n v="6003"/>
    <m/>
    <x v="2"/>
    <s v="L"/>
    <s v="09733"/>
    <m/>
    <x v="0"/>
    <x v="0"/>
    <s v=""/>
    <s v=""/>
    <s v=""/>
    <s v=""/>
    <s v=""/>
    <m/>
    <n v="18968.988064320001"/>
    <n v="19124.976097919996"/>
    <n v="155.98803359999511"/>
  </r>
  <r>
    <s v="IES &quot;Nª Sª DOS OLLOS GRANDES&quot; (LUGO)"/>
    <s v="06343"/>
    <s v="EDC994030227001015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Nª Sª DOS OLLOS GRANDES&quot; (LUGO)"/>
    <s v="06344"/>
    <s v="EDC994030227001016"/>
    <x v="0"/>
    <x v="0"/>
    <n v="6319.04"/>
    <s v="C"/>
    <s v="V"/>
    <n v="11"/>
    <m/>
    <m/>
    <n v="6003"/>
    <m/>
    <x v="6"/>
    <s v="L"/>
    <n v="949"/>
    <s v="Pasar a XORNADA COMPLETA porque está ocupada por un traballador que aprobou o proceso de funcionarización."/>
    <x v="0"/>
    <x v="1"/>
    <n v="637"/>
    <s v="VILAR MENDEZ, MARIA JOSE"/>
    <s v="33324389B"/>
    <s v="DEFINITIVO "/>
    <n v="0"/>
    <m/>
    <n v="9191.8508448000011"/>
    <n v="18626.938628479998"/>
    <n v="9435.0877836799973"/>
  </r>
  <r>
    <s v="IES &quot;Nª Sª DOS OLLOS GRANDES&quot; (LUGO)"/>
    <s v="06345"/>
    <s v="EDC994030227001017"/>
    <x v="0"/>
    <x v="1"/>
    <n v="6486.34"/>
    <s v="C"/>
    <s v="V"/>
    <n v="11"/>
    <m/>
    <m/>
    <n v="6003"/>
    <m/>
    <x v="2"/>
    <s v="L"/>
    <n v="9733"/>
    <m/>
    <x v="0"/>
    <x v="1"/>
    <n v="185"/>
    <s v="FERNANDEZ LOPEZ, MARIA PILAR"/>
    <s v="33855841W"/>
    <s v="DEFINITIVO "/>
    <n v="0"/>
    <m/>
    <n v="18968.988064320001"/>
    <n v="19124.976097919996"/>
    <n v="155.98803359999511"/>
  </r>
  <r>
    <s v="IES &quot;MARQUÉS DE SARGADELOS&quot; (CERVO)"/>
    <s v="06349"/>
    <s v="EDC99403022713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RQUÉS DE SARGADELOS&quot; (CERVO)"/>
    <s v="06350"/>
    <s v="EDC99403022713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PORTA DA AUGA&quot; (RIBADEO)"/>
    <s v="28990"/>
    <s v="EDC99403022750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PORTA DA AUGA&quot; (RIBADEO)"/>
    <s v="05216"/>
    <s v="EDC99403022750000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PORTA DA AUGA&quot; (RIBADEO)"/>
    <s v="05217"/>
    <s v="EDC99403022750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PORTA DA AUGA&quot; (RIBADEO)"/>
    <s v="22276"/>
    <s v="EDC99403022750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PORTA DA AUGA&quot; (RIBADEO)"/>
    <s v="32778"/>
    <s v="EDC99403022750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AMÓN OTERO PEDRAYO&quot; (OURENSE)"/>
    <s v="06359"/>
    <s v="EDC994030232001012"/>
    <x v="0"/>
    <x v="1"/>
    <n v="6486.34"/>
    <s v="C"/>
    <s v="V"/>
    <n v="11"/>
    <m/>
    <m/>
    <n v="6003"/>
    <m/>
    <x v="2"/>
    <s v="L"/>
    <n v="9733"/>
    <m/>
    <x v="0"/>
    <x v="1"/>
    <n v="239"/>
    <s v="GOMEZ RODRIGUEZ, CONCEPCION"/>
    <s v="34920731S"/>
    <s v="DEFINITIVO "/>
    <n v="0"/>
    <m/>
    <n v="18968.988064320001"/>
    <n v="19124.976097919996"/>
    <n v="155.98803359999511"/>
  </r>
  <r>
    <s v="IES &quot;RAMÓN OTERO PEDRAYO&quot; (OURENSE)"/>
    <s v="06360"/>
    <s v="EDC994030232001015"/>
    <x v="0"/>
    <x v="1"/>
    <n v="6486.34"/>
    <s v="C"/>
    <s v="V"/>
    <n v="11"/>
    <m/>
    <m/>
    <n v="6003"/>
    <m/>
    <x v="2"/>
    <s v="L"/>
    <n v="9733"/>
    <m/>
    <x v="0"/>
    <x v="1"/>
    <n v="393"/>
    <s v="NOVOA NOVOA, MARIA ESTHER"/>
    <s v="34920969T"/>
    <s v="DEFINITIVO "/>
    <n v="0"/>
    <m/>
    <n v="18968.988064320001"/>
    <n v="19124.976097919996"/>
    <n v="155.98803359999511"/>
  </r>
  <r>
    <s v="IES &quot;RAMÓN OTERO PEDRAYO&quot; (OURENSE)"/>
    <s v="06361"/>
    <s v="EDC994030232001016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RAMÓN OTERO PEDRAYO&quot; (OURENSE)"/>
    <s v="22295"/>
    <s v="EDC99403023200101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RAMÓN OTERO PEDRAYO&quot; (OURENSE)"/>
    <s v="22296"/>
    <s v="EDC99403023200101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RAMÓN OTERO PEDRAYO&quot; (OURENSE)"/>
    <s v="32772"/>
    <s v="EDC99403023200101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ASTRO DE BARONCELI&quot; (VERÍN)"/>
    <s v="22037"/>
    <s v="EDC994030232840018"/>
    <x v="1"/>
    <x v="0"/>
    <n v="6319.04"/>
    <s v="C"/>
    <s v="V"/>
    <n v="1"/>
    <m/>
    <m/>
    <n v="6003"/>
    <m/>
    <x v="1"/>
    <s v="L"/>
    <n v="973"/>
    <m/>
    <x v="0"/>
    <x v="0"/>
    <s v=""/>
    <s v=""/>
    <s v=""/>
    <s v=""/>
    <s v=""/>
    <m/>
    <n v="18383.701689600002"/>
    <n v="18626.938628479998"/>
    <n v="243.23693887999616"/>
  </r>
  <r>
    <s v="IES &quot;CASTRO DE BARONCELI&quot; (VERÍN)"/>
    <s v="22310"/>
    <s v="EDC99403023284002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ASTRO DE BARONCELI&quot; (VERÍN)"/>
    <s v="22311"/>
    <s v="EDC99403023284002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VALLE INCLÁN&quot; (PONTEVEDRA)"/>
    <s v="06369"/>
    <s v="EDC994030236001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VALLE INCLÁN&quot; (PONTEVEDRA)"/>
    <s v="06370"/>
    <s v="EDC994030236001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VALLE INCLÁN&quot; (PONTEVEDRA)"/>
    <s v="06371"/>
    <s v="EDC994030236001015"/>
    <x v="0"/>
    <x v="0"/>
    <n v="6319.04"/>
    <s v="C"/>
    <s v="V"/>
    <n v="11"/>
    <m/>
    <m/>
    <n v="6003"/>
    <m/>
    <x v="0"/>
    <s v="L"/>
    <s v="0948"/>
    <m/>
    <x v="0"/>
    <x v="1"/>
    <n v="25"/>
    <s v="AMOEDO CABALEIRO, JOSE LUIS"/>
    <s v="36098691F"/>
    <s v="DEFINITIVO "/>
    <n v="0"/>
    <m/>
    <n v="18383.701689600002"/>
    <n v="18626.938628479998"/>
    <n v="243.23693887999616"/>
  </r>
  <r>
    <s v="IES &quot;VALLE INCLÁN&quot; (PONTEVEDRA)"/>
    <s v="06372"/>
    <s v="EDC99403023600101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VALLE INCLÁN&quot; (PONTEVEDRA)"/>
    <s v="22353"/>
    <s v="EDC99403023600101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ILLA DE ONS&quot; (BUEU)"/>
    <s v="22358"/>
    <s v="EDC994030236040015"/>
    <x v="0"/>
    <x v="1"/>
    <n v="6486.34"/>
    <s v="C"/>
    <s v="V"/>
    <n v="11"/>
    <m/>
    <m/>
    <n v="6003"/>
    <m/>
    <x v="2"/>
    <s v="L"/>
    <n v="9733"/>
    <m/>
    <x v="0"/>
    <x v="1"/>
    <n v="566"/>
    <s v="SOUTO PIÑEIRO, DOLORES"/>
    <s v="35294175P"/>
    <s v="DEFINITIVO "/>
    <n v="0"/>
    <m/>
    <n v="18968.988064320001"/>
    <n v="19124.976097919996"/>
    <n v="155.98803359999511"/>
  </r>
  <r>
    <s v="IES &quot;ILLA DE ONS&quot; (BUEU)"/>
    <s v="22359"/>
    <s v="EDC99403023604001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FRANCISCO ASOREY&quot; (CAMBADOS)"/>
    <s v="06375"/>
    <s v="EDC99403023606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RANCISCO ASOREY&quot; (CAMBADOS)"/>
    <s v="06376"/>
    <s v="EDC994030236060010"/>
    <x v="0"/>
    <x v="0"/>
    <n v="6319.04"/>
    <s v="C"/>
    <s v="V"/>
    <n v="11"/>
    <m/>
    <m/>
    <n v="6003"/>
    <m/>
    <x v="0"/>
    <s v="L"/>
    <s v="0948"/>
    <m/>
    <x v="0"/>
    <x v="1"/>
    <n v="523"/>
    <s v="ROMAY PINTOS, DORINDA"/>
    <s v="35429658K"/>
    <s v="DEFINITIVO "/>
    <n v="0"/>
    <m/>
    <n v="18383.701689600002"/>
    <n v="18626.938628479998"/>
    <n v="243.23693887999616"/>
  </r>
  <r>
    <s v="IES &quot;FRANCISCO ASOREY&quot; (CAMBADOS)"/>
    <s v="22361"/>
    <s v="EDC99403023606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RODEIRA (CANGAS)"/>
    <s v="06381"/>
    <s v="EDC99403023608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RODEIRA (CANGAS)"/>
    <s v="06382"/>
    <s v="EDC994030236080008"/>
    <x v="0"/>
    <x v="0"/>
    <n v="6319.04"/>
    <s v="C"/>
    <s v="V"/>
    <n v="11"/>
    <m/>
    <m/>
    <n v="6003"/>
    <m/>
    <x v="0"/>
    <s v="L"/>
    <s v="0948"/>
    <m/>
    <x v="0"/>
    <x v="1"/>
    <n v="163"/>
    <s v="ESTEVEZ MARTINEZ, ANA MARIA"/>
    <s v="52494190W"/>
    <s v="DEFINITIVO "/>
    <n v="0"/>
    <m/>
    <n v="18383.701689600002"/>
    <n v="18626.938628479998"/>
    <n v="243.23693887999616"/>
  </r>
  <r>
    <s v="IES DE RODEIRA (CANGAS)"/>
    <s v="06383"/>
    <s v="EDC99403023608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RODEIRA (CANGAS)"/>
    <s v="06384"/>
    <s v="EDC99403023608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Nº 1&quot; (A ESTRADA)"/>
    <s v="22366"/>
    <s v="EDC99403023617001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Nº 1&quot; (A ESTRADA)"/>
    <s v="22367"/>
    <s v="EDC994030236170011"/>
    <x v="0"/>
    <x v="1"/>
    <n v="6486.34"/>
    <s v="C"/>
    <s v="V"/>
    <n v="11"/>
    <m/>
    <m/>
    <n v="6003"/>
    <m/>
    <x v="2"/>
    <s v="L"/>
    <n v="9733"/>
    <m/>
    <x v="0"/>
    <x v="1"/>
    <n v="179"/>
    <s v="FERNANDEZ FERNANDEZ, PATRICIA"/>
    <s v="44807821A"/>
    <s v="DEFINITIVO "/>
    <n v="0"/>
    <m/>
    <n v="18968.988064320001"/>
    <n v="19124.976097919996"/>
    <n v="155.98803359999511"/>
  </r>
  <r>
    <s v="IES PLURILINGÜE &quot;TERRA DE TURONIO&quot; (GONDOMAR)"/>
    <s v="22370"/>
    <s v="EDC994030236210010"/>
    <x v="0"/>
    <x v="0"/>
    <n v="6319.04"/>
    <s v="C"/>
    <s v="V"/>
    <n v="11"/>
    <m/>
    <m/>
    <n v="6003"/>
    <m/>
    <x v="0"/>
    <s v="L"/>
    <s v="0948"/>
    <m/>
    <x v="0"/>
    <x v="1"/>
    <n v="640"/>
    <s v="VILLANUSTRE CORREA, MARIA ISABEL"/>
    <s v="36083799L"/>
    <s v="DEFINITIVO "/>
    <n v="0"/>
    <m/>
    <n v="18383.701689600002"/>
    <n v="18626.938628479998"/>
    <n v="243.23693887999616"/>
  </r>
  <r>
    <s v="IES PLURILINGÜE &quot;TERRA DE TURONIO&quot; (GONDOMAR)"/>
    <s v="22371"/>
    <s v="EDC994030236210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AS BIZOCAS&quot; (O GROVE)"/>
    <s v="22372"/>
    <s v="EDC99403023622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AS BIZOCAS&quot; (O GROVE)"/>
    <s v="22373"/>
    <s v="EDC994030236220011"/>
    <x v="0"/>
    <x v="0"/>
    <n v="6319.04"/>
    <s v="C"/>
    <s v="V"/>
    <n v="11"/>
    <m/>
    <m/>
    <n v="6003"/>
    <m/>
    <x v="0"/>
    <s v="L"/>
    <s v="0948"/>
    <m/>
    <x v="0"/>
    <x v="1"/>
    <n v="344"/>
    <s v="MARTINEZ VARELA, MARIA ESTRELLA"/>
    <s v="76823050Z"/>
    <s v="DEFINITIVO "/>
    <n v="0"/>
    <m/>
    <n v="18383.701689600002"/>
    <n v="18626.938628479998"/>
    <n v="243.23693887999616"/>
  </r>
  <r>
    <s v="IES &quot;MESTRE LANDÍN&quot; (MARÍN)"/>
    <s v="22376"/>
    <s v="EDC994030236260010"/>
    <x v="0"/>
    <x v="0"/>
    <n v="6319.04"/>
    <s v="C"/>
    <s v="V"/>
    <n v="11"/>
    <m/>
    <m/>
    <n v="6003"/>
    <m/>
    <x v="0"/>
    <s v="L"/>
    <n v="948"/>
    <m/>
    <x v="0"/>
    <x v="1"/>
    <n v="207"/>
    <s v="GALBAN TORRES, MARIA VICTORIA"/>
    <s v="35307099Y"/>
    <s v="DEFINITIVO "/>
    <n v="0"/>
    <m/>
    <n v="18383.701689600002"/>
    <n v="18626.938628479998"/>
    <n v="243.23693887999616"/>
  </r>
  <r>
    <s v="IES &quot;MESTRE LANDÍN&quot; (MARÍN)"/>
    <s v="22377"/>
    <s v="EDC994030236260011"/>
    <x v="0"/>
    <x v="0"/>
    <n v="6319.04"/>
    <s v="C"/>
    <s v="V"/>
    <n v="11"/>
    <m/>
    <m/>
    <n v="6003"/>
    <m/>
    <x v="0"/>
    <s v="L"/>
    <s v="0948"/>
    <m/>
    <x v="0"/>
    <x v="1"/>
    <n v="388"/>
    <s v="NOVAS LOPEZ, MARIA DOLORES"/>
    <s v="35291571A"/>
    <s v="DEFINITIVO "/>
    <n v="0"/>
    <m/>
    <n v="18383.701689600002"/>
    <n v="18626.938628479998"/>
    <n v="243.23693887999616"/>
  </r>
  <r>
    <s v="IES DO BARRAL (PONTEAREAS)"/>
    <s v="26670"/>
    <s v="EDC99403023642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O BARRAL (PONTEAREAS)"/>
    <s v="26671"/>
    <s v="EDC99403023642001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MENDIÑO&quot; (REDONDELA)"/>
    <s v="06389"/>
    <s v="EDC994030236440009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MENDIÑO&quot; (REDONDELA)"/>
    <s v="06390"/>
    <s v="EDC99403023644001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MENDIÑO&quot; (REDONDELA)"/>
    <s v="06391"/>
    <s v="EDC994030236440011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DE SANXENXO"/>
    <s v="22395"/>
    <s v="EDC994030236500010"/>
    <x v="0"/>
    <x v="0"/>
    <n v="6319.04"/>
    <s v="C"/>
    <s v="V"/>
    <n v="11"/>
    <m/>
    <m/>
    <n v="6003"/>
    <m/>
    <x v="0"/>
    <s v="L"/>
    <s v="0948"/>
    <m/>
    <x v="0"/>
    <x v="1"/>
    <n v="544"/>
    <s v="SANTAMARIA SEIJAS, JUSTA"/>
    <s v="35298747A"/>
    <s v="DEFINITIVO "/>
    <n v="0"/>
    <m/>
    <n v="18383.701689600002"/>
    <n v="18626.938628479998"/>
    <n v="243.23693887999616"/>
  </r>
  <r>
    <s v="IES DE SANXENXO"/>
    <s v="22396"/>
    <s v="EDC994030236500011"/>
    <x v="0"/>
    <x v="0"/>
    <n v="6319.04"/>
    <s v="C"/>
    <s v="V"/>
    <n v="11"/>
    <m/>
    <m/>
    <n v="6003"/>
    <m/>
    <x v="0"/>
    <s v="L"/>
    <s v="0948"/>
    <m/>
    <x v="0"/>
    <x v="1"/>
    <n v="591"/>
    <s v="VALLADARES DOMINGUEZ, ANGELINA"/>
    <s v="35258716S"/>
    <s v="DEFINITIVO "/>
    <n v="0"/>
    <m/>
    <n v="18383.701689600002"/>
    <n v="18626.938628479998"/>
    <n v="243.23693887999616"/>
  </r>
  <r>
    <s v="IES &quot;A GUÍA&quot; (VIGO)"/>
    <s v="06397"/>
    <s v="EDC99403023656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 GUÍA&quot; (VIGO)"/>
    <s v="06398"/>
    <s v="EDC99403023656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 GUÍA&quot; (VIGO)"/>
    <s v="06399"/>
    <s v="EDC994030236560011"/>
    <x v="0"/>
    <x v="0"/>
    <n v="6319.04"/>
    <s v="C"/>
    <s v="V"/>
    <n v="11"/>
    <m/>
    <m/>
    <n v="6003"/>
    <m/>
    <x v="0"/>
    <s v="L"/>
    <s v="0948"/>
    <m/>
    <x v="0"/>
    <x v="1"/>
    <n v="47"/>
    <s v="ARGUDIN BARCIA, MARIA DEL PILAR"/>
    <s v="36063857H"/>
    <s v="DEFINITIVO "/>
    <n v="0"/>
    <m/>
    <n v="18383.701689600002"/>
    <n v="18626.938628479998"/>
    <n v="243.23693887999616"/>
  </r>
  <r>
    <s v="IES &quot;MIGUEL A. GONZÁLEZ ESTÉVEZ&quot; (VILAGARCÍA DE AROUSA)"/>
    <s v="06404"/>
    <s v="EDC994030236590010"/>
    <x v="0"/>
    <x v="1"/>
    <n v="6486.34"/>
    <s v="C"/>
    <s v="V"/>
    <n v="11"/>
    <m/>
    <m/>
    <n v="6003"/>
    <m/>
    <x v="2"/>
    <s v="L"/>
    <n v="9733"/>
    <m/>
    <x v="0"/>
    <x v="1"/>
    <n v="124"/>
    <s v="CORES ALCALDE, MARIA JOSEFA"/>
    <s v="35430513W"/>
    <s v="DEFINITIVO "/>
    <n v="0"/>
    <m/>
    <n v="18968.988064320001"/>
    <n v="19124.976097919996"/>
    <n v="155.98803359999511"/>
  </r>
  <r>
    <s v="IES &quot;MIGUEL A. GONZÁLEZ ESTÉVEZ&quot; (VILAGARCÍA DE AROUSA)"/>
    <s v="06405"/>
    <s v="EDC994030236590011"/>
    <x v="0"/>
    <x v="1"/>
    <n v="6486.34"/>
    <s v="C"/>
    <s v="V"/>
    <n v="11"/>
    <m/>
    <m/>
    <n v="6003"/>
    <m/>
    <x v="2"/>
    <s v="L"/>
    <n v="9733"/>
    <m/>
    <x v="0"/>
    <x v="1"/>
    <n v="456"/>
    <s v="POMBO QUINTANS, CARMEN"/>
    <s v="35451601E"/>
    <s v="PROVISIONAL"/>
    <n v="0"/>
    <m/>
    <n v="18968.988064320001"/>
    <n v="19124.976097919996"/>
    <n v="155.98803359999511"/>
  </r>
  <r>
    <s v="IES &quot;MIGUEL A. GONZÁLEZ ESTÉVEZ&quot; (VILAGARCÍA DE AROUSA)"/>
    <s v="06406"/>
    <s v="EDC994030236590012"/>
    <x v="0"/>
    <x v="1"/>
    <n v="6486.34"/>
    <s v="C"/>
    <s v="V"/>
    <n v="11"/>
    <m/>
    <m/>
    <n v="6003"/>
    <m/>
    <x v="2"/>
    <s v="L"/>
    <n v="9733"/>
    <m/>
    <x v="0"/>
    <x v="1"/>
    <n v="462"/>
    <s v="PRIETO FERNANDEZ, MARIA VICTORIA"/>
    <s v="35446040G"/>
    <s v="DEFINITIVO "/>
    <n v="0"/>
    <m/>
    <n v="18968.988064320001"/>
    <n v="19124.976097919996"/>
    <n v="155.98803359999511"/>
  </r>
  <r>
    <s v="IES &quot;MIGUEL A. GONZÁLEZ ESTÉVEZ&quot; (VILAGARCÍA DE AROUSA)"/>
    <s v="06407"/>
    <s v="EDC994030236590013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FARO DAS LÚAS&quot; (VILANOVA DE AROUSA)"/>
    <s v="22459"/>
    <s v="EDC994030236600015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FARO DAS LÚAS&quot; (VILANOVA DE AROUSA)"/>
    <s v="22460"/>
    <s v="EDC99403023660001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GRA DO ORZÁN&quot; (A CORUÑA)"/>
    <s v="06412"/>
    <s v="EDC994030315001008"/>
    <x v="0"/>
    <x v="0"/>
    <n v="6319.04"/>
    <s v="C"/>
    <s v="V"/>
    <n v="11"/>
    <m/>
    <m/>
    <n v="6003"/>
    <m/>
    <x v="0"/>
    <s v="L"/>
    <n v="948"/>
    <m/>
    <x v="0"/>
    <x v="1"/>
    <n v="68"/>
    <s v="BLANCO GARCIA, BEATRIZ"/>
    <s v="46905048K"/>
    <s v="DEFINITIVO "/>
    <n v="0"/>
    <m/>
    <n v="18383.701689600002"/>
    <n v="18626.938628479998"/>
    <n v="243.23693887999616"/>
  </r>
  <r>
    <s v="IES &quot;AGRA DO ORZÁN&quot; (A CORUÑA)"/>
    <s v="06414"/>
    <s v="EDC994030315001011"/>
    <x v="0"/>
    <x v="0"/>
    <n v="6319.04"/>
    <s v="C"/>
    <s v="V"/>
    <n v="11"/>
    <m/>
    <m/>
    <n v="6003"/>
    <m/>
    <x v="0"/>
    <s v="L"/>
    <s v="0948"/>
    <m/>
    <x v="0"/>
    <x v="1"/>
    <n v="474"/>
    <s v="REDONDO VILLARINO, MARIA MAR"/>
    <s v="76712944D"/>
    <s v="DEFINITIVO "/>
    <n v="0"/>
    <m/>
    <n v="18383.701689600002"/>
    <n v="18626.938628479998"/>
    <n v="243.23693887999616"/>
  </r>
  <r>
    <s v="IES &quot;REGO DE TRABE&quot; (CULLEREDO)"/>
    <s v="32768"/>
    <s v="EDC99403031530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EGO DE TRABE&quot; (CULLEREDO)"/>
    <s v="32769"/>
    <s v="EDC99403031530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EGO DE TRABE&quot; (CULLEREDO)"/>
    <s v="32770"/>
    <s v="EDC994030315300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EGO DE TRABE&quot; (CULLEREDO)"/>
    <s v="05679"/>
    <s v="EDC994030315300013"/>
    <x v="0"/>
    <x v="0"/>
    <n v="6319.04"/>
    <s v="C"/>
    <s v="V"/>
    <n v="11"/>
    <m/>
    <m/>
    <n v="6003"/>
    <m/>
    <x v="0"/>
    <s v="L"/>
    <s v="0948"/>
    <m/>
    <x v="0"/>
    <x v="1"/>
    <n v="61"/>
    <s v="BECERRA BOQUETE, MARIA JESUS"/>
    <s v="32788614K"/>
    <s v="DEFINITIVO "/>
    <n v="0"/>
    <m/>
    <n v="18383.701689600002"/>
    <n v="18626.938628479998"/>
    <n v="243.23693887999616"/>
  </r>
  <r>
    <s v="IES &quot;SATURNINO MONTOJO&quot; (FERROL)"/>
    <s v="06415"/>
    <s v="EDC994030315350002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SATURNINO MONTOJO&quot; (FERROL)"/>
    <s v="22185"/>
    <s v="EDC994030315350015"/>
    <x v="0"/>
    <x v="1"/>
    <n v="6486.34"/>
    <s v="C"/>
    <s v="V"/>
    <n v="11"/>
    <m/>
    <m/>
    <n v="6003"/>
    <m/>
    <x v="2"/>
    <s v="L"/>
    <n v="9733"/>
    <m/>
    <x v="0"/>
    <x v="1"/>
    <n v="300"/>
    <s v="LOPEZ LOPEZ, AIDA"/>
    <s v="32628994K"/>
    <s v="DEFINITIVO "/>
    <n v="0"/>
    <m/>
    <n v="18968.988064320001"/>
    <n v="19124.976097919996"/>
    <n v="155.98803359999511"/>
  </r>
  <r>
    <s v="IES &quot;MIRAFLORES&quot; (OLEIROS)"/>
    <s v="22200"/>
    <s v="EDC994030315570015"/>
    <x v="0"/>
    <x v="0"/>
    <n v="6319.04"/>
    <s v="C"/>
    <s v="V"/>
    <n v="11"/>
    <m/>
    <m/>
    <n v="6003"/>
    <m/>
    <x v="0"/>
    <s v="L"/>
    <n v="948"/>
    <m/>
    <x v="0"/>
    <x v="1"/>
    <n v="366"/>
    <s v="MONTES SUAREZ, MARIA DEL CARMEN"/>
    <s v="79318902K"/>
    <s v="DEFINITIVO "/>
    <n v="0"/>
    <m/>
    <n v="18383.701689600002"/>
    <n v="18626.938628479998"/>
    <n v="243.23693887999616"/>
  </r>
  <r>
    <s v="IES &quot;MIRAFLORES&quot; (OLEIROS)"/>
    <s v="22201"/>
    <s v="EDC99403031557001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DE PORTO DO SON"/>
    <s v="06419"/>
    <s v="EDC994030315700007"/>
    <x v="0"/>
    <x v="0"/>
    <n v="6319.04"/>
    <s v="C"/>
    <s v="V"/>
    <n v="11"/>
    <m/>
    <m/>
    <n v="6003"/>
    <m/>
    <x v="0"/>
    <s v="L"/>
    <s v="0948"/>
    <m/>
    <x v="0"/>
    <x v="1"/>
    <n v="595"/>
    <s v="VARELA BLANCO, MARIA MERCEDES"/>
    <s v="33268747Y"/>
    <s v="DEFINITIVO "/>
    <n v="0"/>
    <m/>
    <n v="18383.701689600002"/>
    <n v="18626.938628479998"/>
    <n v="243.23693887999616"/>
  </r>
  <r>
    <s v="IES DE PORTO DO SON"/>
    <s v="06420"/>
    <s v="EDC994030315700008"/>
    <x v="0"/>
    <x v="0"/>
    <n v="6319.04"/>
    <s v="C"/>
    <s v="V"/>
    <n v="11"/>
    <m/>
    <m/>
    <n v="6003"/>
    <m/>
    <x v="0"/>
    <s v="L"/>
    <n v="948"/>
    <m/>
    <x v="0"/>
    <x v="1"/>
    <n v="524"/>
    <s v="ROMERO IGLESIAS, JUANA MARIA"/>
    <s v="33283345E"/>
    <s v="DEFINITIVO "/>
    <n v="0"/>
    <m/>
    <n v="18383.701689600002"/>
    <n v="18626.938628479998"/>
    <n v="243.23693887999616"/>
  </r>
  <r>
    <s v="IES DE PORTO DO SON"/>
    <s v="22211"/>
    <s v="EDC994030315700009"/>
    <x v="0"/>
    <x v="0"/>
    <n v="6319.04"/>
    <s v="C"/>
    <s v="V"/>
    <n v="11"/>
    <m/>
    <m/>
    <n v="6003"/>
    <m/>
    <x v="0"/>
    <s v="L"/>
    <s v="0948"/>
    <m/>
    <x v="0"/>
    <x v="1"/>
    <n v="409"/>
    <s v="PAJARES QUEIRO, MARIA CARMEN"/>
    <s v="78784944P"/>
    <s v="DEFINITIVO "/>
    <n v="0"/>
    <m/>
    <n v="18383.701689600002"/>
    <n v="18626.938628479998"/>
    <n v="243.23693887999616"/>
  </r>
  <r>
    <s v="IES &quot;EDUARDO PONDAL&quot; (SANTIAGO DE COMPOSTELA)"/>
    <s v="06426"/>
    <s v="EDC994030315770010"/>
    <x v="0"/>
    <x v="0"/>
    <n v="6319.04"/>
    <s v="C"/>
    <s v="V"/>
    <n v="11"/>
    <m/>
    <m/>
    <n v="6003"/>
    <m/>
    <x v="0"/>
    <s v="L"/>
    <n v="948"/>
    <m/>
    <x v="0"/>
    <x v="1"/>
    <n v="354"/>
    <s v="MIGUEZ GÓMEZ, MARIA DEL CARMEN"/>
    <s v="32844847L"/>
    <s v="DEFINITIVO "/>
    <n v="0"/>
    <m/>
    <n v="18383.701689600002"/>
    <n v="18626.938628479998"/>
    <n v="243.23693887999616"/>
  </r>
  <r>
    <s v="IES &quot;EDUARDO PONDAL&quot; (SANTIAGO DE COMPOSTELA)"/>
    <s v="06427"/>
    <s v="EDC994030315770011"/>
    <x v="0"/>
    <x v="0"/>
    <n v="6319.04"/>
    <s v="C"/>
    <s v="V"/>
    <n v="11"/>
    <m/>
    <m/>
    <n v="6003"/>
    <m/>
    <x v="0"/>
    <s v="L"/>
    <n v="948"/>
    <m/>
    <x v="0"/>
    <x v="1"/>
    <n v="466"/>
    <s v="QUEIRUGA MINIÑO, MARIA JOSE"/>
    <s v="76965133A"/>
    <s v="DEFINITIVO "/>
    <n v="0"/>
    <m/>
    <n v="18383.701689600002"/>
    <n v="18626.938628479998"/>
    <n v="243.23693887999616"/>
  </r>
  <r>
    <s v="IES &quot;EDUARDO PONDAL&quot; (SANTIAGO DE COMPOSTELA)"/>
    <s v="06428"/>
    <s v="EDC994030315770012"/>
    <x v="0"/>
    <x v="0"/>
    <n v="6319.04"/>
    <s v="C"/>
    <s v="V"/>
    <n v="11"/>
    <m/>
    <m/>
    <n v="6003"/>
    <m/>
    <x v="0"/>
    <s v="L"/>
    <s v="0948"/>
    <m/>
    <x v="0"/>
    <x v="1"/>
    <n v="27"/>
    <s v="AMOR DOCAMPO, NIEVES MARISA"/>
    <s v="32778071N"/>
    <s v="DEFINITIVO "/>
    <n v="0"/>
    <m/>
    <n v="18383.701689600002"/>
    <n v="18626.938628479998"/>
    <n v="243.23693887999616"/>
  </r>
  <r>
    <s v="IES &quot;XOÁN MONTES&quot; (LUGO)"/>
    <s v="06433"/>
    <s v="EDC994030327001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XOÁN MONTES&quot; (LUGO)"/>
    <s v="06434"/>
    <s v="EDC994030327001007"/>
    <x v="0"/>
    <x v="0"/>
    <n v="6319.04"/>
    <s v="C"/>
    <s v="V"/>
    <n v="11"/>
    <m/>
    <m/>
    <n v="6003"/>
    <m/>
    <x v="0"/>
    <s v="L"/>
    <s v="0948"/>
    <m/>
    <x v="0"/>
    <x v="1"/>
    <n v="563"/>
    <s v="SOUTO LODEIRO, MARIA EUGENIA"/>
    <s v="33857622N"/>
    <s v="DEFINITIVO "/>
    <n v="0"/>
    <m/>
    <n v="18383.701689600002"/>
    <n v="18626.938628479998"/>
    <n v="243.23693887999616"/>
  </r>
  <r>
    <s v="IES &quot;AS LAGOAS&quot; (OURENSE)"/>
    <s v="06441"/>
    <s v="EDC994030332001011"/>
    <x v="0"/>
    <x v="0"/>
    <n v="6319.04"/>
    <s v="C"/>
    <s v="V"/>
    <n v="11"/>
    <m/>
    <m/>
    <n v="6003"/>
    <m/>
    <x v="0"/>
    <s v="L"/>
    <n v="948"/>
    <m/>
    <x v="0"/>
    <x v="1"/>
    <n v="312"/>
    <s v="LORENZO ALVAREZ, CONSUELO"/>
    <s v="34945251V"/>
    <s v="DEFINITIVO "/>
    <n v="0"/>
    <m/>
    <n v="18383.701689600002"/>
    <n v="18626.938628479998"/>
    <n v="243.23693887999616"/>
  </r>
  <r>
    <s v="IES &quot;AS LAGOAS&quot; (OURENSE)"/>
    <s v="06442"/>
    <s v="EDC994030332001012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S LAGOAS&quot; (OURENSE)"/>
    <s v="06443"/>
    <s v="EDC994030332001014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S LAGOAS&quot; (OURENSE)"/>
    <s v="06444"/>
    <s v="EDC994030332001015"/>
    <x v="0"/>
    <x v="0"/>
    <n v="6319.04"/>
    <s v="C"/>
    <s v="V"/>
    <n v="11"/>
    <m/>
    <m/>
    <n v="6003"/>
    <m/>
    <x v="0"/>
    <s v="L"/>
    <s v="0948"/>
    <m/>
    <x v="0"/>
    <x v="1"/>
    <n v="391"/>
    <s v="NOVOA BARCIA, MARIA JESUS"/>
    <s v="30596793P"/>
    <s v="DEFINITIVO "/>
    <n v="0"/>
    <m/>
    <n v="18383.701689600002"/>
    <n v="18626.938628479998"/>
    <n v="243.23693887999616"/>
  </r>
  <r>
    <s v="IES &quot;AS LAGOAS&quot; (OURENSE)"/>
    <s v="22297"/>
    <s v="EDC99403033200101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 XUNQUEIRA I&quot; (PONTEVEDRA)"/>
    <s v="06450"/>
    <s v="EDC994030336001009"/>
    <x v="0"/>
    <x v="0"/>
    <n v="6319.04"/>
    <s v="C"/>
    <s v="V"/>
    <n v="11"/>
    <m/>
    <m/>
    <n v="6003"/>
    <m/>
    <x v="0"/>
    <s v="L"/>
    <s v="0948"/>
    <m/>
    <x v="0"/>
    <x v="1"/>
    <n v="587"/>
    <s v="UCHA CASAS, MARIA DEL CARMEN"/>
    <s v="35283997L"/>
    <s v="DEFINITIVO "/>
    <n v="0"/>
    <m/>
    <n v="18383.701689600002"/>
    <n v="18626.938628479998"/>
    <n v="243.23693887999616"/>
  </r>
  <r>
    <s v="IES &quot;A XUNQUEIRA I&quot; (PONTEVEDRA)"/>
    <s v="06451"/>
    <s v="EDC994030336001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 XUNQUEIRA I&quot; (PONTEVEDRA)"/>
    <s v="06452"/>
    <s v="EDC994030336001012"/>
    <x v="0"/>
    <x v="0"/>
    <n v="6319.04"/>
    <s v="C"/>
    <s v="V"/>
    <n v="11"/>
    <m/>
    <m/>
    <n v="6003"/>
    <m/>
    <x v="0"/>
    <s v="L"/>
    <n v="948"/>
    <m/>
    <x v="0"/>
    <x v="1"/>
    <n v="500"/>
    <s v="RODRIGUEZ FIGUEIREDO, MARIA CELSA"/>
    <s v="34939632X"/>
    <s v="DEFINITIVO "/>
    <n v="0"/>
    <m/>
    <n v="18383.701689600002"/>
    <n v="18626.938628479998"/>
    <n v="243.23693887999616"/>
  </r>
  <r>
    <s v="IES &quot;A XUNQUEIRA I&quot; (PONTEVEDRA)"/>
    <s v="06453"/>
    <s v="EDC994030336001013"/>
    <x v="0"/>
    <x v="0"/>
    <n v="6319.04"/>
    <s v="C"/>
    <s v="V"/>
    <n v="11"/>
    <m/>
    <m/>
    <n v="6003"/>
    <m/>
    <x v="0"/>
    <s v="L"/>
    <s v="0948"/>
    <m/>
    <x v="0"/>
    <x v="1"/>
    <n v="254"/>
    <s v="GONZALEZ OTERO, MARIA PAZ"/>
    <s v="76931506W"/>
    <s v="DEFINITIVO "/>
    <n v="0"/>
    <m/>
    <n v="18383.701689600002"/>
    <n v="18626.938628479998"/>
    <n v="243.23693887999616"/>
  </r>
  <r>
    <s v="IES &quot;MONTECARRASCO&quot; (CANGAS)"/>
    <s v="22362"/>
    <s v="EDC994030336080015"/>
    <x v="0"/>
    <x v="0"/>
    <n v="6319.04"/>
    <s v="C"/>
    <s v="V"/>
    <n v="11"/>
    <m/>
    <m/>
    <n v="6003"/>
    <m/>
    <x v="0"/>
    <s v="L"/>
    <s v="0948"/>
    <m/>
    <x v="0"/>
    <x v="1"/>
    <n v="488"/>
    <s v="RODAS GONZALEZ, YOLANDA"/>
    <s v="76811628T"/>
    <s v="DEFINITIVO "/>
    <n v="0"/>
    <m/>
    <n v="18383.701689600002"/>
    <n v="18626.938628479998"/>
    <n v="243.23693887999616"/>
  </r>
  <r>
    <s v="IES &quot;MONTECARRASCO&quot; (CANGAS)"/>
    <s v="22363"/>
    <s v="EDC99403033608001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ILLA DE SAN SIMÓN&quot; (REDONDELA)"/>
    <s v="22390"/>
    <s v="EDC99403033644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ILLA DE SAN SIMÓN&quot; (REDONDELA)"/>
    <s v="22391"/>
    <s v="EDC99403033644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AN TOMÉ DE FREIXEIRO&quot; (VIGO)"/>
    <s v="06467"/>
    <s v="EDC994030336560014"/>
    <x v="0"/>
    <x v="0"/>
    <n v="6319.04"/>
    <s v="C"/>
    <s v="V"/>
    <n v="11"/>
    <m/>
    <m/>
    <n v="6003"/>
    <m/>
    <x v="0"/>
    <s v="L"/>
    <s v="0948"/>
    <m/>
    <x v="0"/>
    <x v="1"/>
    <n v="535"/>
    <s v="SANCHEZ ALVAREZ, CARMEN"/>
    <s v="36039866Q"/>
    <s v="DEFINITIVO "/>
    <n v="0"/>
    <m/>
    <n v="18383.701689600002"/>
    <n v="18626.938628479998"/>
    <n v="243.23693887999616"/>
  </r>
  <r>
    <s v="IES &quot;SAN TOMÉ DE FREIXEIRO&quot; (VIGO)"/>
    <s v="06468"/>
    <s v="EDC994030336560015"/>
    <x v="0"/>
    <x v="0"/>
    <n v="6319.04"/>
    <s v="C"/>
    <s v="V"/>
    <n v="11"/>
    <m/>
    <m/>
    <n v="6003"/>
    <m/>
    <x v="0"/>
    <s v="L"/>
    <s v="0948"/>
    <m/>
    <x v="0"/>
    <x v="1"/>
    <n v="98"/>
    <s v="CARBALLO SOLIÑO, VICTORIA"/>
    <s v="76807579E"/>
    <s v="DEFINITIVO "/>
    <n v="0"/>
    <m/>
    <n v="18383.701689600002"/>
    <n v="18626.938628479998"/>
    <n v="243.23693887999616"/>
  </r>
  <r>
    <s v="IES &quot;SAN TOMÉ DE FREIXEIRO&quot; (VIGO)"/>
    <s v="06469"/>
    <s v="EDC99403033656001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SAN TOMÉ DE FREIXEIRO&quot; (VIGO)"/>
    <s v="06470"/>
    <s v="EDC99403033656001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AN TOMÉ DE FREIXEIRO&quot; (VIGO)"/>
    <s v="26009"/>
    <s v="EDC994030336560018"/>
    <x v="0"/>
    <x v="0"/>
    <n v="6319.04"/>
    <s v="C"/>
    <s v="V"/>
    <n v="11"/>
    <m/>
    <m/>
    <n v="6003"/>
    <m/>
    <x v="0"/>
    <s v="L"/>
    <n v="948"/>
    <m/>
    <x v="0"/>
    <x v="1"/>
    <s v=""/>
    <s v=""/>
    <s v=""/>
    <s v=""/>
    <s v=""/>
    <m/>
    <n v="18383.701689600002"/>
    <n v="18626.938628479998"/>
    <n v="243.23693887999616"/>
  </r>
  <r>
    <s v="IES &quot;FERMÍN BOUZA BREY&quot; (VILAGARCÍA DE AROUSA)"/>
    <s v="06476"/>
    <s v="EDC99403033659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ERMÍN BOUZA BREY&quot; (VILAGARCÍA DE AROUSA)"/>
    <s v="06477"/>
    <s v="EDC99403033659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FERMÍN BOUZA BREY&quot; (VILAGARCÍA DE AROUSA)"/>
    <s v="06478"/>
    <s v="EDC99403033659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MONELOS&quot; (A CORUÑA)"/>
    <s v="06483"/>
    <s v="EDC994030415001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ONELOS&quot; (A CORUÑA)"/>
    <s v="06485"/>
    <s v="EDC994030415001011"/>
    <x v="0"/>
    <x v="0"/>
    <n v="6319.04"/>
    <s v="C"/>
    <s v="V"/>
    <n v="11"/>
    <m/>
    <m/>
    <n v="6003"/>
    <m/>
    <x v="0"/>
    <s v="L"/>
    <n v="948"/>
    <m/>
    <x v="0"/>
    <x v="1"/>
    <n v="204"/>
    <s v="FUSTE PARIS, EVA MARIA"/>
    <s v="32839227B"/>
    <s v="DEFINITIVO "/>
    <n v="0"/>
    <m/>
    <n v="18383.701689600002"/>
    <n v="18626.938628479998"/>
    <n v="243.23693887999616"/>
  </r>
  <r>
    <s v="IES &quot;CANIDO&quot; (FERROL)"/>
    <s v="06489"/>
    <s v="EDC994030415350007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CANIDO&quot; (FERROL)"/>
    <s v="06490"/>
    <s v="EDC99403041535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RCEBISPO XELMÍREZ II&quot; (SANTIAGO DE COMPOSTELA)"/>
    <s v="06496"/>
    <s v="EDC99403041577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RCEBISPO XELMÍREZ II&quot; (SANTIAGO DE COMPOSTELA)"/>
    <s v="06497"/>
    <s v="EDC99403041577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RCEBISPO XELMÍREZ II&quot; (SANTIAGO DE COMPOSTELA)"/>
    <s v="06498"/>
    <s v="EDC99403041577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RCEBISPO XELMÍREZ II&quot; (SANTIAGO DE COMPOSTELA)"/>
    <s v="22217"/>
    <s v="EDC994030415770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NXEL FOLE&quot; (LUGO)"/>
    <s v="06504"/>
    <s v="EDC99403042700100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ANXEL FOLE&quot; (LUGO)"/>
    <s v="06505"/>
    <s v="EDC994030427001009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ANXEL FOLE&quot; (LUGO)"/>
    <s v="06506"/>
    <s v="EDC99403042700101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O COUTO&quot; (OURENSE)"/>
    <s v="06511"/>
    <s v="EDC994030432001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O COUTO&quot; (OURENSE)"/>
    <s v="06512"/>
    <s v="EDC994030432001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O COUTO&quot; (OURENSE)"/>
    <s v="06513"/>
    <s v="EDC994030432001010"/>
    <x v="0"/>
    <x v="0"/>
    <n v="6319.04"/>
    <s v="C"/>
    <s v="V"/>
    <n v="11"/>
    <m/>
    <m/>
    <n v="6003"/>
    <m/>
    <x v="0"/>
    <s v="L"/>
    <s v="0948"/>
    <m/>
    <x v="0"/>
    <x v="1"/>
    <n v="317"/>
    <s v="LOSADA GONZALEZ, MARIA YOLANDA"/>
    <s v="34965414D"/>
    <s v="DEFINITIVO "/>
    <n v="0"/>
    <m/>
    <n v="18383.701689600002"/>
    <n v="18626.938628479998"/>
    <n v="243.23693887999616"/>
  </r>
  <r>
    <s v="IES &quot;A XUNQUEIRA II&quot; (PONTEVEDRA)"/>
    <s v="06519"/>
    <s v="EDC994030436001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 XUNQUEIRA II&quot; (PONTEVEDRA)"/>
    <s v="06520"/>
    <s v="EDC994030436001011"/>
    <x v="0"/>
    <x v="0"/>
    <n v="6319.04"/>
    <s v="C"/>
    <s v="V"/>
    <n v="11"/>
    <m/>
    <m/>
    <n v="6003"/>
    <m/>
    <x v="0"/>
    <s v="L"/>
    <s v="0948"/>
    <m/>
    <x v="0"/>
    <x v="1"/>
    <n v="528"/>
    <s v="SABAJANES TORRES, MARIA LUZ"/>
    <s v="35297104Q"/>
    <s v="DEFINITIVO "/>
    <n v="0"/>
    <m/>
    <n v="18383.701689600002"/>
    <n v="18626.938628479998"/>
    <n v="243.23693887999616"/>
  </r>
  <r>
    <s v="IES &quot;A XUNQUEIRA II&quot; (PONTEVEDRA)"/>
    <s v="06521"/>
    <s v="EDC994030436001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ANTA IRENE&quot; (VIGO)"/>
    <s v="06531"/>
    <s v="EDC994030436560014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SANTA IRENE&quot; (VIGO)"/>
    <s v="06532"/>
    <s v="EDC994030436560015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SANTA IRENE&quot; (VIGO)"/>
    <s v="06533"/>
    <s v="EDC994030436560016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ARMANDO COTARELO VALLEDOR&quot; (VILAGARCÍA DE AROUSA)"/>
    <s v="06538"/>
    <s v="EDC99403043659000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ARMANDO COTARELO VALLEDOR&quot; (VILAGARCÍA DE AROUSA)"/>
    <s v="06539"/>
    <s v="EDC994030436590008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ARMANDO COTARELO VALLEDOR&quot; (VILAGARCÍA DE AROUSA)"/>
    <s v="06540"/>
    <s v="EDC994030436590009"/>
    <x v="0"/>
    <x v="1"/>
    <n v="6486.34"/>
    <s v="C"/>
    <s v="V"/>
    <n v="11"/>
    <m/>
    <m/>
    <n v="6003"/>
    <m/>
    <x v="2"/>
    <s v="L"/>
    <n v="9733"/>
    <m/>
    <x v="0"/>
    <x v="1"/>
    <n v="362"/>
    <s v="MONDRAGON ABALO, MARIA DEL PILAR"/>
    <s v="35445522S"/>
    <s v="DEFINITIVO "/>
    <n v="0"/>
    <m/>
    <n v="18968.988064320001"/>
    <n v="19124.976097919996"/>
    <n v="155.98803359999511"/>
  </r>
  <r>
    <s v="IES &quot;RAMÓN MENÉNDEZ PIDAL&quot; (A CORUÑA)"/>
    <s v="06550"/>
    <s v="EDC994030515001013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RAMÓN MENÉNDEZ PIDAL&quot; (A CORUÑA)"/>
    <s v="06551"/>
    <s v="EDC994030515001014"/>
    <x v="0"/>
    <x v="1"/>
    <n v="6486.34"/>
    <s v="C"/>
    <s v="V"/>
    <n v="11"/>
    <m/>
    <m/>
    <n v="6003"/>
    <m/>
    <x v="2"/>
    <s v="L"/>
    <n v="9733"/>
    <m/>
    <x v="0"/>
    <x v="1"/>
    <n v="403"/>
    <s v="OTERO GARCIA, UXIA"/>
    <s v="32840790X"/>
    <s v="DEFINITIVO "/>
    <n v="0"/>
    <m/>
    <n v="18968.988064320001"/>
    <n v="19124.976097919996"/>
    <n v="155.98803359999511"/>
  </r>
  <r>
    <s v="IES &quot;RAMÓN MENÉNDEZ PIDAL&quot; (A CORUÑA)"/>
    <s v="06552"/>
    <s v="EDC994030515001015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RAMÓN MENÉNDEZ PIDAL&quot; (A CORUÑA)"/>
    <s v="06553"/>
    <s v="EDC994030515001016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RICARDO CARBALLO CALERO&quot; (FERROL)"/>
    <s v="06557"/>
    <s v="EDC99403051535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ICARDO CARBALLO CALERO&quot; (FERROL)"/>
    <s v="06558"/>
    <s v="EDC994030515350008"/>
    <x v="0"/>
    <x v="0"/>
    <n v="6319.04"/>
    <s v="C"/>
    <s v="V"/>
    <n v="11"/>
    <m/>
    <m/>
    <n v="6003"/>
    <m/>
    <x v="0"/>
    <s v="L"/>
    <n v="948"/>
    <m/>
    <x v="0"/>
    <x v="1"/>
    <n v="97"/>
    <s v="CARBALLO GONZALEZ, MARIA DEL PILAR"/>
    <s v="32640115X"/>
    <s v="DEFINITIVO "/>
    <n v="0"/>
    <m/>
    <n v="18383.701689600002"/>
    <n v="18626.938628479998"/>
    <n v="243.23693887999616"/>
  </r>
  <r>
    <s v="IES &quot;RICARDO CARBALLO CALERO&quot; (FERROL)"/>
    <s v="06559"/>
    <s v="EDC99403051535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NTONIO FRAGUAS FRAGUAS&quot; (SANTIAGO DE COMPOSTELA)"/>
    <s v="06564"/>
    <s v="EDC994030515770008"/>
    <x v="0"/>
    <x v="0"/>
    <n v="6319.04"/>
    <s v="C"/>
    <s v="V"/>
    <n v="11"/>
    <m/>
    <m/>
    <n v="6003"/>
    <m/>
    <x v="0"/>
    <s v="L"/>
    <n v="948"/>
    <m/>
    <x v="0"/>
    <x v="1"/>
    <n v="287"/>
    <s v="LIAS CASTRO, MARIA DEL CARMEN"/>
    <s v="33249752D"/>
    <s v="DEFINITIVO "/>
    <n v="0"/>
    <m/>
    <n v="18383.701689600002"/>
    <n v="18626.938628479998"/>
    <n v="243.23693887999616"/>
  </r>
  <r>
    <s v="IES &quot;ANTONIO FRAGUAS FRAGUAS&quot; (SANTIAGO DE COMPOSTELA)"/>
    <s v="06565"/>
    <s v="EDC994030515770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NTONIO FRAGUAS FRAGUAS&quot; (SANTIAGO DE COMPOSTELA)"/>
    <s v="06566"/>
    <s v="EDC994030515770010"/>
    <x v="0"/>
    <x v="1"/>
    <n v="6486.34"/>
    <s v="C"/>
    <s v="V"/>
    <n v="11"/>
    <m/>
    <m/>
    <n v="6003"/>
    <m/>
    <x v="2"/>
    <s v="L"/>
    <n v="9733"/>
    <m/>
    <x v="0"/>
    <x v="1"/>
    <n v="223"/>
    <s v="GARCÍA PAMPIN, MARÍA ISABEL"/>
    <s v="78785719R"/>
    <s v="DEFINITIVO "/>
    <n v="0"/>
    <m/>
    <n v="18968.988064320001"/>
    <n v="19124.976097919996"/>
    <n v="155.98803359999511"/>
  </r>
  <r>
    <s v="CENTRO PÚBLICO DE EDUCACIÓN E PROMOCIÓN DE ADULTOS &quot;ALBEIROS&quot; (LUGO)"/>
    <s v="06572"/>
    <s v="EDC994030527001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XESÚS FERRO COUSELO&quot; (OURENSE)"/>
    <s v="06577"/>
    <s v="EDC994030532001007"/>
    <x v="0"/>
    <x v="0"/>
    <n v="6319.04"/>
    <s v="C"/>
    <s v="V"/>
    <n v="11"/>
    <m/>
    <m/>
    <n v="6003"/>
    <m/>
    <x v="0"/>
    <s v="L"/>
    <s v="0948"/>
    <m/>
    <x v="0"/>
    <x v="1"/>
    <n v="571"/>
    <s v="TABOADA TARRIO, MARIA JOSE"/>
    <s v="34974450Y"/>
    <s v="DEFINITIVO "/>
    <n v="0"/>
    <m/>
    <n v="18383.701689600002"/>
    <n v="18626.938628479998"/>
    <n v="243.23693887999616"/>
  </r>
  <r>
    <s v="IES &quot;XESÚS FERRO COUSELO&quot; (OURENSE)"/>
    <s v="06578"/>
    <s v="EDC994030532001009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GONZALO TORRENTE BALLESTER&quot; (PONTEVEDRA)"/>
    <s v="06583"/>
    <s v="EDC994030536001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GONZALO TORRENTE BALLESTER&quot; (PONTEVEDRA)"/>
    <s v="06584"/>
    <s v="EDC994030536001008"/>
    <x v="0"/>
    <x v="0"/>
    <n v="6319.04"/>
    <s v="C"/>
    <s v="V"/>
    <n v="11"/>
    <m/>
    <m/>
    <n v="6003"/>
    <m/>
    <x v="0"/>
    <s v="L"/>
    <s v="0948"/>
    <m/>
    <x v="0"/>
    <x v="1"/>
    <n v="158"/>
    <s v="DUARTE SUAREZ, MARIA DEL PILAR"/>
    <s v="52500673E"/>
    <s v="DEFINITIVO "/>
    <n v="0"/>
    <m/>
    <n v="18383.701689600002"/>
    <n v="18626.938628479998"/>
    <n v="243.23693887999616"/>
  </r>
  <r>
    <s v="IES &quot;GONZALO TORRENTE BALLESTER&quot; (PONTEVEDRA)"/>
    <s v="06585"/>
    <s v="EDC994030536001009"/>
    <x v="0"/>
    <x v="0"/>
    <n v="6319.04"/>
    <s v="C"/>
    <s v="V"/>
    <n v="11"/>
    <m/>
    <m/>
    <n v="6003"/>
    <m/>
    <x v="0"/>
    <s v="L"/>
    <s v="0948"/>
    <m/>
    <x v="0"/>
    <x v="1"/>
    <n v="626"/>
    <s v="VEIGA RIAL, BEATRIZ"/>
    <s v="44076769Y"/>
    <s v="DEFINITIVO "/>
    <n v="0"/>
    <m/>
    <n v="18383.701689600002"/>
    <n v="18626.938628479998"/>
    <n v="243.23693887999616"/>
  </r>
  <r>
    <s v="IES PLURILINGÜE &quot;ELVIÑA&quot; (A CORUÑA)"/>
    <s v="06600"/>
    <s v="EDC994030615001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ELVIÑA&quot; (A CORUÑA)"/>
    <s v="06601"/>
    <s v="EDC994030615001011"/>
    <x v="0"/>
    <x v="0"/>
    <n v="6319.04"/>
    <s v="C"/>
    <s v="V"/>
    <n v="11"/>
    <m/>
    <m/>
    <n v="6003"/>
    <m/>
    <x v="0"/>
    <s v="L"/>
    <s v="0948"/>
    <m/>
    <x v="0"/>
    <x v="1"/>
    <n v="631"/>
    <s v="VIDAL DOURADO, CARMEN IRENE"/>
    <s v="32811559N"/>
    <s v="DEFINITIVO "/>
    <n v="0"/>
    <m/>
    <n v="18383.701689600002"/>
    <n v="18626.938628479998"/>
    <n v="243.23693887999616"/>
  </r>
  <r>
    <s v="IES PLURILINGÜE &quot;ELVIÑA&quot; (A CORUÑA)"/>
    <s v="06602"/>
    <s v="EDC994030615001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ELVIÑA&quot; (A CORUÑA)"/>
    <s v="06603"/>
    <s v="EDC994030615001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ENTRO PÚBLICO DE EDUCACIÓN E PROMOCIÓN DE ADULTOS &quot;SANTA MARÍA DE CARANZA&quot; (FERROL)"/>
    <s v="06606"/>
    <s v="EDC99403061535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 PONTEPEDRIÑA&quot; (SANTIAGO DE COMPOSTELA)"/>
    <s v="06611"/>
    <s v="EDC99403061577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 PONTEPEDRIÑA&quot; (SANTIAGO DE COMPOSTELA)"/>
    <s v="06612"/>
    <s v="EDC994030615770009"/>
    <x v="0"/>
    <x v="0"/>
    <n v="6319.04"/>
    <s v="C"/>
    <s v="V"/>
    <n v="11"/>
    <m/>
    <m/>
    <n v="6003"/>
    <m/>
    <x v="0"/>
    <s v="L"/>
    <s v="0948"/>
    <m/>
    <x v="0"/>
    <x v="1"/>
    <n v="390"/>
    <s v="NOVO MORANDEIRA, MARIA DOLORES"/>
    <s v="33839528L"/>
    <s v="DEFINITIVO "/>
    <n v="0"/>
    <m/>
    <n v="18383.701689600002"/>
    <n v="18626.938628479998"/>
    <n v="243.23693887999616"/>
  </r>
  <r>
    <s v="IES &quot;A PONTEPEDRIÑA&quot; (SANTIAGO DE COMPOSTELA)"/>
    <s v="06614"/>
    <s v="EDC994030615770011"/>
    <x v="0"/>
    <x v="0"/>
    <n v="6319.04"/>
    <s v="C"/>
    <s v="V"/>
    <n v="11"/>
    <m/>
    <m/>
    <n v="6003"/>
    <m/>
    <x v="0"/>
    <s v="L"/>
    <s v="0948"/>
    <m/>
    <x v="0"/>
    <x v="1"/>
    <n v="515"/>
    <s v="RODRIGUEZ SANIN, NIEVES"/>
    <s v="35297757W"/>
    <s v="DEFINITIVO "/>
    <n v="0"/>
    <m/>
    <n v="18383.701689600002"/>
    <n v="18626.938628479998"/>
    <n v="243.23693887999616"/>
  </r>
  <r>
    <s v="IES &quot;SANXILLAO&quot; (LUGO)"/>
    <s v="06619"/>
    <s v="EDC99403062700103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ANXILLAO&quot; (LUGO)"/>
    <s v="06620"/>
    <s v="EDC99403062700103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ANXILLAO&quot; (LUGO)"/>
    <s v="06621"/>
    <s v="EDC99403062700103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SANXILLAO&quot; (LUGO)"/>
    <s v="06622"/>
    <s v="EDC994030627001045"/>
    <x v="3"/>
    <x v="0"/>
    <n v="6319.04"/>
    <s v="C"/>
    <s v="V"/>
    <n v="11"/>
    <m/>
    <m/>
    <n v="6003"/>
    <m/>
    <x v="0"/>
    <s v="L"/>
    <s v="0946"/>
    <m/>
    <x v="0"/>
    <x v="0"/>
    <s v=""/>
    <s v=""/>
    <s v=""/>
    <s v=""/>
    <s v=""/>
    <m/>
    <n v="18383.701689600002"/>
    <n v="18626.938628479998"/>
    <n v="243.23693887999616"/>
  </r>
  <r>
    <s v="IES &quot;SANXILLAO&quot; (LUGO)"/>
    <s v="17075"/>
    <s v="EDC994030627001046"/>
    <x v="3"/>
    <x v="0"/>
    <n v="6319.04"/>
    <s v="C"/>
    <s v="V"/>
    <n v="11"/>
    <m/>
    <m/>
    <n v="6003"/>
    <m/>
    <x v="0"/>
    <s v="L"/>
    <s v="0946"/>
    <m/>
    <x v="0"/>
    <x v="0"/>
    <s v=""/>
    <s v=""/>
    <s v=""/>
    <s v=""/>
    <s v=""/>
    <m/>
    <n v="18383.701689600002"/>
    <n v="18626.938628479998"/>
    <n v="243.23693887999616"/>
  </r>
  <r>
    <s v="IES &quot;SANXILLAO&quot; (LUGO)"/>
    <s v="22249"/>
    <s v="EDC994030627001047"/>
    <x v="3"/>
    <x v="0"/>
    <n v="6319.04"/>
    <s v="C"/>
    <s v="V"/>
    <n v="11"/>
    <m/>
    <m/>
    <n v="6003"/>
    <m/>
    <x v="0"/>
    <s v="L"/>
    <s v="0946"/>
    <m/>
    <x v="0"/>
    <x v="0"/>
    <s v=""/>
    <s v=""/>
    <s v=""/>
    <s v=""/>
    <s v=""/>
    <m/>
    <n v="18383.701689600002"/>
    <n v="18626.938628479998"/>
    <n v="243.23693887999616"/>
  </r>
  <r>
    <s v="IES &quot;JULIO PRIETO NESPEREIRA&quot; (OURENSE)"/>
    <s v="06627"/>
    <s v="EDC994030632001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JULIO PRIETO NESPEREIRA&quot; (OURENSE)"/>
    <s v="06628"/>
    <s v="EDC994030632001008"/>
    <x v="0"/>
    <x v="0"/>
    <n v="6319.04"/>
    <s v="C"/>
    <s v="V"/>
    <n v="11"/>
    <m/>
    <m/>
    <n v="6003"/>
    <m/>
    <x v="0"/>
    <s v="L"/>
    <s v="0948"/>
    <m/>
    <x v="0"/>
    <x v="1"/>
    <n v="240"/>
    <s v="GONZÁLEZ BLANCO, ROSA MARÍA"/>
    <s v="34977035S"/>
    <s v="DEFINITIVO "/>
    <n v="0"/>
    <m/>
    <n v="18383.701689600002"/>
    <n v="18626.938628479998"/>
    <n v="243.23693887999616"/>
  </r>
  <r>
    <s v="IES &quot;JULIO PRIETO NESPEREIRA&quot; (OURENSE)"/>
    <s v="06629"/>
    <s v="EDC994030632001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LUIS SEOANE&quot; (PONTEVEDRA)"/>
    <s v="06630"/>
    <s v="EDC994030636001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LUIS SEOANE&quot; (PONTEVEDRA)"/>
    <s v="06631"/>
    <s v="EDC994030636001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LUIS SEOANE&quot; (PONTEVEDRA)"/>
    <s v="06632"/>
    <s v="EDC994030636001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LUIS SEOANE&quot; (PONTEVEDRA)"/>
    <s v="06633"/>
    <s v="EDC994030636001014"/>
    <x v="0"/>
    <x v="0"/>
    <n v="6319.04"/>
    <s v="C"/>
    <s v="V"/>
    <n v="11"/>
    <m/>
    <m/>
    <n v="6003"/>
    <m/>
    <x v="0"/>
    <s v="L"/>
    <s v="0948"/>
    <m/>
    <x v="0"/>
    <x v="1"/>
    <n v="96"/>
    <s v="CARBALLEIRA LOUREIRO, MARIA ESTHER"/>
    <s v="52470659T"/>
    <s v="DEFINITIVO "/>
    <n v="0"/>
    <m/>
    <n v="18383.701689600002"/>
    <n v="18626.938628479998"/>
    <n v="243.23693887999616"/>
  </r>
  <r>
    <s v="IES &quot;LUIS SEOANE&quot; (PONTEVEDRA)"/>
    <s v="06634"/>
    <s v="EDC994030636001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ÁLVARO CUNQUEIRO&quot; (VIGO)"/>
    <s v="06641"/>
    <s v="EDC99403063656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ÁLVARO CUNQUEIRO&quot; (VIGO)"/>
    <s v="06642"/>
    <s v="EDC99403063656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ÁLVARO CUNQUEIRO&quot; (VIGO)"/>
    <s v="06643"/>
    <s v="EDC994030636560011"/>
    <x v="0"/>
    <x v="0"/>
    <n v="6319.04"/>
    <s v="C"/>
    <s v="V"/>
    <n v="11"/>
    <m/>
    <m/>
    <n v="6003"/>
    <m/>
    <x v="0"/>
    <s v="L"/>
    <s v="0948"/>
    <m/>
    <x v="0"/>
    <x v="1"/>
    <n v="191"/>
    <s v="FERNANDEZ ROLDAN, MARIA VICTORIA"/>
    <s v="36059240R"/>
    <s v="DEFINITIVO "/>
    <n v="0"/>
    <m/>
    <n v="18383.701689600002"/>
    <n v="18626.938628479998"/>
    <n v="243.23693887999616"/>
  </r>
  <r>
    <s v="IES &quot;A SARDIÑEIRA&quot; (A CORUÑA)"/>
    <s v="06648"/>
    <s v="EDC994030715001008"/>
    <x v="0"/>
    <x v="0"/>
    <n v="6319.04"/>
    <s v="C"/>
    <s v="V"/>
    <n v="11"/>
    <m/>
    <m/>
    <n v="6003"/>
    <m/>
    <x v="0"/>
    <s v="L"/>
    <n v="948"/>
    <m/>
    <x v="0"/>
    <x v="1"/>
    <n v="149"/>
    <s v="DIAZ RODRIGUEZ, MARIA JOSEFA"/>
    <s v="33856485W"/>
    <s v="DEFINITIVO "/>
    <n v="0"/>
    <m/>
    <n v="18383.701689600002"/>
    <n v="18626.938628479998"/>
    <n v="243.23693887999616"/>
  </r>
  <r>
    <s v="IES &quot;A SARDIÑEIRA&quot; (A CORUÑA)"/>
    <s v="06649"/>
    <s v="EDC994030715001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A SARDIÑEIRA&quot; (A CORUÑA)"/>
    <s v="06650"/>
    <s v="EDC994030715001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A SARDIÑEIRA&quot; (A CORUÑA)"/>
    <s v="22147"/>
    <s v="EDC994030715001011"/>
    <x v="0"/>
    <x v="0"/>
    <n v="6319.04"/>
    <s v="C"/>
    <s v="V"/>
    <n v="11"/>
    <m/>
    <m/>
    <n v="6003"/>
    <m/>
    <x v="0"/>
    <s v="L"/>
    <n v="948"/>
    <m/>
    <x v="0"/>
    <x v="1"/>
    <n v="434"/>
    <s v="PÉREZ CORRAL, SARA"/>
    <s v="78787501N"/>
    <s v="DEFINITIVO "/>
    <n v="0"/>
    <m/>
    <n v="18383.701689600002"/>
    <n v="18626.938628479998"/>
    <n v="243.23693887999616"/>
  </r>
  <r>
    <s v="IES &quot;A SARDIÑEIRA&quot; (A CORUÑA)"/>
    <s v="22148"/>
    <s v="EDC994030715001012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FERROL VELLO&quot; (FERROL)"/>
    <s v="22186"/>
    <s v="EDC99403071535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SAR (SANTIAGO DE COMPOSTELA)"/>
    <s v="06654"/>
    <s v="EDC994030715770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SAR (SANTIAGO DE COMPOSTELA)"/>
    <s v="06655"/>
    <s v="EDC994030715770007"/>
    <x v="0"/>
    <x v="0"/>
    <n v="6319.04"/>
    <s v="C"/>
    <s v="V"/>
    <n v="11"/>
    <m/>
    <m/>
    <n v="6003"/>
    <m/>
    <x v="0"/>
    <s v="L"/>
    <n v="948"/>
    <m/>
    <x v="0"/>
    <x v="1"/>
    <n v="634"/>
    <s v="VIEITES SEIJO, MARIA JOSE"/>
    <s v="33288798R"/>
    <s v="DEFINITIVO "/>
    <n v="0"/>
    <m/>
    <n v="18383.701689600002"/>
    <n v="18626.938628479998"/>
    <n v="243.23693887999616"/>
  </r>
  <r>
    <s v="IES &quot;MANUEL LEIRAS PULPEIRO&quot; (LUGO)"/>
    <s v="22250"/>
    <s v="EDC994030727001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NUEL LEIRAS PULPEIRO&quot; (LUGO)"/>
    <s v="22251"/>
    <s v="EDC99403072700101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ANUEL LEIRAS PULPEIRO&quot; (LUGO)"/>
    <s v="22252"/>
    <s v="EDC994030727001017"/>
    <x v="0"/>
    <x v="0"/>
    <n v="6319.04"/>
    <s v="C"/>
    <s v="V"/>
    <n v="11"/>
    <m/>
    <m/>
    <n v="6003"/>
    <m/>
    <x v="0"/>
    <s v="L"/>
    <s v="0948"/>
    <m/>
    <x v="0"/>
    <x v="1"/>
    <n v="301"/>
    <s v="LOPEZ LOPEZ, ANTONIA"/>
    <s v="33834822M"/>
    <s v="DEFINITIVO "/>
    <n v="0"/>
    <m/>
    <n v="18383.701689600002"/>
    <n v="18626.938628479998"/>
    <n v="243.23693887999616"/>
  </r>
  <r>
    <s v="IES &quot;MANUEL LEIRAS PULPEIRO&quot; (LUGO)"/>
    <s v="22484"/>
    <s v="EDC99403072700101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ENTRO PÚBLICO DE EDUCACIÓN E PROMOCIÓN DE ADULTOS (OURENSE)"/>
    <s v="06659"/>
    <s v="EDC994030732001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ENTRO PÚBLICO DE EDUCACIÓN E PROMOCIÓN DE ADULTOS (OURENSE)"/>
    <s v="32773"/>
    <s v="EDC994030732001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CARLOS OROZA&quot; (PONTEVEDRA)"/>
    <s v="17077"/>
    <s v="EDC994030736001008"/>
    <x v="3"/>
    <x v="1"/>
    <n v="6486.34"/>
    <s v="C"/>
    <s v="V"/>
    <n v="11"/>
    <m/>
    <m/>
    <n v="6003"/>
    <m/>
    <x v="2"/>
    <s v="L"/>
    <m/>
    <m/>
    <x v="0"/>
    <x v="0"/>
    <s v=""/>
    <s v=""/>
    <s v=""/>
    <s v=""/>
    <s v=""/>
    <m/>
    <n v="18968.988064320001"/>
    <n v="19124.976097919996"/>
    <n v="155.98803359999511"/>
  </r>
  <r>
    <s v="CIFP &quot;CARLOS OROZA&quot; (PONTEVEDRA)"/>
    <s v="19503"/>
    <s v="EDC994030736001009"/>
    <x v="6"/>
    <x v="1"/>
    <n v="6486.34"/>
    <s v="C"/>
    <s v="V"/>
    <n v="11"/>
    <m/>
    <m/>
    <n v="6003"/>
    <m/>
    <x v="2"/>
    <s v="L"/>
    <n v="9738"/>
    <m/>
    <x v="0"/>
    <x v="1"/>
    <n v="629"/>
    <s v="VICENTE CANCELA, CATALINA LUCIA"/>
    <s v="35310572Y"/>
    <s v="DEFINITIVO "/>
    <n v="0"/>
    <m/>
    <n v="18968.988064320001"/>
    <n v="19124.976097919996"/>
    <n v="155.98803359999511"/>
  </r>
  <r>
    <s v="CIFP &quot;CARLOS OROZA&quot; (PONTEVEDRA)"/>
    <s v="19504"/>
    <s v="EDC994030736001010"/>
    <x v="6"/>
    <x v="1"/>
    <n v="6486.34"/>
    <s v="C"/>
    <s v="V"/>
    <n v="11"/>
    <m/>
    <m/>
    <n v="6003"/>
    <m/>
    <x v="2"/>
    <s v="L"/>
    <n v="9738"/>
    <m/>
    <x v="0"/>
    <x v="0"/>
    <s v=""/>
    <s v=""/>
    <s v=""/>
    <s v=""/>
    <s v=""/>
    <m/>
    <n v="18968.988064320001"/>
    <n v="19124.976097919996"/>
    <n v="155.98803359999511"/>
  </r>
  <r>
    <s v="CIFP &quot;CARLOS OROZA&quot; (PONTEVEDRA)"/>
    <s v="25974"/>
    <s v="EDC994030736001011"/>
    <x v="3"/>
    <x v="1"/>
    <n v="6486.34"/>
    <s v="C"/>
    <s v="V"/>
    <n v="11"/>
    <m/>
    <m/>
    <n v="6003"/>
    <m/>
    <x v="2"/>
    <s v="L"/>
    <m/>
    <m/>
    <x v="0"/>
    <x v="0"/>
    <s v=""/>
    <s v=""/>
    <s v=""/>
    <s v=""/>
    <s v=""/>
    <m/>
    <n v="18968.988064320001"/>
    <n v="19124.976097919996"/>
    <n v="155.98803359999511"/>
  </r>
  <r>
    <s v="CIFP &quot;CARLOS OROZA&quot; (PONTEVEDRA)"/>
    <s v="32783"/>
    <s v="EDC994030736001012"/>
    <x v="3"/>
    <x v="1"/>
    <n v="6486.34"/>
    <s v="C"/>
    <s v="V"/>
    <n v="11"/>
    <m/>
    <m/>
    <n v="6003"/>
    <m/>
    <x v="2"/>
    <s v="L"/>
    <s v="     "/>
    <m/>
    <x v="0"/>
    <x v="0"/>
    <s v=""/>
    <s v=""/>
    <s v=""/>
    <s v=""/>
    <s v=""/>
    <m/>
    <n v="18968.988064320001"/>
    <n v="19124.976097919996"/>
    <n v="155.98803359999511"/>
  </r>
  <r>
    <s v="CIFP &quot;CARLOS OROZA&quot; (PONTEVEDRA)"/>
    <s v="22354"/>
    <s v="EDC994030736001015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CIFP &quot;CARLOS OROZA&quot; (PONTEVEDRA)"/>
    <s v="25973"/>
    <s v="EDC994030736001016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CIFP &quot;CARLOS OROZA&quot; (PONTEVEDRA)"/>
    <s v="32779"/>
    <s v="EDC994030736001017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CARLOS CASARES&quot; (VIGO)"/>
    <s v="06664"/>
    <s v="EDC994030736560009"/>
    <x v="0"/>
    <x v="0"/>
    <n v="6319.04"/>
    <s v="C"/>
    <s v="V"/>
    <n v="11"/>
    <m/>
    <m/>
    <n v="6003"/>
    <m/>
    <x v="0"/>
    <s v="L"/>
    <s v="0948"/>
    <m/>
    <x v="0"/>
    <x v="1"/>
    <n v="477"/>
    <s v="REPRESAS RISSES, MARIA DEL CARMEN"/>
    <s v="36159902S"/>
    <s v="DEFINITIVO "/>
    <n v="0"/>
    <m/>
    <n v="18383.701689600002"/>
    <n v="18626.938628479998"/>
    <n v="243.23693887999616"/>
  </r>
  <r>
    <s v="IES &quot;CARLOS CASARES&quot; (VIGO)"/>
    <s v="06665"/>
    <s v="EDC99403073656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ARLOS CASARES&quot; (VIGO)"/>
    <s v="06666"/>
    <s v="EDC994030736560012"/>
    <x v="0"/>
    <x v="0"/>
    <n v="6319.04"/>
    <s v="C"/>
    <s v="V"/>
    <n v="11"/>
    <m/>
    <m/>
    <n v="6003"/>
    <m/>
    <x v="0"/>
    <s v="L"/>
    <s v="0948"/>
    <m/>
    <x v="0"/>
    <x v="1"/>
    <n v="141"/>
    <s v="DABOUZA DAPARTE, ANDRES"/>
    <s v="36067739J"/>
    <s v="DEFINITIVO "/>
    <n v="0"/>
    <m/>
    <n v="18383.701689600002"/>
    <n v="18626.938628479998"/>
    <n v="243.23693887999616"/>
  </r>
  <r>
    <s v="IES &quot;MONTE DAS MOAS&quot; (A CORUÑA)"/>
    <s v="06672"/>
    <s v="EDC994030815001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ONTE DAS MOAS&quot; (A CORUÑA)"/>
    <s v="06673"/>
    <s v="EDC994030815001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ONTE DAS MOAS&quot; (A CORUÑA)"/>
    <s v="06674"/>
    <s v="EDC994030815001011"/>
    <x v="0"/>
    <x v="0"/>
    <n v="6319.04"/>
    <s v="C"/>
    <s v="V"/>
    <n v="11"/>
    <m/>
    <m/>
    <n v="6003"/>
    <m/>
    <x v="0"/>
    <s v="L"/>
    <n v="948"/>
    <m/>
    <x v="0"/>
    <x v="1"/>
    <n v="541"/>
    <s v="SANDE VIDAL, MARIA JESUS"/>
    <s v="32773330D"/>
    <s v="DEFINITIVO "/>
    <n v="0"/>
    <m/>
    <n v="18383.701689600002"/>
    <n v="18626.938628479998"/>
    <n v="243.23693887999616"/>
  </r>
  <r>
    <s v="IES &quot;CATABOIS&quot; (FERROL)"/>
    <s v="22187"/>
    <s v="EDC994030815350015"/>
    <x v="0"/>
    <x v="0"/>
    <n v="6319.04"/>
    <s v="C"/>
    <s v="V"/>
    <n v="11"/>
    <m/>
    <m/>
    <n v="6003"/>
    <m/>
    <x v="0"/>
    <s v="L"/>
    <n v="948"/>
    <m/>
    <x v="0"/>
    <x v="1"/>
    <n v="538"/>
    <s v="SANCHEZ LOPEZ, MARIA NIEVES"/>
    <s v="32644438D"/>
    <s v="DEFINITIVO "/>
    <n v="0"/>
    <m/>
    <n v="18383.701689600002"/>
    <n v="18626.938628479998"/>
    <n v="243.23693887999616"/>
  </r>
  <r>
    <s v="IES &quot;CATABOIS&quot; (FERROL)"/>
    <s v="22188"/>
    <s v="EDC994030815350016"/>
    <x v="0"/>
    <x v="0"/>
    <n v="6319.04"/>
    <s v="C"/>
    <s v="V"/>
    <n v="11"/>
    <m/>
    <m/>
    <n v="6003"/>
    <m/>
    <x v="0"/>
    <s v="L"/>
    <s v="0948"/>
    <m/>
    <x v="0"/>
    <x v="1"/>
    <n v="496"/>
    <s v="RODRIGUEZ DOPICO, ADRIANA MARÍA"/>
    <s v="32666414C"/>
    <s v="DEFINITIVO "/>
    <n v="0"/>
    <m/>
    <n v="18383.701689600002"/>
    <n v="18626.938628479998"/>
    <n v="243.23693887999616"/>
  </r>
  <r>
    <s v="CENTRO PÚBLICO DE EDUCACIÓN E PROMOCIÓN DE ADULTOS &quot;RÍO LEREZ&quot; (PONTEVEDRA)"/>
    <s v="25975"/>
    <s v="EDC994030836001010"/>
    <x v="0"/>
    <x v="0"/>
    <n v="6319.04"/>
    <s v="C"/>
    <s v="V"/>
    <n v="11"/>
    <m/>
    <m/>
    <n v="6003"/>
    <m/>
    <x v="0"/>
    <s v="L"/>
    <s v="0948"/>
    <m/>
    <x v="0"/>
    <x v="1"/>
    <n v="615"/>
    <s v="VÁZQUEZ PINTOS, MARÍA LUISA"/>
    <s v="35255519S"/>
    <s v="DEFINITIVO "/>
    <n v="0"/>
    <m/>
    <n v="18383.701689600002"/>
    <n v="18626.938628479998"/>
    <n v="243.23693887999616"/>
  </r>
  <r>
    <s v="CENTRO PÚBLICO DE EDUCACIÓN E PROMOCIÓN DE ADULTOS &quot;RÍO LEREZ&quot; (PONTEVEDRA)"/>
    <s v="25977"/>
    <s v="EDC994030836001011"/>
    <x v="0"/>
    <x v="0"/>
    <n v="6319.04"/>
    <s v="C"/>
    <s v="V"/>
    <n v="11"/>
    <m/>
    <m/>
    <n v="6003"/>
    <m/>
    <x v="0"/>
    <s v="L"/>
    <s v="0948"/>
    <m/>
    <x v="0"/>
    <x v="1"/>
    <n v="446"/>
    <s v="PIDRE FERRADAS, MARIA ELENA"/>
    <s v="52498947K"/>
    <s v="DEFINITIVO "/>
    <n v="0"/>
    <m/>
    <n v="18383.701689600002"/>
    <n v="18626.938628479998"/>
    <n v="243.23693887999616"/>
  </r>
  <r>
    <s v="IES &quot;REPÚBLICA O. DO URUGUAY&quot; (VIGO)"/>
    <s v="06689"/>
    <s v="EDC994030836560010"/>
    <x v="0"/>
    <x v="0"/>
    <n v="6319.04"/>
    <s v="C"/>
    <s v="V"/>
    <n v="11"/>
    <m/>
    <m/>
    <n v="6003"/>
    <m/>
    <x v="0"/>
    <s v="L"/>
    <s v="0948"/>
    <m/>
    <x v="0"/>
    <x v="1"/>
    <n v="140"/>
    <s v="DA SILVA MONTERO, MARIA SOLEDAD"/>
    <s v="36146962R"/>
    <s v="DEFINITIVO "/>
    <n v="0"/>
    <m/>
    <n v="18383.701689600002"/>
    <n v="18626.938628479998"/>
    <n v="243.23693887999616"/>
  </r>
  <r>
    <s v="IES &quot;REPÚBLICA O. DO URUGUAY&quot; (VIGO)"/>
    <s v="06690"/>
    <s v="EDC994030836560011"/>
    <x v="0"/>
    <x v="0"/>
    <n v="6319.04"/>
    <s v="C"/>
    <s v="V"/>
    <n v="11"/>
    <m/>
    <m/>
    <n v="6003"/>
    <m/>
    <x v="0"/>
    <s v="L"/>
    <s v="0948"/>
    <m/>
    <x v="0"/>
    <x v="1"/>
    <n v="73"/>
    <s v="BOLAÑO LOPEZ, BENITA"/>
    <s v="34719747M"/>
    <s v="DEFINITIVO "/>
    <n v="0"/>
    <m/>
    <n v="18383.701689600002"/>
    <n v="18626.938628479998"/>
    <n v="243.23693887999616"/>
  </r>
  <r>
    <s v="IES &quot;REPÚBLICA O. DO URUGUAY&quot; (VIGO)"/>
    <s v="06691"/>
    <s v="EDC994030836560012"/>
    <x v="0"/>
    <x v="0"/>
    <n v="6319.04"/>
    <s v="C"/>
    <s v="V"/>
    <n v="11"/>
    <m/>
    <m/>
    <n v="6003"/>
    <m/>
    <x v="0"/>
    <s v="L"/>
    <s v="0948"/>
    <m/>
    <x v="0"/>
    <x v="1"/>
    <n v="533"/>
    <s v="SALGADO MARTINEZ, AURORA"/>
    <s v="34724143P"/>
    <s v="DEFINITIVO "/>
    <n v="0"/>
    <m/>
    <n v="18383.701689600002"/>
    <n v="18626.938628479998"/>
    <n v="243.23693887999616"/>
  </r>
  <r>
    <s v="IES PLURILINGÜE &quot;RAFAEL DIESTE&quot; (A CORUÑA)"/>
    <s v="06696"/>
    <s v="EDC994030915001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RAFAEL DIESTE&quot; (A CORUÑA)"/>
    <s v="06697"/>
    <s v="EDC994030915001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PLURILINGÜE &quot;RAFAEL DIESTE&quot; (A CORUÑA)"/>
    <s v="06698"/>
    <s v="EDC994030915001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MONTECELO&quot; (PONTEVEDRA)"/>
    <s v="25978"/>
    <s v="EDC994030936001010"/>
    <x v="0"/>
    <x v="0"/>
    <n v="6319.04"/>
    <s v="C"/>
    <s v="V"/>
    <n v="11"/>
    <m/>
    <m/>
    <n v="6003"/>
    <m/>
    <x v="0"/>
    <s v="L"/>
    <s v="0948"/>
    <m/>
    <x v="0"/>
    <x v="1"/>
    <n v="32"/>
    <s v="AREA TORRES, MARIA SUSANA"/>
    <s v="35298176F"/>
    <s v="DEFINITIVO "/>
    <n v="0"/>
    <m/>
    <n v="18383.701689600002"/>
    <n v="18626.938628479998"/>
    <n v="243.23693887999616"/>
  </r>
  <r>
    <s v="IES &quot;MONTECELO&quot; (PONTEVEDRA)"/>
    <s v="25979"/>
    <s v="EDC994030936001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MONTECELO&quot; (PONTEVEDRA)"/>
    <s v="25980"/>
    <s v="EDC994030936001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BEADE (VIGO)"/>
    <s v="06703"/>
    <s v="EDC994030936560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E BEADE (VIGO)"/>
    <s v="06704"/>
    <s v="EDC994030936560009"/>
    <x v="0"/>
    <x v="0"/>
    <n v="6319.04"/>
    <s v="C"/>
    <s v="V"/>
    <n v="11"/>
    <m/>
    <m/>
    <n v="6003"/>
    <m/>
    <x v="0"/>
    <s v="L"/>
    <s v="0948"/>
    <m/>
    <x v="0"/>
    <x v="1"/>
    <n v="283"/>
    <s v="LAMEIRO FREIRÍA, MARÍA SOLEDAD"/>
    <s v="36054469Z"/>
    <s v="DEFINITIVO "/>
    <n v="0"/>
    <m/>
    <n v="18383.701689600002"/>
    <n v="18626.938628479998"/>
    <n v="243.23693887999616"/>
  </r>
  <r>
    <s v="IES DE BEADE (VIGO)"/>
    <s v="06705"/>
    <s v="EDC994030936560010"/>
    <x v="0"/>
    <x v="0"/>
    <n v="6319.04"/>
    <s v="C"/>
    <s v="V"/>
    <n v="11"/>
    <m/>
    <m/>
    <n v="6003"/>
    <m/>
    <x v="0"/>
    <s v="L"/>
    <s v="0948"/>
    <m/>
    <x v="0"/>
    <x v="1"/>
    <n v="144"/>
    <s v="DE LA CRUZ FIGUEIREDO, MARIA LUISA"/>
    <s v="36121324P"/>
    <s v="DEFINITIVO "/>
    <n v="0"/>
    <m/>
    <n v="18383.701689600002"/>
    <n v="18626.938628479998"/>
    <n v="243.23693887999616"/>
  </r>
  <r>
    <s v="IES DE BEADE (VIGO)"/>
    <s v="19506"/>
    <s v="EDC99403093656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ADORMIDERAS&quot; (A CORUÑA)"/>
    <s v="06710"/>
    <s v="EDC994031015001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PLURILINGÜE &quot;ADORMIDERAS&quot; (A CORUÑA)"/>
    <s v="06711"/>
    <s v="EDC994031015001011"/>
    <x v="0"/>
    <x v="0"/>
    <n v="6319.04"/>
    <s v="C"/>
    <s v="V"/>
    <n v="11"/>
    <m/>
    <m/>
    <n v="6003"/>
    <m/>
    <x v="0"/>
    <s v="L"/>
    <n v="948"/>
    <m/>
    <x v="0"/>
    <x v="1"/>
    <n v="118"/>
    <s v="CHANS VIDAL, MARIA ASUNCION"/>
    <s v="32799914M"/>
    <s v="DEFINITIVO "/>
    <n v="0"/>
    <m/>
    <n v="18383.701689600002"/>
    <n v="18626.938628479998"/>
    <n v="243.23693887999616"/>
  </r>
  <r>
    <s v="IES PLURILINGÜE &quot;ADORMIDERAS&quot; (A CORUÑA)"/>
    <s v="06712"/>
    <s v="EDC994031015001012"/>
    <x v="0"/>
    <x v="0"/>
    <n v="6319.04"/>
    <s v="C"/>
    <s v="V"/>
    <n v="11"/>
    <m/>
    <m/>
    <n v="6003"/>
    <m/>
    <x v="0"/>
    <s v="L"/>
    <s v="0948"/>
    <m/>
    <x v="0"/>
    <x v="1"/>
    <n v="231"/>
    <s v="GENDE FERNANDEZ, MARIA DEL CARMEN"/>
    <s v="76355817A"/>
    <s v="DEFINITIVO "/>
    <n v="0"/>
    <m/>
    <n v="18383.701689600002"/>
    <n v="18626.938628479998"/>
    <n v="243.23693887999616"/>
  </r>
  <r>
    <s v="IES &quot;OS ROSAIS 2&quot; (VIGO)"/>
    <s v="06717"/>
    <s v="EDC99403103656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OS ROSAIS 2&quot; (VIGO)"/>
    <s v="06718"/>
    <s v="EDC99403103656001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IES &quot;OS ROSAIS 2&quot; (VIGO)"/>
    <s v="06719"/>
    <s v="EDC99403103656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ENTRO PÚBLICO DE EDUCACIÓN E PROMOCIÓN DE ADULTOS &quot;EDUARDO PONDAL&quot; (A CORUÑA)"/>
    <s v="06723"/>
    <s v="EDC994031115001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ORUXO&quot; (VIGO)"/>
    <s v="06728"/>
    <s v="EDC994031136560009"/>
    <x v="0"/>
    <x v="0"/>
    <n v="6319.04"/>
    <s v="C"/>
    <s v="V"/>
    <n v="11"/>
    <m/>
    <m/>
    <n v="6003"/>
    <m/>
    <x v="0"/>
    <s v="L"/>
    <s v="0948"/>
    <m/>
    <x v="0"/>
    <x v="1"/>
    <n v="525"/>
    <s v="ROMERO MARTINEZ, MARIA ELENA"/>
    <s v="36069943D"/>
    <s v="DEFINITIVO "/>
    <n v="0"/>
    <m/>
    <n v="18383.701689600002"/>
    <n v="18626.938628479998"/>
    <n v="243.23693887999616"/>
  </r>
  <r>
    <s v="IES &quot;CORUXO&quot; (VIGO)"/>
    <s v="06729"/>
    <s v="EDC99403113656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CORUXO&quot; (VIGO)"/>
    <s v="06730"/>
    <s v="EDC99403113656001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RAMÓN OTERO PEDRAIO&quot; (A CORUÑA)"/>
    <s v="17760"/>
    <s v="EDC994031215001007"/>
    <x v="0"/>
    <x v="1"/>
    <n v="6486.34"/>
    <s v="C"/>
    <s v="V"/>
    <n v="11"/>
    <m/>
    <m/>
    <n v="6003"/>
    <m/>
    <x v="2"/>
    <s v="L"/>
    <n v="9733"/>
    <m/>
    <x v="0"/>
    <x v="1"/>
    <n v="493"/>
    <s v="RODRIGUEZ BENITEZ, MARIA DEL PILAR"/>
    <s v="32755492L"/>
    <s v="DEFINITIVO "/>
    <n v="0"/>
    <m/>
    <n v="18968.988064320001"/>
    <n v="19124.976097919996"/>
    <n v="155.98803359999511"/>
  </r>
  <r>
    <s v="IES &quot;RAMÓN OTERO PEDRAIO&quot; (A CORUÑA)"/>
    <s v="17761"/>
    <s v="EDC994031215001008"/>
    <x v="0"/>
    <x v="1"/>
    <n v="6486.34"/>
    <s v="C"/>
    <s v="V"/>
    <n v="11"/>
    <m/>
    <m/>
    <n v="6003"/>
    <m/>
    <x v="2"/>
    <s v="L"/>
    <n v="9733"/>
    <m/>
    <x v="0"/>
    <x v="1"/>
    <n v="206"/>
    <s v="GAGINO PUGA, MARINA"/>
    <s v="32812084P"/>
    <s v="DEFINITIVO "/>
    <n v="0"/>
    <m/>
    <n v="18968.988064320001"/>
    <n v="19124.976097919996"/>
    <n v="155.98803359999511"/>
  </r>
  <r>
    <s v="CENTRO PÚBLICO DE EDUCACIÓN E PROMOCIÓN DE ADULTOS &quot;BERBÉS&quot; (VIGO)"/>
    <s v="06733"/>
    <s v="EDC99403123656000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PASEO DAS PONTES&quot; (A CORUÑA)"/>
    <s v="22150"/>
    <s v="EDC994031315001015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PASEO DAS PONTES&quot; (A CORUÑA)"/>
    <s v="22151"/>
    <s v="EDC994031315001016"/>
    <x v="0"/>
    <x v="1"/>
    <n v="6486.34"/>
    <s v="C"/>
    <s v="V"/>
    <n v="11"/>
    <m/>
    <m/>
    <n v="6003"/>
    <m/>
    <x v="2"/>
    <s v="L"/>
    <n v="9733"/>
    <m/>
    <x v="0"/>
    <x v="1"/>
    <n v="471"/>
    <s v="RAMOS FERNANDEZ, MARIA JOSE"/>
    <s v="32821719Y"/>
    <s v="DEFINITIVO "/>
    <n v="0"/>
    <m/>
    <n v="18968.988064320001"/>
    <n v="19124.976097919996"/>
    <n v="155.98803359999511"/>
  </r>
  <r>
    <s v="CIFP &quot;PASEO DAS PONTES&quot; (A CORUÑA)"/>
    <s v="22152"/>
    <s v="EDC99403131500101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IFP &quot;PASEO DAS PONTES&quot; (A CORUÑA)"/>
    <s v="22153"/>
    <s v="EDC994031315001018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IFP &quot;PASEO DAS PONTES&quot; (A CORUÑA)"/>
    <s v="22154"/>
    <s v="EDC994031315001025"/>
    <x v="3"/>
    <x v="0"/>
    <n v="6319.04"/>
    <s v="C"/>
    <s v="V"/>
    <n v="11"/>
    <m/>
    <m/>
    <n v="6003"/>
    <m/>
    <x v="0"/>
    <s v="L"/>
    <s v="0946"/>
    <m/>
    <x v="0"/>
    <x v="0"/>
    <s v=""/>
    <s v=""/>
    <s v=""/>
    <s v=""/>
    <s v=""/>
    <m/>
    <n v="18383.701689600002"/>
    <n v="18626.938628479998"/>
    <n v="243.23693887999616"/>
  </r>
  <r>
    <s v="CIFP &quot;PASEO DAS PONTES&quot; (A CORUÑA)"/>
    <s v="25875"/>
    <s v="EDC994031315001026"/>
    <x v="3"/>
    <x v="0"/>
    <n v="6319.04"/>
    <s v="C"/>
    <s v="V"/>
    <n v="11"/>
    <m/>
    <m/>
    <n v="6003"/>
    <m/>
    <x v="0"/>
    <s v="L"/>
    <s v="0946"/>
    <m/>
    <x v="0"/>
    <x v="0"/>
    <s v=""/>
    <s v=""/>
    <s v=""/>
    <s v=""/>
    <s v=""/>
    <m/>
    <n v="18383.701689600002"/>
    <n v="18626.938628479998"/>
    <n v="243.23693887999616"/>
  </r>
  <r>
    <s v="CIFP &quot;PASEO DAS PONTES&quot; (A CORUÑA)"/>
    <s v="29128"/>
    <s v="EDC994031315001027"/>
    <x v="3"/>
    <x v="0"/>
    <n v="6319.04"/>
    <s v="C"/>
    <s v="V"/>
    <n v="11"/>
    <m/>
    <m/>
    <n v="6003"/>
    <m/>
    <x v="0"/>
    <s v="L"/>
    <s v="0946"/>
    <m/>
    <x v="0"/>
    <x v="0"/>
    <s v=""/>
    <s v=""/>
    <s v=""/>
    <s v=""/>
    <s v=""/>
    <m/>
    <n v="18383.701689600002"/>
    <n v="18626.938628479998"/>
    <n v="243.23693887999616"/>
  </r>
  <r>
    <s v="CIFP &quot;MANUEL ANTONIO&quot; (VIGO)"/>
    <s v="22493"/>
    <s v="EDC994031336560015"/>
    <x v="6"/>
    <x v="1"/>
    <n v="6486.34"/>
    <s v="C"/>
    <s v="V"/>
    <n v="11"/>
    <m/>
    <m/>
    <n v="6003"/>
    <m/>
    <x v="2"/>
    <s v="L"/>
    <n v="9738"/>
    <m/>
    <x v="0"/>
    <x v="0"/>
    <s v=""/>
    <s v=""/>
    <s v=""/>
    <s v=""/>
    <s v=""/>
    <m/>
    <n v="18968.988064320001"/>
    <n v="19124.976097919996"/>
    <n v="155.98803359999511"/>
  </r>
  <r>
    <s v="CIFP &quot;MANUEL ANTONIO&quot; (VIGO)"/>
    <s v="26013"/>
    <s v="EDC994031336560016"/>
    <x v="6"/>
    <x v="1"/>
    <n v="6486.34"/>
    <s v="C"/>
    <s v="V"/>
    <n v="11"/>
    <m/>
    <m/>
    <n v="6003"/>
    <m/>
    <x v="2"/>
    <s v="L"/>
    <n v="9738"/>
    <m/>
    <x v="0"/>
    <x v="0"/>
    <s v=""/>
    <s v=""/>
    <s v=""/>
    <s v=""/>
    <s v=""/>
    <m/>
    <n v="18968.988064320001"/>
    <n v="19124.976097919996"/>
    <n v="155.98803359999511"/>
  </r>
  <r>
    <s v="CIFP &quot;MANUEL ANTONIO&quot; (VIGO)"/>
    <s v="26014"/>
    <s v="EDC994031336560017"/>
    <x v="6"/>
    <x v="1"/>
    <n v="6486.34"/>
    <s v="C"/>
    <s v="V"/>
    <n v="11"/>
    <m/>
    <m/>
    <n v="6003"/>
    <m/>
    <x v="2"/>
    <s v="L"/>
    <n v="9738"/>
    <m/>
    <x v="0"/>
    <x v="0"/>
    <s v=""/>
    <s v=""/>
    <s v=""/>
    <s v=""/>
    <s v=""/>
    <m/>
    <n v="18968.988064320001"/>
    <n v="19124.976097919996"/>
    <n v="155.98803359999511"/>
  </r>
  <r>
    <s v="CIFP &quot;MANUEL ANTONIO&quot; (VIGO)"/>
    <s v="29102"/>
    <s v="EDC994031336560018"/>
    <x v="6"/>
    <x v="1"/>
    <n v="6486.34"/>
    <s v="C"/>
    <s v="V"/>
    <n v="11"/>
    <m/>
    <m/>
    <n v="6003"/>
    <m/>
    <x v="2"/>
    <s v="L"/>
    <n v="9738"/>
    <m/>
    <x v="0"/>
    <x v="0"/>
    <s v=""/>
    <s v=""/>
    <s v=""/>
    <s v=""/>
    <s v=""/>
    <m/>
    <n v="18968.988064320001"/>
    <n v="19124.976097919996"/>
    <n v="155.98803359999511"/>
  </r>
  <r>
    <s v="CIFP &quot;MANUEL ANTONIO&quot; (VIGO)"/>
    <s v="33089"/>
    <s v="EDC994031336560019"/>
    <x v="6"/>
    <x v="1"/>
    <n v="6486.34"/>
    <s v="C"/>
    <s v="V"/>
    <n v="11"/>
    <m/>
    <m/>
    <n v="6003"/>
    <m/>
    <x v="2"/>
    <s v="L"/>
    <n v="9738"/>
    <m/>
    <x v="0"/>
    <x v="0"/>
    <s v=""/>
    <s v=""/>
    <s v=""/>
    <s v=""/>
    <s v=""/>
    <m/>
    <n v="18968.988064320001"/>
    <n v="19124.976097919996"/>
    <n v="155.98803359999511"/>
  </r>
  <r>
    <s v="IES DO CASTRO (VIGO)"/>
    <s v="06745"/>
    <s v="EDC99403143656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DO CASTRO (VIGO)"/>
    <s v="06746"/>
    <s v="EDC994031436560008"/>
    <x v="0"/>
    <x v="0"/>
    <n v="6319.04"/>
    <s v="C"/>
    <s v="V"/>
    <n v="11"/>
    <m/>
    <m/>
    <n v="6003"/>
    <m/>
    <x v="0"/>
    <s v="L"/>
    <s v="0948"/>
    <m/>
    <x v="0"/>
    <x v="1"/>
    <n v="257"/>
    <s v="GONZALEZ ROCHA, MANUEL"/>
    <s v="76893269Z"/>
    <s v="DEFINITIVO "/>
    <n v="0"/>
    <m/>
    <n v="18383.701689600002"/>
    <n v="18626.938628479998"/>
    <n v="243.23693887999616"/>
  </r>
  <r>
    <s v="IES DO CASTRO (VIGO)"/>
    <s v="06747"/>
    <s v="EDC994031436560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IES &quot;VALADARES&quot; (VIGO)"/>
    <s v="22407"/>
    <s v="EDC99403153656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&quot;VALADARES&quot; (VIGO)"/>
    <s v="22408"/>
    <s v="EDC994031536560011"/>
    <x v="0"/>
    <x v="0"/>
    <n v="6319.04"/>
    <s v="C"/>
    <s v="V"/>
    <n v="11"/>
    <m/>
    <m/>
    <n v="6003"/>
    <m/>
    <x v="0"/>
    <s v="L"/>
    <n v="948"/>
    <m/>
    <x v="0"/>
    <x v="1"/>
    <n v="229"/>
    <s v="GARRIDO ALVAREZ, MANUELA"/>
    <s v="34937087H"/>
    <s v="DEFINITIVO "/>
    <n v="0"/>
    <m/>
    <n v="18383.701689600002"/>
    <n v="18626.938628479998"/>
    <n v="243.23693887999616"/>
  </r>
  <r>
    <s v="IES &quot;VALADARES&quot; (VIGO)"/>
    <s v="22410"/>
    <s v="EDC994031536560013"/>
    <x v="0"/>
    <x v="0"/>
    <n v="6319.04"/>
    <s v="C"/>
    <s v="V"/>
    <n v="11"/>
    <m/>
    <m/>
    <n v="6003"/>
    <m/>
    <x v="0"/>
    <s v="L"/>
    <n v="948"/>
    <m/>
    <x v="0"/>
    <x v="1"/>
    <n v="121"/>
    <s v="CONDE DURAN, EVA"/>
    <s v="77005065F"/>
    <s v="DEFINITIVO "/>
    <n v="0"/>
    <m/>
    <n v="18383.701689600002"/>
    <n v="18626.938628479998"/>
    <n v="243.23693887999616"/>
  </r>
  <r>
    <s v="IES AUDIOVISUAL (VIGO)"/>
    <s v="26015"/>
    <s v="EDC994031636560010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IES AUDIOVISUAL (VIGO)"/>
    <s v="26016"/>
    <s v="EDC994031636560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ONSERVATORIO SUPERIOR DE MÚSICA (A CORUÑA)"/>
    <s v="23461"/>
    <s v="EDC994040115001039"/>
    <x v="0"/>
    <x v="0"/>
    <n v="6319.04"/>
    <s v="C"/>
    <s v="V"/>
    <n v="11"/>
    <m/>
    <m/>
    <n v="6003"/>
    <m/>
    <x v="0"/>
    <s v="L"/>
    <s v="0948"/>
    <m/>
    <x v="0"/>
    <x v="1"/>
    <n v="19"/>
    <s v="ALVAREZ PENAS, MARIA MANUELA"/>
    <s v="34249424D"/>
    <s v="DEFINITIVO "/>
    <n v="0"/>
    <m/>
    <n v="18383.701689600002"/>
    <n v="18626.938628479998"/>
    <n v="243.23693887999616"/>
  </r>
  <r>
    <s v="CONSERVATORIO SUPERIOR DE MÚSICA (A CORUÑA)"/>
    <s v="23462"/>
    <s v="EDC994040115001040"/>
    <x v="0"/>
    <x v="0"/>
    <n v="6319.04"/>
    <s v="C"/>
    <s v="V"/>
    <n v="11"/>
    <m/>
    <m/>
    <n v="6003"/>
    <m/>
    <x v="0"/>
    <s v="L"/>
    <s v="0948"/>
    <m/>
    <x v="0"/>
    <x v="1"/>
    <n v="34"/>
    <s v="ARES LOPEZ, MARIA DEL CARMEN"/>
    <s v="32818806Z"/>
    <s v="DEFINITIVO "/>
    <n v="0"/>
    <m/>
    <n v="18383.701689600002"/>
    <n v="18626.938628479998"/>
    <n v="243.23693887999616"/>
  </r>
  <r>
    <s v="CONSERVATORIO DE MÚSICA PROFESIONAL &quot;XAN VIAÑO&quot; (FERROL)"/>
    <s v="22189"/>
    <s v="EDC994040115350015"/>
    <x v="0"/>
    <x v="0"/>
    <n v="6319.04"/>
    <s v="C"/>
    <s v="V"/>
    <n v="11"/>
    <m/>
    <m/>
    <n v="6003"/>
    <m/>
    <x v="0"/>
    <s v="L"/>
    <s v="0948"/>
    <m/>
    <x v="0"/>
    <x v="1"/>
    <n v="423"/>
    <s v="PENA FONTENLA, JUANA MARIA"/>
    <s v="32623886L"/>
    <s v="DEFINITIVO "/>
    <s v="Incapacidade permante total (con reserva)"/>
    <m/>
    <n v="18383.701689600002"/>
    <n v="18626.938628479998"/>
    <n v="243.23693887999616"/>
  </r>
  <r>
    <s v="CONSERVATORIO DE MÚSICA PROFESIONAL &quot;XAN VIAÑO&quot; (FERROL)"/>
    <s v="25903"/>
    <s v="EDC99404011535001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ONSERVATORIO PROFESIONAL DE MUSICA (SANTIAGO DE COMPOSTELA)"/>
    <s v="25928"/>
    <s v="EDC99404011577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ONSERVATORIO PROFESIONAL DE MUSICA (SANTIAGO DE COMPOSTELA)"/>
    <s v="25929"/>
    <s v="EDC994040115770011"/>
    <x v="0"/>
    <x v="0"/>
    <n v="6319.04"/>
    <s v="C"/>
    <s v="V"/>
    <n v="11"/>
    <m/>
    <m/>
    <n v="6003"/>
    <m/>
    <x v="0"/>
    <s v="L"/>
    <n v="948"/>
    <m/>
    <x v="0"/>
    <x v="1"/>
    <n v="77"/>
    <s v="BREA SANTOS, MARIA JOSE"/>
    <s v="76860794S"/>
    <s v="DEFINITIVO "/>
    <n v="0"/>
    <m/>
    <n v="18383.701689600002"/>
    <n v="18626.938628479998"/>
    <n v="243.23693887999616"/>
  </r>
  <r>
    <s v="CONSERVATORIO DE MÚSICA DE LUGO (LUGO)"/>
    <s v="06768"/>
    <s v="EDC994040127001006"/>
    <x v="0"/>
    <x v="0"/>
    <n v="6319.04"/>
    <s v="C"/>
    <s v="V"/>
    <n v="11"/>
    <m/>
    <m/>
    <n v="6003"/>
    <m/>
    <x v="0"/>
    <s v="L"/>
    <s v="0948"/>
    <m/>
    <x v="0"/>
    <x v="1"/>
    <n v="351"/>
    <s v="MENDEZ RODRIGUEZ, ISABEL"/>
    <s v="33302788F"/>
    <s v="DEFINITIVO "/>
    <n v="0"/>
    <m/>
    <n v="18383.701689600002"/>
    <n v="18626.938628479998"/>
    <n v="243.23693887999616"/>
  </r>
  <r>
    <s v="CONSERVATORIO DE MÚSICA DE LUGO (LUGO)"/>
    <s v="25940"/>
    <s v="EDC994040127001007"/>
    <x v="0"/>
    <x v="0"/>
    <n v="6319.04"/>
    <s v="C"/>
    <s v="V"/>
    <n v="11"/>
    <m/>
    <m/>
    <n v="6003"/>
    <m/>
    <x v="0"/>
    <s v="L"/>
    <s v="0948"/>
    <m/>
    <x v="0"/>
    <x v="1"/>
    <n v="378"/>
    <s v="MURADO LINARES, MARIA ILDA"/>
    <s v="76566832Q"/>
    <s v="DEFINITIVO "/>
    <n v="0"/>
    <m/>
    <n v="18383.701689600002"/>
    <n v="18626.938628479998"/>
    <n v="243.23693887999616"/>
  </r>
  <r>
    <s v="CONSERVATORIO PROFESIONAL DE MÚSICA (OURENSE)"/>
    <s v="06775"/>
    <s v="EDC994040132001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ONSERVATORIO PROFESIONAL DE MÚSICA (OURENSE)"/>
    <s v="17765"/>
    <s v="EDC994040132001012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ONSERVATORIO PROFESIONAL DE MÚSICA (OURENSE)"/>
    <s v="17766"/>
    <s v="EDC994040132001013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ONSERVATORIO PROFESIONAL DE MÚSICA (OURENSE)"/>
    <s v="19500"/>
    <s v="EDC994040132001014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CONSERVATORIO PROFESIONAL DE MÚSICA &quot;MANUEL QUIROGA&quot; (PONTEVEDRA)"/>
    <s v="25976"/>
    <s v="EDC994040136001007"/>
    <x v="0"/>
    <x v="0"/>
    <n v="6319.04"/>
    <s v="C"/>
    <s v="V"/>
    <n v="11"/>
    <m/>
    <m/>
    <n v="6003"/>
    <m/>
    <x v="0"/>
    <s v="L"/>
    <s v="0948"/>
    <m/>
    <x v="0"/>
    <x v="1"/>
    <n v="69"/>
    <s v="BLANCO MIGUEZ, MARIA DOLORES"/>
    <s v="36055257C"/>
    <s v="DEFINITIVO "/>
    <n v="0"/>
    <m/>
    <n v="18383.701689600002"/>
    <n v="18626.938628479998"/>
    <n v="243.23693887999616"/>
  </r>
  <r>
    <s v="CONSERVATORIO SUPERIOR DE MÚSICA (VIGO)"/>
    <s v="06787"/>
    <s v="EDC994040136560014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ONSERVATORIO SUPERIOR DE MÚSICA (VIGO)"/>
    <s v="06788"/>
    <s v="EDC99404013656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ONSERVATORIO SUPERIOR DE MÚSICA (VIGO)"/>
    <s v="06789"/>
    <s v="EDC994040136560016"/>
    <x v="0"/>
    <x v="0"/>
    <n v="6319.04"/>
    <s v="C"/>
    <s v="V"/>
    <n v="11"/>
    <m/>
    <m/>
    <n v="6003"/>
    <m/>
    <x v="0"/>
    <s v="L"/>
    <s v="0948"/>
    <m/>
    <x v="0"/>
    <x v="1"/>
    <n v="277"/>
    <s v="JUNCAL PEREIRA, ANA MARIA"/>
    <s v="76808025P"/>
    <s v="DEFINITIVO "/>
    <n v="0"/>
    <m/>
    <n v="18383.701689600002"/>
    <n v="18626.938628479998"/>
    <n v="243.23693887999616"/>
  </r>
  <r>
    <s v="CONSERVATORIO PROFESIONAL DE MÚSICA (A CORUÑA)"/>
    <s v="06755"/>
    <s v="EDC994040215001035"/>
    <x v="0"/>
    <x v="0"/>
    <n v="6319.04"/>
    <s v="C"/>
    <s v="V"/>
    <n v="11"/>
    <m/>
    <m/>
    <n v="6003"/>
    <m/>
    <x v="0"/>
    <s v="L"/>
    <s v="0948"/>
    <m/>
    <x v="0"/>
    <x v="1"/>
    <n v="180"/>
    <s v="FERNANDEZ FERNANDEZ, ROSA ANA"/>
    <s v="32827703X"/>
    <s v="DEFINITIVO "/>
    <n v="0"/>
    <m/>
    <n v="18383.701689600002"/>
    <n v="18626.938628479998"/>
    <n v="243.23693887999616"/>
  </r>
  <r>
    <s v="CONSERVATORIO PROFESIONAL DE MÚSICA (A CORUÑA)"/>
    <s v="06756"/>
    <s v="EDC99404021500103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ONSERVATORIO PROFESIONAL DE MÚSICA (A CORUÑA)"/>
    <s v="06757"/>
    <s v="EDC994040215001037"/>
    <x v="0"/>
    <x v="0"/>
    <n v="6319.04"/>
    <s v="C"/>
    <s v="V"/>
    <n v="11"/>
    <m/>
    <m/>
    <n v="6003"/>
    <m/>
    <x v="0"/>
    <s v="L"/>
    <n v="948"/>
    <m/>
    <x v="0"/>
    <x v="1"/>
    <n v="107"/>
    <s v="CASANOVA PAMPIN, JOSEFA"/>
    <s v="32441174L"/>
    <s v="DEFINITIVO "/>
    <n v="0"/>
    <m/>
    <n v="18383.701689600002"/>
    <n v="18626.938628479998"/>
    <n v="243.23693887999616"/>
  </r>
  <r>
    <s v="CONSERVATORIO PROFESIONAL DE MÚSICA (A CORUÑA)"/>
    <s v="06758"/>
    <s v="EDC994040215001038"/>
    <x v="0"/>
    <x v="0"/>
    <n v="6319.04"/>
    <s v="C"/>
    <s v="V"/>
    <n v="11"/>
    <m/>
    <m/>
    <n v="6003"/>
    <m/>
    <x v="0"/>
    <s v="L"/>
    <n v="948"/>
    <m/>
    <x v="0"/>
    <x v="1"/>
    <n v="334"/>
    <s v="MARTINEZ DIEZ, ANA REINA IRENE"/>
    <s v="32444227J"/>
    <s v="DEFINITIVO "/>
    <n v="0"/>
    <m/>
    <n v="18383.701689600002"/>
    <n v="18626.938628479998"/>
    <n v="243.23693887999616"/>
  </r>
  <r>
    <s v="CONSERVATORIO PROFESIONAL DE MÚSICA (VIGO)"/>
    <s v="23463"/>
    <s v="EDC99404023656003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ONSERVATORIO PROFESIONAL DE MÚSICA (VIGO)"/>
    <s v="23464"/>
    <s v="EDC994040236560031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SUPERIOR DE ARTE DRAMÁTICA DE GALICIA (VIGO)"/>
    <s v="26673"/>
    <s v="EDC994040336560015"/>
    <x v="0"/>
    <x v="0"/>
    <n v="6319.04"/>
    <s v="C"/>
    <s v="V"/>
    <n v="11"/>
    <m/>
    <m/>
    <n v="6003"/>
    <m/>
    <x v="0"/>
    <s v="L"/>
    <s v="0948"/>
    <m/>
    <x v="0"/>
    <x v="1"/>
    <n v="210"/>
    <s v="GANDARA LORENZO, MARIA MERCEDES"/>
    <s v="34869651H"/>
    <s v="DEFINITIVO "/>
    <n v="0"/>
    <m/>
    <n v="18383.701689600002"/>
    <n v="18626.938628479998"/>
    <n v="243.23693887999616"/>
  </r>
  <r>
    <s v="ESCOLA SUPERIOR DE ARTE DRAMÁTICA DE GALICIA (VIGO)"/>
    <s v="26674"/>
    <s v="EDC994040336560016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SUPERIOR DE ARTE DRAMÁTICA DE GALICIA (VIGO)"/>
    <s v="26684"/>
    <s v="EDC994040336560017"/>
    <x v="0"/>
    <x v="0"/>
    <n v="6319.04"/>
    <s v="C"/>
    <s v="V"/>
    <n v="11"/>
    <m/>
    <m/>
    <n v="6003"/>
    <m/>
    <x v="0"/>
    <s v="L"/>
    <s v="0948"/>
    <m/>
    <x v="0"/>
    <x v="1"/>
    <n v="421"/>
    <s v="PENA ARJONES, MARIA CONSUELO"/>
    <s v="36079602P"/>
    <s v="DEFINITIVO "/>
    <n v="0"/>
    <m/>
    <n v="18383.701689600002"/>
    <n v="18626.938628479998"/>
    <n v="243.23693887999616"/>
  </r>
  <r>
    <s v="ESCOLA OFICIAL DE IDIOMAS (A CORUÑA)"/>
    <s v="06797"/>
    <s v="EDC99405011500101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OFICIAL DE IDIOMAS (A CORUÑA)"/>
    <s v="06798"/>
    <s v="EDC994050115001013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ESCOLA OFICIAL DE IDIOMAS (A CORUÑA)"/>
    <s v="06799"/>
    <s v="EDC994050115001014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ESCOLA OFICIAL DE IDIOMAS (FERROL)"/>
    <s v="06804"/>
    <s v="EDC99405011535001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ESCOLA OFICIAL DE IDIOMAS (FERROL)"/>
    <s v="06805"/>
    <s v="EDC994050115350011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ESCOLA OFICIAL DE IDIOMAS (SANTIAGO DE COMPOSTELA)"/>
    <s v="22430"/>
    <s v="EDC99405011577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OFICIAL DE IDIOMAS (LUGO)"/>
    <s v="22253"/>
    <s v="EDC994050127001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OFICIAL DE IDIOMAS (LUGO)"/>
    <s v="22254"/>
    <s v="EDC994050127001016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ESCOLA OFICIAL DE IDIOMAS (MONFORTE DE LEMOS)"/>
    <s v="06808"/>
    <s v="EDC994050127300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OFICIAL DE IDIOMAS (RIBADEO)"/>
    <s v="25950"/>
    <s v="EDC99405012750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OFICIAL DE IDIOMAS (OURENSE)"/>
    <s v="06813"/>
    <s v="EDC994050132001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ESCOLA OFICIAL DE IDIOMAS (OURENSE)"/>
    <s v="17076"/>
    <s v="EDC994050132001012"/>
    <x v="0"/>
    <x v="0"/>
    <n v="6319.04"/>
    <s v="C"/>
    <s v="V"/>
    <n v="11"/>
    <m/>
    <m/>
    <n v="6003"/>
    <m/>
    <x v="0"/>
    <s v="L"/>
    <n v="948"/>
    <m/>
    <x v="0"/>
    <x v="1"/>
    <n v="256"/>
    <s v="GONZALEZ PEREZ, ROSA MARIA"/>
    <s v="34996499K"/>
    <s v="DEFINITIVO "/>
    <n v="0"/>
    <m/>
    <n v="18383.701689600002"/>
    <n v="18626.938628479998"/>
    <n v="243.23693887999616"/>
  </r>
  <r>
    <s v="ESCOLA OFICIAL DE IDIOMAS (PONTEVEDRA)"/>
    <s v="06820"/>
    <s v="EDC994050136001011"/>
    <x v="0"/>
    <x v="0"/>
    <n v="6319.04"/>
    <s v="C"/>
    <s v="V"/>
    <n v="11"/>
    <m/>
    <m/>
    <n v="6003"/>
    <m/>
    <x v="0"/>
    <s v="L"/>
    <n v="948"/>
    <m/>
    <x v="0"/>
    <x v="0"/>
    <s v=""/>
    <s v=""/>
    <s v=""/>
    <s v=""/>
    <s v=""/>
    <m/>
    <n v="18383.701689600002"/>
    <n v="18626.938628479998"/>
    <n v="243.23693887999616"/>
  </r>
  <r>
    <s v="ESCOLA OFICIAL DE IDIOMAS (PONTEVEDRA)"/>
    <s v="17078"/>
    <s v="EDC994050136001012"/>
    <x v="0"/>
    <x v="0"/>
    <n v="6319.04"/>
    <s v="C"/>
    <s v="V"/>
    <n v="11"/>
    <m/>
    <m/>
    <n v="6003"/>
    <m/>
    <x v="0"/>
    <s v="L"/>
    <s v="0948"/>
    <m/>
    <x v="0"/>
    <x v="1"/>
    <n v="556"/>
    <s v="SILVA FILGUEIRA, LEONOR"/>
    <s v="44079807P"/>
    <s v="DEFINITIVO "/>
    <n v="0"/>
    <m/>
    <n v="18383.701689600002"/>
    <n v="18626.938628479998"/>
    <n v="243.23693887999616"/>
  </r>
  <r>
    <s v="ESCOLA OFICIAL DE IDIOMAS (VIGO)"/>
    <s v="06828"/>
    <s v="EDC994050136560013"/>
    <x v="0"/>
    <x v="0"/>
    <n v="6319.04"/>
    <s v="C"/>
    <s v="V"/>
    <n v="11"/>
    <m/>
    <m/>
    <n v="6003"/>
    <m/>
    <x v="0"/>
    <s v="L"/>
    <s v="0948"/>
    <m/>
    <x v="0"/>
    <x v="1"/>
    <n v="469"/>
    <s v="QUINTEIRO REY, CARMEN"/>
    <s v="36052867E"/>
    <s v="DEFINITIVO "/>
    <n v="0"/>
    <m/>
    <n v="18383.701689600002"/>
    <n v="18626.938628479998"/>
    <n v="243.23693887999616"/>
  </r>
  <r>
    <s v="ESCOLA OFICIAL DE IDIOMAS (VIGO)"/>
    <s v="06829"/>
    <s v="EDC994050136560014"/>
    <x v="0"/>
    <x v="0"/>
    <n v="6319.04"/>
    <s v="C"/>
    <s v="V"/>
    <n v="11"/>
    <m/>
    <m/>
    <n v="6003"/>
    <m/>
    <x v="0"/>
    <s v="L"/>
    <s v="0948"/>
    <m/>
    <x v="0"/>
    <x v="1"/>
    <n v="557"/>
    <s v="SILVA GONZALEZ, IRMA MARIA"/>
    <s v="76899545B"/>
    <s v="DEFINITIVO "/>
    <n v="0"/>
    <m/>
    <n v="18383.701689600002"/>
    <n v="18626.938628479998"/>
    <n v="243.23693887999616"/>
  </r>
  <r>
    <s v="ESCOLA OFICIAL DE IDIOMAS (VIGO)"/>
    <s v="06830"/>
    <s v="EDC994050136560015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OFICIAL DE IDIOMAS (VILAGARCÍA DE AROUSA)"/>
    <s v="26020"/>
    <s v="EDC994050136590010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OFICIAL DE IDIOMAS (VILAGARCÍA DE AROUSA)"/>
    <s v="26021"/>
    <s v="EDC994050136590011"/>
    <x v="0"/>
    <x v="0"/>
    <n v="6319.04"/>
    <s v="C"/>
    <s v="V"/>
    <n v="11"/>
    <m/>
    <m/>
    <n v="6003"/>
    <m/>
    <x v="0"/>
    <s v="L"/>
    <s v="0948"/>
    <m/>
    <x v="0"/>
    <x v="1"/>
    <n v="479"/>
    <s v="REY GUIMAREY, MARIA DEL PILAR"/>
    <s v="35442933W"/>
    <s v="DEFINITIVO "/>
    <s v="Incapacidade permante total (con reserva)"/>
    <m/>
    <n v="18383.701689600002"/>
    <n v="18626.938628479998"/>
    <n v="243.23693887999616"/>
  </r>
  <r>
    <s v="ESCOLA DE ARTE &quot;PABLO PICASSO&quot; (A CORUÑA)"/>
    <s v="06835"/>
    <s v="EDC994060115001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DE ARTE &quot;PABLO PICASSO&quot; (A CORUÑA)"/>
    <s v="06836"/>
    <s v="EDC994060115001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DE ARTE &quot;MESTRE MATEO&quot; (SANTIAGO DE COMPOSTELA)"/>
    <s v="06841"/>
    <s v="EDC994060115770009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ESCOLA DE ARTE &quot;MESTRE MATEO&quot; (SANTIAGO DE COMPOSTELA)"/>
    <s v="06842"/>
    <s v="EDC994060115770010"/>
    <x v="0"/>
    <x v="1"/>
    <n v="6486.34"/>
    <s v="C"/>
    <s v="V"/>
    <n v="11"/>
    <m/>
    <m/>
    <n v="6003"/>
    <m/>
    <x v="2"/>
    <s v="L"/>
    <n v="9733"/>
    <m/>
    <x v="0"/>
    <x v="0"/>
    <s v=""/>
    <s v=""/>
    <s v=""/>
    <s v=""/>
    <s v=""/>
    <m/>
    <n v="18968.988064320001"/>
    <n v="19124.976097919996"/>
    <n v="155.98803359999511"/>
  </r>
  <r>
    <s v="ESCOLA DE ARTE &quot;RAMÓN FALCÓN&quot; (LUGO)"/>
    <s v="06846"/>
    <s v="EDC994060127001008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DE ARTE &quot;RAMÓN FALCÓN&quot; (LUGO)"/>
    <s v="06847"/>
    <s v="EDC994060127001009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DE ARTE &quot;ANTONIO FAÍLDE&quot; (OURENSE)"/>
    <s v="06850"/>
    <s v="EDC994060132001007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ESCOLA DE ARTE &quot;ANTONIO FAÍLDE&quot; (OURENSE)"/>
    <s v="22298"/>
    <s v="EDC994060132001008"/>
    <x v="0"/>
    <x v="0"/>
    <n v="6319.04"/>
    <s v="C"/>
    <s v="V"/>
    <n v="11"/>
    <m/>
    <m/>
    <n v="6003"/>
    <m/>
    <x v="0"/>
    <s v="L"/>
    <s v="0948"/>
    <m/>
    <x v="0"/>
    <x v="1"/>
    <n v="162"/>
    <s v="ESTEVEZ CRUZ, NATALIA"/>
    <s v="44467624E"/>
    <s v="DEFINITIVO "/>
    <n v="0"/>
    <m/>
    <n v="18383.701689600002"/>
    <n v="18626.938628479998"/>
    <n v="243.23693887999616"/>
  </r>
  <r>
    <s v="ESCOLA SUP. CONS. E. REST. BENS CULTURAIS (PONTEVEDRA)"/>
    <s v="06867"/>
    <s v="EDC994080036001001"/>
    <x v="0"/>
    <x v="0"/>
    <n v="6319.04"/>
    <s v="C"/>
    <s v="V"/>
    <n v="11"/>
    <m/>
    <m/>
    <n v="6003"/>
    <m/>
    <x v="0"/>
    <s v="L"/>
    <s v="0948"/>
    <m/>
    <x v="0"/>
    <x v="1"/>
    <n v="548"/>
    <s v="SAÑUDO ALBA, MARIA DEL CARMEN"/>
    <s v="35313928G"/>
    <s v="DEFINITIVO "/>
    <n v="0"/>
    <m/>
    <n v="18383.701689600002"/>
    <n v="18626.938628479998"/>
    <n v="243.23693887999616"/>
  </r>
  <r>
    <s v="ESCOLA SUP. CONS. E. REST. BENS CULTURAIS (PONTEVEDRA)"/>
    <s v="06868"/>
    <s v="EDC994080036001002"/>
    <x v="0"/>
    <x v="0"/>
    <n v="6319.04"/>
    <s v="C"/>
    <s v="V"/>
    <n v="11"/>
    <m/>
    <m/>
    <n v="6003"/>
    <m/>
    <x v="0"/>
    <s v="L"/>
    <s v="0948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897"/>
    <s v="EDC994080115300050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00"/>
    <s v="EDC994080115300053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01"/>
    <s v="EDC994080115300054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02"/>
    <s v="EDC994080115300055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04"/>
    <s v="EDC994080115300057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05"/>
    <s v="EDC994080115300058"/>
    <x v="4"/>
    <x v="0"/>
    <n v="6319.04"/>
    <s v="C"/>
    <s v="V"/>
    <n v="11"/>
    <m/>
    <m/>
    <n v="6003"/>
    <m/>
    <x v="0"/>
    <s v="L"/>
    <s v="0951"/>
    <m/>
    <x v="0"/>
    <x v="1"/>
    <n v="370"/>
    <s v="MOSCOSO CAMER, MARÍA OLIVA"/>
    <s v="32768704Y"/>
    <s v="DEFINITIVO "/>
    <n v="0"/>
    <m/>
    <n v="18383.701689600002"/>
    <n v="18626.938628479998"/>
    <n v="243.23693887999616"/>
  </r>
  <r>
    <s v="CENTRO RESIDENCIAL DOCENTE (CULLEREDO)"/>
    <s v="06906"/>
    <s v="EDC994080115300059"/>
    <x v="4"/>
    <x v="0"/>
    <n v="6319.04"/>
    <s v="C"/>
    <s v="V"/>
    <n v="11"/>
    <m/>
    <m/>
    <n v="6003"/>
    <m/>
    <x v="0"/>
    <s v="L"/>
    <s v="0951"/>
    <m/>
    <x v="0"/>
    <x v="1"/>
    <n v="621"/>
    <s v="VÁZQUEZ VAQUERO, MARÍA ROSA"/>
    <s v="32790749V"/>
    <s v="DEFINITIVO "/>
    <n v="0"/>
    <m/>
    <n v="18383.701689600002"/>
    <n v="18626.938628479998"/>
    <n v="243.23693887999616"/>
  </r>
  <r>
    <s v="CENTRO RESIDENCIAL DOCENTE (CULLEREDO)"/>
    <s v="06907"/>
    <s v="EDC994080115300060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08"/>
    <s v="EDC994080115300061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09"/>
    <s v="EDC994080115300062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10"/>
    <s v="EDC994080115300063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13"/>
    <s v="EDC994080115300066"/>
    <x v="4"/>
    <x v="0"/>
    <n v="6319.04"/>
    <s v="C"/>
    <s v="V"/>
    <n v="11"/>
    <m/>
    <m/>
    <n v="6003"/>
    <m/>
    <x v="0"/>
    <s v="L"/>
    <s v="0951"/>
    <m/>
    <x v="0"/>
    <x v="1"/>
    <s v=""/>
    <s v=""/>
    <s v=""/>
    <s v=""/>
    <s v=""/>
    <m/>
    <n v="18383.701689600002"/>
    <n v="18626.938628479998"/>
    <n v="243.23693887999616"/>
  </r>
  <r>
    <s v="CENTRO RESIDENCIAL DOCENTE (CULLEREDO)"/>
    <s v="06914"/>
    <s v="EDC994080115300067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16"/>
    <s v="EDC994080115300069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17"/>
    <s v="EDC994080115300071"/>
    <x v="4"/>
    <x v="0"/>
    <n v="6319.04"/>
    <s v="C"/>
    <s v="V"/>
    <n v="11"/>
    <m/>
    <m/>
    <n v="6003"/>
    <m/>
    <x v="0"/>
    <s v="L"/>
    <s v="0951"/>
    <m/>
    <x v="0"/>
    <x v="1"/>
    <s v=""/>
    <s v=""/>
    <s v=""/>
    <s v=""/>
    <s v=""/>
    <m/>
    <n v="18383.701689600002"/>
    <n v="18626.938628479998"/>
    <n v="243.23693887999616"/>
  </r>
  <r>
    <s v="CENTRO RESIDENCIAL DOCENTE (CULLEREDO)"/>
    <s v="06918"/>
    <s v="EDC994080115300072"/>
    <x v="4"/>
    <x v="0"/>
    <n v="6319.04"/>
    <s v="C"/>
    <s v="V"/>
    <n v="11"/>
    <m/>
    <m/>
    <n v="6003"/>
    <m/>
    <x v="0"/>
    <s v="L"/>
    <s v="0951"/>
    <m/>
    <x v="0"/>
    <x v="1"/>
    <s v=""/>
    <s v=""/>
    <s v=""/>
    <s v=""/>
    <s v=""/>
    <m/>
    <n v="18383.701689600002"/>
    <n v="18626.938628479998"/>
    <n v="243.23693887999616"/>
  </r>
  <r>
    <s v="CENTRO RESIDENCIAL DOCENTE (CULLEREDO)"/>
    <s v="06919"/>
    <s v="EDC994080115300073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CULLEREDO)"/>
    <s v="06920"/>
    <s v="EDC994080115300074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ONSERVATORIO DE DANZA (LUGO)"/>
    <s v="25941"/>
    <s v="EDC994080127001010"/>
    <x v="0"/>
    <x v="0"/>
    <n v="6319.04"/>
    <s v="C"/>
    <s v="V"/>
    <n v="11"/>
    <m/>
    <m/>
    <n v="6003"/>
    <m/>
    <x v="0"/>
    <s v="L"/>
    <s v="0948"/>
    <m/>
    <x v="0"/>
    <x v="1"/>
    <n v="444"/>
    <s v="PEÑA GONZALEZ, MARIA PILAR"/>
    <s v="33837915Q"/>
    <s v="DEFINITIVO "/>
    <n v="0"/>
    <m/>
    <n v="18383.701689600002"/>
    <n v="18626.938628479998"/>
    <n v="243.23693887999616"/>
  </r>
  <r>
    <s v="CENTRO RESIDENCIAL DOCENTE (OURENSE)"/>
    <s v="06937"/>
    <s v="EDC994080132001031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OURENSE)"/>
    <s v="06938"/>
    <s v="EDC994080132001034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NTRO RESIDENCIAL DOCENTE (VIGO)"/>
    <s v="26017"/>
    <s v="EDC994080136560039"/>
    <x v="4"/>
    <x v="0"/>
    <n v="6319.04"/>
    <s v="C"/>
    <s v="V"/>
    <n v="11"/>
    <m/>
    <m/>
    <n v="6003"/>
    <m/>
    <x v="0"/>
    <s v="L"/>
    <s v="0951"/>
    <m/>
    <x v="0"/>
    <x v="0"/>
    <s v=""/>
    <s v=""/>
    <s v=""/>
    <s v=""/>
    <s v=""/>
    <m/>
    <n v="18383.701689600002"/>
    <n v="18626.938628479998"/>
    <n v="243.23693887999616"/>
  </r>
  <r>
    <s v="CEE MARÍA MARIÑO (A CORUÑA)"/>
    <s v="32817"/>
    <s v="EDC994090115001002"/>
    <x v="1"/>
    <x v="2"/>
    <n v="6654.5360514705862"/>
    <s v="C"/>
    <s v="V"/>
    <n v="1"/>
    <m/>
    <m/>
    <n v="6003"/>
    <m/>
    <x v="9"/>
    <s v="L"/>
    <s v="0797"/>
    <m/>
    <x v="0"/>
    <x v="0"/>
    <s v=""/>
    <s v=""/>
    <s v=""/>
    <s v=""/>
    <s v=""/>
    <m/>
    <n v="19482.845169600001"/>
    <n v="19675.48743140935"/>
    <n v="192.64226180934929"/>
  </r>
  <r>
    <s v="CEE &quot;TERRA DE FERROL&quot; (FERROL)"/>
    <s v="07035"/>
    <s v="EDC994090115350210"/>
    <x v="1"/>
    <x v="3"/>
    <n v="6822.48"/>
    <s v="C"/>
    <s v="V"/>
    <n v="1"/>
    <m/>
    <m/>
    <n v="6003"/>
    <m/>
    <x v="10"/>
    <s v="L"/>
    <s v="0796"/>
    <m/>
    <x v="0"/>
    <x v="0"/>
    <s v=""/>
    <s v=""/>
    <s v=""/>
    <s v=""/>
    <s v=""/>
    <m/>
    <n v="20068.13154432"/>
    <n v="20226.167297279997"/>
    <n v="158.0357529599969"/>
  </r>
  <r>
    <s v="CEE &quot;TERRA DE FERROL&quot; (FERROL)"/>
    <s v="07036"/>
    <s v="EDC994090115350211"/>
    <x v="1"/>
    <x v="3"/>
    <n v="6822.48"/>
    <s v="C"/>
    <s v="V"/>
    <n v="1"/>
    <m/>
    <m/>
    <n v="6003"/>
    <m/>
    <x v="10"/>
    <s v="L"/>
    <s v="0796"/>
    <m/>
    <x v="0"/>
    <x v="1"/>
    <n v="333"/>
    <s v="MARTÍNEZ DÍAZ, BEATRIZ"/>
    <s v="76415182M"/>
    <s v="PROVISIONAL"/>
    <s v="Posto ficticio &quot;EDC9915001314.- COIDADOR AUXILIAR (IV-4)&quot;"/>
    <m/>
    <n v="20068.13154432"/>
    <n v="20226.167297279997"/>
    <n v="158.0357529599969"/>
  </r>
  <r>
    <s v="CEE &quot;TERRA DE FERROL&quot; (FERROL)"/>
    <s v="07037"/>
    <s v="EDC994090115350212"/>
    <x v="1"/>
    <x v="3"/>
    <n v="6822.48"/>
    <s v="C"/>
    <s v="V"/>
    <n v="1"/>
    <m/>
    <m/>
    <n v="6003"/>
    <m/>
    <x v="10"/>
    <s v="L"/>
    <s v="0796"/>
    <m/>
    <x v="0"/>
    <x v="0"/>
    <s v=""/>
    <s v=""/>
    <s v=""/>
    <s v=""/>
    <s v=""/>
    <m/>
    <n v="20068.13154432"/>
    <n v="20226.167297279997"/>
    <n v="158.0357529599969"/>
  </r>
  <r>
    <s v="CEE &quot;TERRA DE FERROL&quot; (FERROL)"/>
    <s v="07039"/>
    <s v="EDC994090115350214"/>
    <x v="1"/>
    <x v="3"/>
    <n v="6822.48"/>
    <s v="C"/>
    <s v="V"/>
    <n v="1"/>
    <m/>
    <m/>
    <n v="6003"/>
    <m/>
    <x v="10"/>
    <s v="L"/>
    <s v="0796"/>
    <m/>
    <x v="0"/>
    <x v="1"/>
    <n v="75"/>
    <s v="BOUZA POLO, MARGARITA"/>
    <s v="32664900R"/>
    <s v="DEFINITIVO "/>
    <n v="0"/>
    <m/>
    <n v="20068.13154432"/>
    <n v="20226.167297279997"/>
    <n v="158.0357529599969"/>
  </r>
  <r>
    <s v="CEE &quot;TERRA DE FERROL&quot; (FERROL)"/>
    <s v="07040"/>
    <s v="EDC994090115350215"/>
    <x v="1"/>
    <x v="3"/>
    <n v="6822.48"/>
    <s v="C"/>
    <s v="V"/>
    <n v="1"/>
    <m/>
    <m/>
    <n v="6003"/>
    <m/>
    <x v="10"/>
    <s v="L"/>
    <s v="0796"/>
    <m/>
    <x v="0"/>
    <x v="0"/>
    <s v=""/>
    <s v=""/>
    <s v=""/>
    <s v=""/>
    <s v=""/>
    <m/>
    <n v="20068.13154432"/>
    <n v="20226.167297279997"/>
    <n v="158.0357529599969"/>
  </r>
  <r>
    <s v="CEE &quot;TERRA DE FERROL&quot; (FERROL)"/>
    <s v="07041"/>
    <s v="EDC994090115350216"/>
    <x v="1"/>
    <x v="3"/>
    <n v="6822.48"/>
    <s v="C"/>
    <s v="V"/>
    <n v="1"/>
    <m/>
    <m/>
    <n v="6003"/>
    <m/>
    <x v="10"/>
    <s v="L"/>
    <s v="0796"/>
    <m/>
    <x v="0"/>
    <x v="1"/>
    <n v="138"/>
    <s v="CURRAS LOPEZ, JUAN CARLOS"/>
    <s v="32642068P"/>
    <s v="DEFINITIVO "/>
    <n v="0"/>
    <m/>
    <n v="20068.13154432"/>
    <n v="20226.167297279997"/>
    <n v="158.0357529599969"/>
  </r>
  <r>
    <s v="CEE &quot;TERRA DE FERROL&quot; (FERROL)"/>
    <s v="07043"/>
    <s v="EDC994090115350220"/>
    <x v="7"/>
    <x v="3"/>
    <n v="6822.48"/>
    <s v="C"/>
    <s v="V"/>
    <n v="1"/>
    <m/>
    <m/>
    <n v="6003"/>
    <m/>
    <x v="10"/>
    <s v="L"/>
    <s v="0800"/>
    <m/>
    <x v="0"/>
    <x v="0"/>
    <s v=""/>
    <s v=""/>
    <s v=""/>
    <s v=""/>
    <s v=""/>
    <m/>
    <n v="20068.13154432"/>
    <n v="20226.167297279997"/>
    <n v="158.0357529599969"/>
  </r>
  <r>
    <s v="CEE &quot;TERRA DE FERROL&quot; (FERROL)"/>
    <s v="07044"/>
    <s v="EDC994090115350225"/>
    <x v="2"/>
    <x v="3"/>
    <n v="6822.48"/>
    <s v="C"/>
    <s v="V"/>
    <n v="1"/>
    <m/>
    <m/>
    <n v="6003"/>
    <m/>
    <x v="10"/>
    <s v="L"/>
    <s v="0007"/>
    <m/>
    <x v="0"/>
    <x v="0"/>
    <s v=""/>
    <s v=""/>
    <s v=""/>
    <s v=""/>
    <s v=""/>
    <m/>
    <n v="20068.13154432"/>
    <n v="20226.167297279997"/>
    <n v="158.0357529599969"/>
  </r>
  <r>
    <s v="CEE &quot;TERRA DE FERROL&quot; (FERROL)"/>
    <s v="07045"/>
    <s v="EDC994090115350226"/>
    <x v="5"/>
    <x v="3"/>
    <n v="6822.48"/>
    <s v="C"/>
    <s v="V"/>
    <n v="1"/>
    <m/>
    <m/>
    <n v="6003"/>
    <m/>
    <x v="10"/>
    <s v="L"/>
    <s v="0803"/>
    <m/>
    <x v="0"/>
    <x v="0"/>
    <s v=""/>
    <s v=""/>
    <s v=""/>
    <s v=""/>
    <s v=""/>
    <m/>
    <n v="20068.13154432"/>
    <n v="20226.167297279997"/>
    <n v="158.0357529599969"/>
  </r>
  <r>
    <s v="CEE &quot;TERRA DE FERROL&quot; (FERROL)"/>
    <s v="07047"/>
    <s v="EDC994090115350227"/>
    <x v="5"/>
    <x v="3"/>
    <n v="6822.48"/>
    <s v="C"/>
    <s v="V"/>
    <n v="1"/>
    <m/>
    <m/>
    <n v="6003"/>
    <m/>
    <x v="10"/>
    <s v="L"/>
    <s v="0803"/>
    <m/>
    <x v="0"/>
    <x v="0"/>
    <s v=""/>
    <s v=""/>
    <s v=""/>
    <s v=""/>
    <s v=""/>
    <m/>
    <n v="20068.13154432"/>
    <n v="20226.167297279997"/>
    <n v="158.0357529599969"/>
  </r>
  <r>
    <s v="CEE &quot;TERRA DE FERROL&quot; (FERROL)"/>
    <s v="07048"/>
    <s v="EDC994090115350240"/>
    <x v="4"/>
    <x v="3"/>
    <n v="6822.48"/>
    <s v="C"/>
    <s v="V"/>
    <n v="11"/>
    <m/>
    <m/>
    <n v="6003"/>
    <m/>
    <x v="10"/>
    <s v="L"/>
    <n v="9730"/>
    <m/>
    <x v="0"/>
    <x v="0"/>
    <s v=""/>
    <s v=""/>
    <s v=""/>
    <s v=""/>
    <s v=""/>
    <m/>
    <n v="20068.13154432"/>
    <n v="20226.167297279997"/>
    <n v="158.0357529599969"/>
  </r>
  <r>
    <s v="CEE &quot;TERRA DE FERROL&quot; (FERROL)"/>
    <s v="07049"/>
    <s v="EDC994090115350241"/>
    <x v="4"/>
    <x v="3"/>
    <n v="6822.48"/>
    <s v="C"/>
    <s v="V"/>
    <n v="11"/>
    <m/>
    <m/>
    <n v="6003"/>
    <m/>
    <x v="10"/>
    <s v="L"/>
    <n v="9730"/>
    <m/>
    <x v="0"/>
    <x v="1"/>
    <n v="136"/>
    <s v="COUCE RODRIGUEZ, YOLANDA"/>
    <s v="76414039N"/>
    <s v="DEFINITIVO "/>
    <n v="0"/>
    <m/>
    <n v="20068.13154432"/>
    <n v="20226.167297279997"/>
    <n v="158.0357529599969"/>
  </r>
  <r>
    <s v="CEE &quot;TERRA DE FERROL&quot; (FERROL)"/>
    <s v="07050"/>
    <s v="EDC994090115350242"/>
    <x v="4"/>
    <x v="3"/>
    <n v="6822.48"/>
    <s v="C"/>
    <s v="V"/>
    <n v="11"/>
    <m/>
    <m/>
    <n v="6003"/>
    <m/>
    <x v="10"/>
    <s v="L"/>
    <n v="9730"/>
    <m/>
    <x v="0"/>
    <x v="1"/>
    <n v="266"/>
    <s v="HERMIDA CAMPOS, MARIA OLIVA"/>
    <s v="32655405M"/>
    <s v="DEFINITIVO "/>
    <n v="0"/>
    <m/>
    <n v="20068.13154432"/>
    <n v="20226.167297279997"/>
    <n v="158.0357529599969"/>
  </r>
  <r>
    <s v="CEE &quot;TERRA DE FERROL&quot; (FERROL)"/>
    <s v="07052"/>
    <s v="EDC994090115350244"/>
    <x v="4"/>
    <x v="3"/>
    <n v="6822.48"/>
    <s v="C"/>
    <s v="V"/>
    <n v="11"/>
    <m/>
    <m/>
    <n v="6003"/>
    <m/>
    <x v="10"/>
    <s v="L"/>
    <n v="9730"/>
    <m/>
    <x v="0"/>
    <x v="0"/>
    <s v=""/>
    <s v=""/>
    <s v=""/>
    <s v=""/>
    <s v=""/>
    <m/>
    <n v="20068.13154432"/>
    <n v="20226.167297279997"/>
    <n v="158.0357529599969"/>
  </r>
  <r>
    <s v="CEE &quot;TERRA DE FERROL&quot; (FERROL)"/>
    <s v="07054"/>
    <s v="EDC994090115350246"/>
    <x v="4"/>
    <x v="3"/>
    <n v="6822.48"/>
    <s v="C"/>
    <s v="V"/>
    <n v="11"/>
    <m/>
    <m/>
    <n v="6003"/>
    <m/>
    <x v="10"/>
    <s v="L"/>
    <n v="9730"/>
    <m/>
    <x v="0"/>
    <x v="0"/>
    <s v=""/>
    <s v=""/>
    <s v=""/>
    <s v=""/>
    <s v=""/>
    <m/>
    <n v="20068.13154432"/>
    <n v="20226.167297279997"/>
    <n v="158.0357529599969"/>
  </r>
  <r>
    <s v="CEE &quot;TERRA DE FERROL&quot; (FERROL)"/>
    <s v="07055"/>
    <s v="EDC994090115350247"/>
    <x v="4"/>
    <x v="3"/>
    <n v="6822.48"/>
    <s v="C"/>
    <s v="V"/>
    <n v="11"/>
    <m/>
    <m/>
    <n v="6003"/>
    <m/>
    <x v="10"/>
    <s v="L"/>
    <n v="9730"/>
    <m/>
    <x v="0"/>
    <x v="0"/>
    <s v=""/>
    <s v=""/>
    <s v=""/>
    <s v=""/>
    <s v=""/>
    <m/>
    <n v="20068.13154432"/>
    <n v="20226.167297279997"/>
    <n v="158.0357529599969"/>
  </r>
  <r>
    <s v="CEE &quot;TERRA DE FERROL&quot; (FERROL)"/>
    <s v="07058"/>
    <s v="EDC994090115350250"/>
    <x v="4"/>
    <x v="3"/>
    <n v="6822.48"/>
    <s v="C"/>
    <s v="V"/>
    <n v="11"/>
    <m/>
    <m/>
    <n v="6003"/>
    <m/>
    <x v="10"/>
    <s v="L"/>
    <n v="9730"/>
    <m/>
    <x v="0"/>
    <x v="0"/>
    <s v=""/>
    <s v=""/>
    <s v=""/>
    <s v=""/>
    <s v=""/>
    <m/>
    <n v="20068.13154432"/>
    <n v="20226.167297279997"/>
    <n v="158.0357529599969"/>
  </r>
  <r>
    <s v="CEE &quot;A BARCIA&quot; (SANTIAGO DE COMPOSTELA)"/>
    <s v="07078"/>
    <s v="EDC994090115770024"/>
    <x v="1"/>
    <x v="3"/>
    <n v="6822.48"/>
    <s v="C"/>
    <s v="V"/>
    <n v="1"/>
    <m/>
    <m/>
    <n v="6003"/>
    <m/>
    <x v="10"/>
    <s v="L"/>
    <s v="0796"/>
    <m/>
    <x v="0"/>
    <x v="0"/>
    <s v=""/>
    <s v=""/>
    <s v=""/>
    <s v=""/>
    <s v=""/>
    <m/>
    <n v="20068.13154432"/>
    <n v="20226.167297279997"/>
    <n v="158.0357529599969"/>
  </r>
  <r>
    <s v="CEE &quot;A BARCIA&quot; (SANTIAGO DE COMPOSTELA)"/>
    <s v="07081"/>
    <s v="EDC994090115770027"/>
    <x v="4"/>
    <x v="2"/>
    <n v="6654.5360514705862"/>
    <s v="C"/>
    <s v="V"/>
    <n v="11"/>
    <m/>
    <m/>
    <n v="6003"/>
    <m/>
    <x v="9"/>
    <s v="L"/>
    <n v="9731"/>
    <m/>
    <x v="0"/>
    <x v="0"/>
    <s v=""/>
    <s v=""/>
    <s v=""/>
    <s v=""/>
    <s v=""/>
    <m/>
    <n v="19482.845169600001"/>
    <n v="19675.48743140935"/>
    <n v="192.64226180934929"/>
  </r>
  <r>
    <s v="CEE &quot;A BARCIA&quot; (SANTIAGO DE COMPOSTELA)"/>
    <s v="07082"/>
    <s v="EDC994090115770028"/>
    <x v="4"/>
    <x v="2"/>
    <n v="6654.5360514705862"/>
    <s v="C"/>
    <s v="V"/>
    <n v="11"/>
    <m/>
    <m/>
    <n v="6003"/>
    <m/>
    <x v="9"/>
    <s v="L"/>
    <n v="9731"/>
    <m/>
    <x v="0"/>
    <x v="1"/>
    <n v="10"/>
    <s v="ALDREY DELGADO, MARIA DEL MAR"/>
    <s v="33291639J"/>
    <s v="DEFINITIVO "/>
    <n v="0"/>
    <m/>
    <n v="19482.845169600001"/>
    <n v="19675.48743140935"/>
    <n v="192.64226180934929"/>
  </r>
  <r>
    <s v="CEE &quot;A BARCIA&quot; (SANTIAGO DE COMPOSTELA)"/>
    <s v="07083"/>
    <s v="EDC994090115770029"/>
    <x v="4"/>
    <x v="2"/>
    <n v="6654.5360514705862"/>
    <s v="C"/>
    <s v="V"/>
    <n v="11"/>
    <m/>
    <m/>
    <n v="6003"/>
    <m/>
    <x v="9"/>
    <s v="L"/>
    <n v="9731"/>
    <m/>
    <x v="0"/>
    <x v="0"/>
    <s v=""/>
    <s v=""/>
    <s v=""/>
    <s v=""/>
    <s v=""/>
    <m/>
    <n v="19482.845169600001"/>
    <n v="19675.48743140935"/>
    <n v="192.64226180934929"/>
  </r>
  <r>
    <s v="CEE &quot;A BARCIA&quot; (SANTIAGO DE COMPOSTELA)"/>
    <s v="07084"/>
    <s v="EDC994090115770030"/>
    <x v="4"/>
    <x v="2"/>
    <n v="6654.5360514705862"/>
    <s v="C"/>
    <s v="V"/>
    <n v="11"/>
    <m/>
    <m/>
    <n v="6003"/>
    <m/>
    <x v="9"/>
    <s v="L"/>
    <n v="9731"/>
    <m/>
    <x v="0"/>
    <x v="0"/>
    <s v=""/>
    <s v=""/>
    <s v=""/>
    <s v=""/>
    <s v=""/>
    <m/>
    <n v="19482.845169600001"/>
    <n v="19675.48743140935"/>
    <n v="192.64226180934929"/>
  </r>
  <r>
    <s v="CEE &quot;A BARCIA&quot; (SANTIAGO DE COMPOSTELA)"/>
    <s v="25930"/>
    <s v="EDC994090115770050"/>
    <x v="1"/>
    <x v="3"/>
    <n v="6822.48"/>
    <s v="C"/>
    <s v="V"/>
    <n v="1"/>
    <m/>
    <m/>
    <n v="6003"/>
    <m/>
    <x v="10"/>
    <s v="L"/>
    <s v="0796"/>
    <m/>
    <x v="0"/>
    <x v="0"/>
    <s v=""/>
    <s v=""/>
    <s v=""/>
    <s v=""/>
    <s v=""/>
    <m/>
    <n v="20068.13154432"/>
    <n v="20226.167297279997"/>
    <n v="158.0357529599969"/>
  </r>
  <r>
    <s v="CEE &quot;SANTA MARÍA&quot; (LUGO)"/>
    <s v="18131"/>
    <s v="EDC994090127001035"/>
    <x v="1"/>
    <x v="3"/>
    <n v="6822.48"/>
    <s v="C"/>
    <s v="V"/>
    <n v="1"/>
    <m/>
    <m/>
    <n v="6003"/>
    <m/>
    <x v="10"/>
    <s v="L"/>
    <s v="0796"/>
    <m/>
    <x v="0"/>
    <x v="0"/>
    <s v=""/>
    <s v=""/>
    <s v=""/>
    <s v=""/>
    <s v=""/>
    <m/>
    <n v="20068.13154432"/>
    <n v="20226.167297279997"/>
    <n v="158.0357529599969"/>
  </r>
  <r>
    <s v="CEE &quot;SANTA MARÍA&quot; (LUGO)"/>
    <s v="18135"/>
    <s v="EDC994090127001037"/>
    <x v="1"/>
    <x v="3"/>
    <n v="6822.48"/>
    <s v="C"/>
    <s v="V"/>
    <n v="1"/>
    <m/>
    <m/>
    <n v="6003"/>
    <m/>
    <x v="10"/>
    <s v="L"/>
    <s v="0796"/>
    <m/>
    <x v="0"/>
    <x v="1"/>
    <n v="350"/>
    <s v="MENDEZ IGLESIAS, CONCEPCION"/>
    <s v="33323720D"/>
    <s v="DEFINITIVO "/>
    <n v="0"/>
    <m/>
    <n v="20068.13154432"/>
    <n v="20226.167297279997"/>
    <n v="158.0357529599969"/>
  </r>
  <r>
    <s v="CEE &quot;SANTA MARÍA&quot; (LUGO)"/>
    <s v="18133"/>
    <s v="EDC994090127001045"/>
    <x v="8"/>
    <x v="2"/>
    <n v="6654.5360514705862"/>
    <s v="C"/>
    <s v="V"/>
    <n v="1"/>
    <m/>
    <m/>
    <n v="6003"/>
    <m/>
    <x v="9"/>
    <s v="L"/>
    <s v="0801"/>
    <m/>
    <x v="0"/>
    <x v="0"/>
    <s v=""/>
    <s v=""/>
    <s v=""/>
    <s v=""/>
    <s v=""/>
    <m/>
    <n v="19482.845169600001"/>
    <n v="19675.48743140935"/>
    <n v="192.64226180934929"/>
  </r>
  <r>
    <s v="CEE &quot;SANTA MARÍA&quot; (LUGO)"/>
    <s v="07091"/>
    <s v="EDC994090127001055"/>
    <x v="4"/>
    <x v="2"/>
    <n v="6654.5360514705862"/>
    <s v="C"/>
    <s v="V"/>
    <n v="11"/>
    <m/>
    <m/>
    <n v="6003"/>
    <m/>
    <x v="9"/>
    <s v="L"/>
    <n v="9731"/>
    <m/>
    <x v="0"/>
    <x v="1"/>
    <n v="639"/>
    <s v="VILARIÑO OTERO, MARIA"/>
    <s v="32624327T"/>
    <s v="DEFINITIVO "/>
    <n v="0"/>
    <m/>
    <n v="19482.845169600001"/>
    <n v="19675.48743140935"/>
    <n v="192.64226180934929"/>
  </r>
  <r>
    <s v="CEE &quot;SANTA MARÍA&quot; (LUGO)"/>
    <s v="18114"/>
    <s v="EDC994090127001060"/>
    <x v="0"/>
    <x v="2"/>
    <n v="6654.5360514705862"/>
    <s v="C"/>
    <s v="V"/>
    <n v="11"/>
    <m/>
    <m/>
    <n v="6003"/>
    <m/>
    <x v="9"/>
    <s v="L"/>
    <n v="9732"/>
    <m/>
    <x v="0"/>
    <x v="1"/>
    <n v="490"/>
    <s v="RODRIGUEZ ACEVEDO, GLORIA"/>
    <s v="33304732L"/>
    <s v="DEFINITIVO "/>
    <n v="0"/>
    <m/>
    <n v="19482.845169600001"/>
    <n v="19675.48743140935"/>
    <n v="192.64226180934929"/>
  </r>
  <r>
    <s v="CEE &quot;SANTA MARÍA&quot; (LUGO)"/>
    <s v="18115"/>
    <s v="EDC994090127001061"/>
    <x v="0"/>
    <x v="2"/>
    <n v="6654.5360514705862"/>
    <s v="C"/>
    <s v="V"/>
    <n v="11"/>
    <m/>
    <m/>
    <n v="6003"/>
    <m/>
    <x v="11"/>
    <s v="L"/>
    <n v="4437"/>
    <s v="Pasar a XORNADA COMPLETA porque está ocupada por un traballador que aprobou o proceso de funcionarización."/>
    <x v="0"/>
    <x v="1"/>
    <n v="91"/>
    <s v="CANDO RANCAÑO, MARIA DEL CARMEN"/>
    <s v="33328335R"/>
    <s v="DEFINITIVO "/>
    <n v="0"/>
    <m/>
    <n v="9741.4225848000005"/>
    <n v="19675.48743140935"/>
    <n v="9934.0648466093498"/>
  </r>
  <r>
    <s v="CEE &quot;SANTA MARÍA&quot; (LUGO)"/>
    <s v="17763"/>
    <s v="EDC994090127001062"/>
    <x v="0"/>
    <x v="2"/>
    <n v="6654.5360514705862"/>
    <s v="C"/>
    <s v="V"/>
    <n v="11"/>
    <m/>
    <m/>
    <n v="6003"/>
    <m/>
    <x v="9"/>
    <s v="L"/>
    <s v="9732"/>
    <m/>
    <x v="0"/>
    <x v="1"/>
    <n v="579"/>
    <s v="TORNEIRO RON, MARIA JOSE"/>
    <s v="33332645X"/>
    <s v="DEFINITIVO "/>
    <n v="0"/>
    <m/>
    <n v="19482.845169600001"/>
    <n v="19675.48743140935"/>
    <n v="192.64226180934929"/>
  </r>
  <r>
    <s v="CEE &quot;INFANTA ELENA&quot; (MONFORTE DE LEMOS)"/>
    <s v="07101"/>
    <s v="EDC994090127300012"/>
    <x v="1"/>
    <x v="3"/>
    <n v="6822.48"/>
    <s v="C"/>
    <s v="V"/>
    <n v="1"/>
    <m/>
    <m/>
    <n v="6003"/>
    <m/>
    <x v="10"/>
    <s v="L"/>
    <s v="0796"/>
    <m/>
    <x v="0"/>
    <x v="0"/>
    <s v=""/>
    <s v=""/>
    <s v=""/>
    <s v=""/>
    <s v=""/>
    <m/>
    <n v="20068.13154432"/>
    <n v="20226.167297279997"/>
    <n v="158.0357529599969"/>
  </r>
  <r>
    <s v="CEE &quot;INFANTA ELENA&quot; (MONFORTE DE LEMOS)"/>
    <s v="07102"/>
    <s v="EDC994090127300014"/>
    <x v="4"/>
    <x v="2"/>
    <n v="6654.5360514705862"/>
    <s v="C"/>
    <s v="V"/>
    <n v="11"/>
    <m/>
    <m/>
    <n v="6003"/>
    <m/>
    <x v="9"/>
    <s v="L"/>
    <n v="9731"/>
    <m/>
    <x v="0"/>
    <x v="1"/>
    <n v="18"/>
    <s v="ALVAREZ MELLE, SUSANA"/>
    <s v="46652776J"/>
    <s v="DEFINITIVO "/>
    <n v="0"/>
    <m/>
    <n v="19482.845169600001"/>
    <n v="19675.48743140935"/>
    <n v="192.64226180934929"/>
  </r>
  <r>
    <s v="CEE &quot;MIÑO&quot; (OURENSE)"/>
    <s v="07121"/>
    <s v="EDC994090132001025"/>
    <x v="1"/>
    <x v="4"/>
    <n v="6990.1677794117631"/>
    <s v="C"/>
    <s v="V"/>
    <n v="1"/>
    <m/>
    <m/>
    <n v="6003"/>
    <m/>
    <x v="12"/>
    <s v="L"/>
    <n v="4433"/>
    <m/>
    <x v="0"/>
    <x v="0"/>
    <s v=""/>
    <s v=""/>
    <s v=""/>
    <s v=""/>
    <s v=""/>
    <m/>
    <n v="20581.988649600004"/>
    <n v="20776.449494929057"/>
    <n v="194.46084532905297"/>
  </r>
  <r>
    <s v="CEE &quot;MIÑO&quot; (OURENSE)"/>
    <s v="07122"/>
    <s v="EDC994090132001026"/>
    <x v="1"/>
    <x v="4"/>
    <n v="6990.1677794117631"/>
    <s v="C"/>
    <s v="V"/>
    <n v="1"/>
    <m/>
    <m/>
    <n v="6003"/>
    <m/>
    <x v="12"/>
    <s v="L"/>
    <n v="4433"/>
    <m/>
    <x v="0"/>
    <x v="0"/>
    <s v=""/>
    <s v=""/>
    <s v=""/>
    <s v=""/>
    <s v=""/>
    <m/>
    <n v="20581.988649600004"/>
    <n v="20776.449494929057"/>
    <n v="194.46084532905297"/>
  </r>
  <r>
    <s v="CEE &quot;MIÑO&quot; (OURENSE)"/>
    <s v="07123"/>
    <s v="EDC994090132001028"/>
    <x v="2"/>
    <x v="5"/>
    <n v="7157.92"/>
    <s v="C"/>
    <s v="V"/>
    <n v="1"/>
    <m/>
    <m/>
    <n v="6003"/>
    <m/>
    <x v="13"/>
    <s v="L"/>
    <n v="9728"/>
    <m/>
    <x v="0"/>
    <x v="0"/>
    <s v=""/>
    <s v=""/>
    <s v=""/>
    <s v=""/>
    <s v=""/>
    <m/>
    <n v="21167.275024320003"/>
    <n v="21327.358496639998"/>
    <n v="160.08347231999505"/>
  </r>
  <r>
    <s v="CEE &quot;MIÑO&quot; (OURENSE)"/>
    <s v="07124"/>
    <s v="EDC994090132001029"/>
    <x v="2"/>
    <x v="5"/>
    <n v="7157.92"/>
    <s v="C"/>
    <s v="V"/>
    <n v="1"/>
    <m/>
    <m/>
    <n v="6003"/>
    <m/>
    <x v="13"/>
    <s v="L"/>
    <n v="9728"/>
    <m/>
    <x v="0"/>
    <x v="0"/>
    <s v=""/>
    <s v=""/>
    <s v=""/>
    <s v=""/>
    <s v=""/>
    <m/>
    <n v="21167.275024320003"/>
    <n v="21327.358496639998"/>
    <n v="160.08347231999505"/>
  </r>
  <r>
    <s v="CEE &quot;MIÑO&quot; (OURENSE)"/>
    <s v="07125"/>
    <s v="EDC994090132001030"/>
    <x v="2"/>
    <x v="5"/>
    <n v="7157.92"/>
    <s v="C"/>
    <s v="V"/>
    <n v="1"/>
    <m/>
    <m/>
    <n v="6003"/>
    <m/>
    <x v="13"/>
    <s v="L"/>
    <n v="9728"/>
    <m/>
    <x v="0"/>
    <x v="1"/>
    <n v="251"/>
    <s v="GONZALEZ LEON, FELISA"/>
    <s v="34980147E"/>
    <s v="DEFINITIVO "/>
    <n v="0"/>
    <m/>
    <n v="21167.275024320003"/>
    <n v="21327.358496639998"/>
    <n v="160.08347231999505"/>
  </r>
  <r>
    <s v="CEE &quot;MIÑO&quot; (OURENSE)"/>
    <s v="07126"/>
    <s v="EDC994090132001031"/>
    <x v="2"/>
    <x v="5"/>
    <n v="7157.92"/>
    <s v="C"/>
    <s v="V"/>
    <n v="1"/>
    <m/>
    <m/>
    <n v="6003"/>
    <m/>
    <x v="13"/>
    <s v="L"/>
    <n v="9728"/>
    <m/>
    <x v="0"/>
    <x v="0"/>
    <s v=""/>
    <s v=""/>
    <s v=""/>
    <s v=""/>
    <s v=""/>
    <m/>
    <n v="21167.275024320003"/>
    <n v="21327.358496639998"/>
    <n v="160.08347231999505"/>
  </r>
  <r>
    <s v="CEE &quot;MIÑO&quot; (OURENSE)"/>
    <s v="07127"/>
    <s v="EDC994090132001032"/>
    <x v="2"/>
    <x v="5"/>
    <n v="7157.92"/>
    <s v="C"/>
    <s v="V"/>
    <n v="1"/>
    <m/>
    <m/>
    <n v="6003"/>
    <m/>
    <x v="13"/>
    <s v="L"/>
    <n v="9728"/>
    <m/>
    <x v="0"/>
    <x v="0"/>
    <s v=""/>
    <s v=""/>
    <s v=""/>
    <s v=""/>
    <s v=""/>
    <m/>
    <n v="21167.275024320003"/>
    <n v="21327.358496639998"/>
    <n v="160.08347231999505"/>
  </r>
  <r>
    <s v="CEE DE PANXÓN (NIGRÁN)"/>
    <s v="26033"/>
    <s v="EDC994090136350045"/>
    <x v="1"/>
    <x v="3"/>
    <n v="6822.48"/>
    <s v="C"/>
    <s v="V"/>
    <n v="1"/>
    <m/>
    <m/>
    <n v="6003"/>
    <m/>
    <x v="10"/>
    <s v="L"/>
    <s v="0796"/>
    <m/>
    <x v="0"/>
    <x v="0"/>
    <s v=""/>
    <s v=""/>
    <s v=""/>
    <s v=""/>
    <s v=""/>
    <m/>
    <n v="20068.13154432"/>
    <n v="20226.167297279997"/>
    <n v="158.0357529599969"/>
  </r>
  <r>
    <s v="CEE DE PANXÓN (NIGRÁN)"/>
    <s v="26034"/>
    <s v="EDC994090136350046"/>
    <x v="1"/>
    <x v="3"/>
    <n v="6822.48"/>
    <s v="C"/>
    <s v="V"/>
    <n v="1"/>
    <m/>
    <m/>
    <n v="6003"/>
    <m/>
    <x v="10"/>
    <s v="L"/>
    <s v="0796"/>
    <m/>
    <x v="0"/>
    <x v="1"/>
    <n v="592"/>
    <s v="VALVERDE PEREZ, MARIA DEL CARMEN"/>
    <s v="36040101K"/>
    <s v="DEFINITIVO "/>
    <n v="0"/>
    <m/>
    <n v="20068.13154432"/>
    <n v="20226.167297279997"/>
    <n v="158.0357529599969"/>
  </r>
  <r>
    <s v="CEE DE PANXÓN (NIGRÁN)"/>
    <s v="26035"/>
    <s v="EDC994090136350047"/>
    <x v="1"/>
    <x v="3"/>
    <n v="6822.48"/>
    <s v="C"/>
    <s v="V"/>
    <n v="1"/>
    <m/>
    <m/>
    <n v="6003"/>
    <m/>
    <x v="10"/>
    <s v="L"/>
    <s v="0796"/>
    <m/>
    <x v="0"/>
    <x v="0"/>
    <s v=""/>
    <s v=""/>
    <s v=""/>
    <s v=""/>
    <s v=""/>
    <m/>
    <n v="20068.13154432"/>
    <n v="20226.167297279997"/>
    <n v="158.0357529599969"/>
  </r>
  <r>
    <s v="CEE DE PANXÓN (NIGRÁN)"/>
    <s v="26038"/>
    <s v="EDC994090136350052"/>
    <x v="2"/>
    <x v="3"/>
    <n v="6822.48"/>
    <s v="C"/>
    <s v="V"/>
    <n v="1"/>
    <m/>
    <m/>
    <n v="6003"/>
    <m/>
    <x v="10"/>
    <s v="L"/>
    <s v="0007"/>
    <m/>
    <x v="0"/>
    <x v="0"/>
    <s v=""/>
    <s v=""/>
    <s v=""/>
    <s v=""/>
    <s v=""/>
    <m/>
    <n v="20068.13154432"/>
    <n v="20226.167297279997"/>
    <n v="158.0357529599969"/>
  </r>
  <r>
    <s v="CEE DE PANXÓN (NIGRÁN)"/>
    <s v="26039"/>
    <s v="EDC994090136350053"/>
    <x v="2"/>
    <x v="3"/>
    <n v="6822.48"/>
    <s v="C"/>
    <s v="V"/>
    <n v="1"/>
    <m/>
    <m/>
    <n v="6003"/>
    <m/>
    <x v="14"/>
    <s v="L"/>
    <s v="0007"/>
    <m/>
    <x v="0"/>
    <x v="0"/>
    <s v=""/>
    <s v=""/>
    <s v=""/>
    <s v=""/>
    <s v=""/>
    <m/>
    <n v="20068.13154432"/>
    <n v="20226.167297279997"/>
    <n v="158.0357529599969"/>
  </r>
  <r>
    <s v="CEE DE PANXÓN (NIGRÁN)"/>
    <s v="26042"/>
    <s v="EDC994090136350056"/>
    <x v="2"/>
    <x v="3"/>
    <n v="6822.48"/>
    <s v="C"/>
    <s v="V"/>
    <n v="1"/>
    <m/>
    <m/>
    <n v="6003"/>
    <m/>
    <x v="10"/>
    <s v="L"/>
    <s v="0007"/>
    <m/>
    <x v="0"/>
    <x v="0"/>
    <s v=""/>
    <s v=""/>
    <s v=""/>
    <s v=""/>
    <s v=""/>
    <m/>
    <n v="20068.13154432"/>
    <n v="20226.167297279997"/>
    <n v="158.0357529599969"/>
  </r>
  <r>
    <s v="CEE DE PANXÓN (NIGRÁN)"/>
    <s v="26044"/>
    <s v="EDC994090136350058"/>
    <x v="2"/>
    <x v="3"/>
    <n v="6822.48"/>
    <s v="C"/>
    <s v="V"/>
    <n v="1"/>
    <m/>
    <m/>
    <n v="6003"/>
    <m/>
    <x v="10"/>
    <s v="L"/>
    <s v="0007"/>
    <m/>
    <x v="0"/>
    <x v="0"/>
    <s v=""/>
    <s v=""/>
    <s v=""/>
    <s v=""/>
    <s v=""/>
    <m/>
    <n v="20068.13154432"/>
    <n v="20226.167297279997"/>
    <n v="158.0357529599969"/>
  </r>
  <r>
    <s v="CEE &quot;SALADINO CORTIZO&quot; (VIGO)"/>
    <s v="22458"/>
    <s v="EDC994090136560018"/>
    <x v="1"/>
    <x v="2"/>
    <n v="6654.5360514705862"/>
    <s v="C"/>
    <s v="V"/>
    <n v="1"/>
    <m/>
    <m/>
    <n v="6003"/>
    <m/>
    <x v="9"/>
    <s v="L"/>
    <s v="0797"/>
    <m/>
    <x v="0"/>
    <x v="1"/>
    <n v="157"/>
    <s v="DUARTE ABOLLO, LAURA"/>
    <s v="36075653S"/>
    <s v="DEFINITIVO "/>
    <n v="0"/>
    <m/>
    <n v="19482.845169600001"/>
    <n v="19675.48743140935"/>
    <n v="192.64226180934929"/>
  </r>
  <r>
    <s v="CEE &quot;SALADINO CORTIZO&quot; (VIGO)"/>
    <s v="07150"/>
    <s v="EDC994090136560019"/>
    <x v="2"/>
    <x v="2"/>
    <n v="6654.5360514705862"/>
    <s v="C"/>
    <s v="V"/>
    <n v="1"/>
    <m/>
    <m/>
    <n v="6003"/>
    <m/>
    <x v="9"/>
    <s v="L"/>
    <n v="9729"/>
    <m/>
    <x v="0"/>
    <x v="1"/>
    <n v="467"/>
    <s v="QUINTAS JUNCAL, ISABEL"/>
    <s v="36120976M"/>
    <s v="DEFINITIVO "/>
    <n v="0"/>
    <m/>
    <n v="19482.845169600001"/>
    <n v="19675.48743140935"/>
    <n v="192.64226180934929"/>
  </r>
  <r>
    <s v="CEE &quot;SALADINO CORTIZO&quot; (VIGO)"/>
    <s v="07151"/>
    <s v="EDC994090136560021"/>
    <x v="0"/>
    <x v="2"/>
    <n v="6654.5360514705862"/>
    <s v="C"/>
    <s v="V"/>
    <n v="11"/>
    <m/>
    <m/>
    <n v="6003"/>
    <m/>
    <x v="9"/>
    <s v="L"/>
    <n v="9732"/>
    <m/>
    <x v="0"/>
    <x v="0"/>
    <s v=""/>
    <s v=""/>
    <s v=""/>
    <s v=""/>
    <s v=""/>
    <m/>
    <n v="19482.845169600001"/>
    <n v="19675.48743140935"/>
    <n v="192.64226180934929"/>
  </r>
  <r>
    <s v="CEE &quot;SALADINO CORTIZO&quot; (VIGO)"/>
    <s v="29105"/>
    <s v="EDC994090136560022"/>
    <x v="0"/>
    <x v="2"/>
    <n v="6654.5360514705862"/>
    <s v="C"/>
    <s v="V"/>
    <n v="11"/>
    <m/>
    <m/>
    <n v="6003"/>
    <m/>
    <x v="9"/>
    <s v="L"/>
    <n v="9732"/>
    <m/>
    <x v="0"/>
    <x v="0"/>
    <s v=""/>
    <s v=""/>
    <s v=""/>
    <s v=""/>
    <s v=""/>
    <m/>
    <n v="19482.845169600001"/>
    <n v="19675.48743140935"/>
    <n v="192.64226180934929"/>
  </r>
  <r>
    <s v="CEE &quot;SALADINO CORTIZO&quot; (VIGO)"/>
    <s v="07152"/>
    <s v="EDC994090136560023"/>
    <x v="0"/>
    <x v="2"/>
    <n v="6654.5360514705862"/>
    <s v="C"/>
    <s v="V"/>
    <n v="11"/>
    <m/>
    <m/>
    <n v="6003"/>
    <m/>
    <x v="9"/>
    <s v="L"/>
    <n v="9732"/>
    <m/>
    <x v="0"/>
    <x v="1"/>
    <n v="465"/>
    <s v="PUGA VILABOA, MARIA CARMEN"/>
    <s v="36061648V"/>
    <s v="DEFINITIVO "/>
    <n v="0"/>
    <m/>
    <n v="19482.845169600001"/>
    <n v="19675.48743140935"/>
    <n v="192.64226180934929"/>
  </r>
  <r>
    <s v="CEE &quot;NOSA SEÑORA DO ROSARIO&quot; (A CORUÑA)"/>
    <s v="22157"/>
    <s v="EDC994090215001020"/>
    <x v="1"/>
    <x v="2"/>
    <n v="6654.5360514705862"/>
    <s v="C"/>
    <s v="V"/>
    <n v="1"/>
    <m/>
    <m/>
    <n v="6003"/>
    <m/>
    <x v="9"/>
    <s v="L"/>
    <s v="0797"/>
    <m/>
    <x v="0"/>
    <x v="0"/>
    <s v=""/>
    <s v=""/>
    <s v=""/>
    <s v=""/>
    <s v=""/>
    <m/>
    <n v="19482.845169600001"/>
    <n v="19675.48743140935"/>
    <n v="192.64226180934929"/>
  </r>
  <r>
    <s v="CEE &quot;MANUEL LÓPEZ NAVALÓN&quot; (SANTIAGO DE COMPOSTELA)"/>
    <s v="07180"/>
    <s v="EDC994090215770075"/>
    <x v="1"/>
    <x v="2"/>
    <n v="6654.5360514705862"/>
    <s v="C"/>
    <s v="V"/>
    <n v="1"/>
    <m/>
    <m/>
    <n v="6003"/>
    <m/>
    <x v="9"/>
    <s v="L"/>
    <s v="0797"/>
    <m/>
    <x v="0"/>
    <x v="1"/>
    <n v="484"/>
    <s v="RICO PICÓN, MARIA ROSA"/>
    <s v="32748618E"/>
    <s v="DEFINITIVO "/>
    <n v="0"/>
    <m/>
    <n v="19482.845169600001"/>
    <n v="19675.48743140935"/>
    <n v="192.64226180934929"/>
  </r>
  <r>
    <s v="CEE &quot;MANUEL LÓPEZ NAVALÓN&quot; (SANTIAGO DE COMPOSTELA)"/>
    <s v="22222"/>
    <s v="EDC994090215770076"/>
    <x v="1"/>
    <x v="2"/>
    <n v="6654.5360514705862"/>
    <s v="C"/>
    <s v="V"/>
    <n v="1"/>
    <m/>
    <m/>
    <n v="6003"/>
    <m/>
    <x v="9"/>
    <s v="L"/>
    <s v="0797"/>
    <m/>
    <x v="0"/>
    <x v="0"/>
    <s v=""/>
    <s v=""/>
    <s v=""/>
    <s v=""/>
    <s v=""/>
    <m/>
    <n v="19482.845169600001"/>
    <n v="19675.48743140935"/>
    <n v="192.64226180934929"/>
  </r>
  <r>
    <s v="CEE &quot;MANUEL LÓPEZ NAVALÓN&quot; (SANTIAGO DE COMPOSTELA)"/>
    <s v="07182"/>
    <s v="EDC994090215770080"/>
    <x v="8"/>
    <x v="2"/>
    <n v="6654.5360514705862"/>
    <s v="C"/>
    <s v="V"/>
    <n v="1"/>
    <m/>
    <m/>
    <n v="6003"/>
    <m/>
    <x v="9"/>
    <s v="L"/>
    <s v="0801"/>
    <m/>
    <x v="0"/>
    <x v="0"/>
    <s v=""/>
    <s v=""/>
    <s v=""/>
    <s v=""/>
    <s v=""/>
    <m/>
    <n v="19482.845169600001"/>
    <n v="19675.48743140935"/>
    <n v="192.64226180934929"/>
  </r>
  <r>
    <s v="CEE &quot;MANUEL LÓPEZ NAVALÓN&quot; (SANTIAGO DE COMPOSTELA)"/>
    <s v="07184"/>
    <s v="EDC994090215770100"/>
    <x v="4"/>
    <x v="2"/>
    <n v="6654.5360514705862"/>
    <s v="C"/>
    <s v="V"/>
    <n v="11"/>
    <m/>
    <m/>
    <n v="6003"/>
    <m/>
    <x v="9"/>
    <s v="L"/>
    <n v="9731"/>
    <m/>
    <x v="0"/>
    <x v="0"/>
    <s v=""/>
    <s v=""/>
    <s v=""/>
    <s v=""/>
    <s v=""/>
    <m/>
    <n v="19482.845169600001"/>
    <n v="19675.48743140935"/>
    <n v="192.64226180934929"/>
  </r>
  <r>
    <s v="CEE &quot;MANUEL LÓPEZ NAVALÓN&quot; (SANTIAGO DE COMPOSTELA)"/>
    <s v="07185"/>
    <s v="EDC994090215770101"/>
    <x v="4"/>
    <x v="2"/>
    <n v="6654.5360514705862"/>
    <s v="C"/>
    <s v="V"/>
    <n v="11"/>
    <m/>
    <m/>
    <n v="6003"/>
    <m/>
    <x v="9"/>
    <s v="L"/>
    <n v="9731"/>
    <m/>
    <x v="0"/>
    <x v="0"/>
    <s v=""/>
    <s v=""/>
    <s v=""/>
    <s v=""/>
    <s v=""/>
    <m/>
    <n v="19482.845169600001"/>
    <n v="19675.48743140935"/>
    <n v="192.64226180934929"/>
  </r>
  <r>
    <s v="CEE &quot;MANUEL LÓPEZ NAVALÓN&quot; (SANTIAGO DE COMPOSTELA)"/>
    <s v="07186"/>
    <s v="EDC994090215770102"/>
    <x v="4"/>
    <x v="2"/>
    <n v="6654.5360514705862"/>
    <s v="C"/>
    <s v="V"/>
    <n v="11"/>
    <m/>
    <m/>
    <n v="6003"/>
    <m/>
    <x v="9"/>
    <s v="L"/>
    <n v="9731"/>
    <m/>
    <x v="0"/>
    <x v="0"/>
    <s v=""/>
    <s v=""/>
    <s v=""/>
    <s v=""/>
    <s v=""/>
    <m/>
    <n v="19482.845169600001"/>
    <n v="19675.48743140935"/>
    <n v="192.64226180934929"/>
  </r>
  <r>
    <s v="CEE &quot;MANUEL LÓPEZ NAVALÓN&quot; (SANTIAGO DE COMPOSTELA)"/>
    <s v="07187"/>
    <s v="EDC994090215770103"/>
    <x v="4"/>
    <x v="2"/>
    <n v="6654.5360514705862"/>
    <s v="C"/>
    <s v="V"/>
    <n v="11"/>
    <m/>
    <m/>
    <n v="6003"/>
    <m/>
    <x v="9"/>
    <s v="L"/>
    <n v="9731"/>
    <m/>
    <x v="0"/>
    <x v="1"/>
    <n v="371"/>
    <s v="MOSCOSO MARIÑO, ANA MARIA"/>
    <s v="33250410T"/>
    <s v="DEFINITIVO "/>
    <n v="0"/>
    <m/>
    <n v="19482.845169600001"/>
    <n v="19675.48743140935"/>
    <n v="192.64226180934929"/>
  </r>
  <r>
    <s v="CEE &quot;O PEDROSO&quot; (SANTIAGO DE COMPOSTELA)"/>
    <s v="22223"/>
    <s v="EDC994090315770085"/>
    <x v="2"/>
    <x v="4"/>
    <n v="6990.1677794117631"/>
    <s v="C"/>
    <s v="V"/>
    <n v="1"/>
    <m/>
    <m/>
    <n v="6003"/>
    <m/>
    <x v="12"/>
    <s v="L"/>
    <n v="3591"/>
    <m/>
    <x v="0"/>
    <x v="1"/>
    <n v="37"/>
    <s v="ARIAS PACHECO, MARIA DEL CARMEN"/>
    <s v="33301488H"/>
    <s v="DEFINITIVO "/>
    <n v="0"/>
    <m/>
    <n v="20581.988649600004"/>
    <n v="20776.449494929057"/>
    <n v="194.46084532905297"/>
  </r>
  <r>
    <s v="CEE &quot;O PEDROSO&quot; (SANTIAGO DE COMPOSTELA)"/>
    <s v="22224"/>
    <s v="EDC994090315770086"/>
    <x v="2"/>
    <x v="4"/>
    <n v="6990.1677794117631"/>
    <s v="C"/>
    <s v="V"/>
    <n v="1"/>
    <m/>
    <m/>
    <n v="6003"/>
    <m/>
    <x v="12"/>
    <s v="L"/>
    <n v="3591"/>
    <m/>
    <x v="0"/>
    <x v="1"/>
    <n v="197"/>
    <s v="FERRO BARREIRO, MONICA"/>
    <s v="44818107P"/>
    <s v="PROVISIONAL"/>
    <n v="0"/>
    <m/>
    <n v="20581.988649600004"/>
    <n v="20776.449494929057"/>
    <n v="194.46084532905297"/>
  </r>
  <r>
    <s v="ARQUIVO DO REINO DE GALICIA"/>
    <s v="03596"/>
    <s v="EDC995030115001067"/>
    <x v="0"/>
    <x v="1"/>
    <n v="6486.34"/>
    <s v="C"/>
    <s v="V"/>
    <n v="11"/>
    <m/>
    <m/>
    <n v="6003"/>
    <m/>
    <x v="15"/>
    <s v="L"/>
    <n v="6697"/>
    <m/>
    <x v="0"/>
    <x v="0"/>
    <s v=""/>
    <s v=""/>
    <s v=""/>
    <s v=""/>
    <s v=""/>
    <m/>
    <n v="18383.701689600002"/>
    <n v="19124.976097919996"/>
    <n v="741.27440831999411"/>
  </r>
  <r>
    <s v="ARQUIVO DO REINO DE GALICIA"/>
    <s v="24196"/>
    <s v="EDC995030115001069"/>
    <x v="0"/>
    <x v="1"/>
    <n v="6486.34"/>
    <s v="C"/>
    <s v="V"/>
    <n v="11"/>
    <m/>
    <m/>
    <n v="6003"/>
    <m/>
    <x v="16"/>
    <s v="L"/>
    <n v="1492"/>
    <m/>
    <x v="0"/>
    <x v="0"/>
    <s v=""/>
    <s v=""/>
    <s v=""/>
    <s v=""/>
    <s v=""/>
    <m/>
    <n v="18968.988064320001"/>
    <n v="19124.976097919996"/>
    <n v="155.98803359999511"/>
  </r>
  <r>
    <s v="CENTRO  INTEGRADO DE FORMACIÓN PROFESIONAL(OURENSE)"/>
    <s v="08578"/>
    <s v="EIC992000032001023"/>
    <x v="0"/>
    <x v="1"/>
    <n v="6486.34"/>
    <s v="C"/>
    <s v="V"/>
    <n v="11"/>
    <m/>
    <m/>
    <m/>
    <m/>
    <x v="17"/>
    <s v="L"/>
    <s v="6280"/>
    <m/>
    <x v="0"/>
    <x v="0"/>
    <s v=""/>
    <s v=""/>
    <s v=""/>
    <s v=""/>
    <s v=""/>
    <m/>
    <n v="18968.988064320001"/>
    <n v="19124.976097919996"/>
    <n v="155.98803359999511"/>
  </r>
  <r>
    <s v="CENTRO  INTEGRADO DE FORMACIÓN PROFESIONAL(OURENSE)"/>
    <s v="08579"/>
    <s v="EIC992000032001024"/>
    <x v="0"/>
    <x v="1"/>
    <n v="6486.34"/>
    <s v="C"/>
    <s v="V"/>
    <n v="11"/>
    <m/>
    <m/>
    <m/>
    <m/>
    <x v="17"/>
    <s v="L"/>
    <m/>
    <m/>
    <x v="0"/>
    <x v="0"/>
    <s v=""/>
    <s v=""/>
    <s v=""/>
    <s v=""/>
    <s v=""/>
    <m/>
    <n v="18968.988064320001"/>
    <n v="19124.976097919996"/>
    <n v="155.98803359999511"/>
  </r>
  <r>
    <s v="CENTRO  INTEGRADO DE FORMACIÓN PROFESIONAL(OURENSE)"/>
    <s v="08581"/>
    <s v="EIC992000032001026"/>
    <x v="0"/>
    <x v="1"/>
    <n v="6486.34"/>
    <s v="C"/>
    <s v="V"/>
    <n v="11"/>
    <m/>
    <m/>
    <m/>
    <m/>
    <x v="18"/>
    <s v="L"/>
    <m/>
    <m/>
    <x v="0"/>
    <x v="0"/>
    <s v=""/>
    <s v=""/>
    <s v=""/>
    <s v=""/>
    <s v=""/>
    <m/>
    <n v="18968.988064320001"/>
    <n v="19124.976097919996"/>
    <n v="155.98803359999511"/>
  </r>
  <r>
    <s v="OFICINA DE EMPREGO DAS PONTES DE GARCÍA RODRÍGUEZ"/>
    <s v="17596"/>
    <s v="EIC992090115690015"/>
    <x v="0"/>
    <x v="0"/>
    <n v="6319.04"/>
    <s v="C"/>
    <s v="V"/>
    <n v="11"/>
    <m/>
    <m/>
    <m/>
    <m/>
    <x v="0"/>
    <s v="L"/>
    <s v="6229"/>
    <m/>
    <x v="0"/>
    <x v="1"/>
    <n v="475"/>
    <s v="REGO BARRIO, NURIA"/>
    <s v="76578961R"/>
    <s v="DEFINITIVO "/>
    <n v="0"/>
    <m/>
    <n v="18383.701689600002"/>
    <n v="18626.938628479998"/>
    <n v="243.23693887999616"/>
  </r>
  <r>
    <s v="CENTRO TERRITORIAL DO ISSGA EN LUGO"/>
    <s v="16684"/>
    <s v="EIO291000027001019"/>
    <x v="0"/>
    <x v="0"/>
    <n v="6319.04"/>
    <s v="C"/>
    <s v="V"/>
    <n v="11"/>
    <m/>
    <m/>
    <m/>
    <m/>
    <x v="0"/>
    <s v="L"/>
    <s v="2547"/>
    <m/>
    <x v="0"/>
    <x v="0"/>
    <s v=""/>
    <s v=""/>
    <s v=""/>
    <s v=""/>
    <s v=""/>
    <m/>
    <n v="18383.701689600002"/>
    <n v="18626.938628479998"/>
    <n v="243.23693887999616"/>
  </r>
  <r>
    <s v="XEFATURA TERRITORIAL A CORUÑA"/>
    <s v="10573"/>
    <s v="IVC991000015001250"/>
    <x v="0"/>
    <x v="0"/>
    <n v="6319.04"/>
    <s v="C"/>
    <s v="V"/>
    <n v="11"/>
    <m/>
    <m/>
    <m/>
    <m/>
    <x v="0"/>
    <s v="L"/>
    <n v="9031"/>
    <m/>
    <x v="0"/>
    <x v="1"/>
    <n v="485"/>
    <s v="RIOTORTO LISTA, RAQUEL"/>
    <s v="32790659L"/>
    <s v="DEFINITIVO "/>
    <n v="0"/>
    <m/>
    <n v="18383.701689600002"/>
    <n v="18626.938628479998"/>
    <n v="243.23693887999616"/>
  </r>
  <r>
    <s v="XEFATURA TERRITORIAL A CORUÑA"/>
    <s v="10578"/>
    <s v="IVC991000015001252"/>
    <x v="0"/>
    <x v="0"/>
    <n v="6319.04"/>
    <s v="C"/>
    <s v="V"/>
    <n v="11"/>
    <m/>
    <m/>
    <m/>
    <m/>
    <x v="0"/>
    <s v="L"/>
    <n v="9031"/>
    <m/>
    <x v="0"/>
    <x v="0"/>
    <s v=""/>
    <s v=""/>
    <s v=""/>
    <s v=""/>
    <s v=""/>
    <m/>
    <n v="18383.701689600002"/>
    <n v="18626.938628479998"/>
    <n v="243.23693887999616"/>
  </r>
  <r>
    <s v="XEFATURA TERRITORIAL OURENSE"/>
    <s v="10876"/>
    <s v="IVC991000032001250"/>
    <x v="0"/>
    <x v="0"/>
    <n v="6319.04"/>
    <s v="C"/>
    <s v="V"/>
    <n v="11"/>
    <m/>
    <m/>
    <m/>
    <m/>
    <x v="0"/>
    <s v="L"/>
    <n v="9031"/>
    <m/>
    <x v="0"/>
    <x v="1"/>
    <n v="156"/>
    <s v="DOÑORO FERNANDEZ, MILAGROS"/>
    <s v="34952181R"/>
    <n v="0"/>
    <s v="Incapacidade permante total (sen reserva)"/>
    <m/>
    <n v="18383.701689600002"/>
    <n v="18626.938628479998"/>
    <n v="243.23693887999616"/>
  </r>
  <r>
    <s v="XEFATURA TERRITORIAL PONTEVEDRA"/>
    <s v="11036"/>
    <s v="IVC991000036001250"/>
    <x v="0"/>
    <x v="0"/>
    <n v="6319.04"/>
    <s v="C"/>
    <s v="V"/>
    <n v="11"/>
    <m/>
    <m/>
    <m/>
    <m/>
    <x v="0"/>
    <s v="L"/>
    <n v="9031"/>
    <m/>
    <x v="0"/>
    <x v="0"/>
    <s v=""/>
    <s v=""/>
    <s v=""/>
    <s v=""/>
    <s v=""/>
    <m/>
    <n v="18383.701689600002"/>
    <n v="18626.938628479998"/>
    <n v="243.23693887999616"/>
  </r>
  <r>
    <s v="CENTRO DE INVESTIGACIÓNS MARIÑAS CORÓN-VILANOVA DE AROUSA"/>
    <s v="11748"/>
    <s v="PEC994020136600073"/>
    <x v="9"/>
    <x v="0"/>
    <n v="6319.04"/>
    <s v="C"/>
    <s v="V"/>
    <n v="11"/>
    <m/>
    <m/>
    <m/>
    <m/>
    <x v="0"/>
    <s v="L"/>
    <n v="1783"/>
    <m/>
    <x v="0"/>
    <x v="0"/>
    <s v=""/>
    <s v=""/>
    <s v=""/>
    <s v=""/>
    <s v=""/>
    <m/>
    <n v="18383.701689600002"/>
    <n v="18626.938628479998"/>
    <n v="243.23693887999616"/>
  </r>
  <r>
    <s v="ESCOLA OFICIAL NÁUTICO-PESQUEIRA DE FERROL"/>
    <s v="11814"/>
    <s v="PEC994030115350070"/>
    <x v="1"/>
    <x v="3"/>
    <n v="6822.48"/>
    <s v="C"/>
    <s v="V"/>
    <n v="1"/>
    <m/>
    <m/>
    <m/>
    <m/>
    <x v="19"/>
    <s v="L"/>
    <s v="1719"/>
    <m/>
    <x v="0"/>
    <x v="0"/>
    <s v=""/>
    <s v=""/>
    <s v=""/>
    <s v=""/>
    <s v=""/>
    <m/>
    <n v="20068.13154432"/>
    <n v="20226.167297279997"/>
    <n v="158.0357529599969"/>
  </r>
  <r>
    <s v="ESCOLA OFICIAL NÁUTICO-PESQUEIRA DE FERROL"/>
    <s v="11815"/>
    <s v="PEC994030115350071"/>
    <x v="1"/>
    <x v="3"/>
    <n v="6822.48"/>
    <s v="C"/>
    <s v="V"/>
    <n v="1"/>
    <m/>
    <m/>
    <m/>
    <m/>
    <x v="19"/>
    <s v="L"/>
    <n v="1719"/>
    <m/>
    <x v="0"/>
    <x v="0"/>
    <s v=""/>
    <s v=""/>
    <s v=""/>
    <s v=""/>
    <s v=""/>
    <m/>
    <n v="20068.13154432"/>
    <n v="20226.167297279997"/>
    <n v="158.0357529599969"/>
  </r>
  <r>
    <s v="ESCOLA OFICIAL NÁUTICO-PESQUEIRA DE FERROL"/>
    <s v="11816"/>
    <s v="PEC994030115350072"/>
    <x v="1"/>
    <x v="3"/>
    <n v="6822.48"/>
    <s v="C"/>
    <s v="V"/>
    <n v="1"/>
    <m/>
    <m/>
    <m/>
    <m/>
    <x v="19"/>
    <s v="L"/>
    <s v="1719"/>
    <m/>
    <x v="0"/>
    <x v="0"/>
    <s v=""/>
    <s v=""/>
    <s v=""/>
    <s v=""/>
    <s v=""/>
    <m/>
    <n v="20068.13154432"/>
    <n v="20226.167297279997"/>
    <n v="158.0357529599969"/>
  </r>
  <r>
    <s v="ESCOLA OFICIAL NÁUTICO-PESQUEIRA DE FERROL"/>
    <s v="11817"/>
    <s v="PEC994030115350073"/>
    <x v="1"/>
    <x v="3"/>
    <n v="6822.48"/>
    <s v="C"/>
    <s v="V"/>
    <n v="1"/>
    <m/>
    <m/>
    <m/>
    <m/>
    <x v="19"/>
    <s v="L"/>
    <s v="1719"/>
    <m/>
    <x v="0"/>
    <x v="1"/>
    <n v="267"/>
    <s v="HERMIDA DONATE, MARIA ISABEL"/>
    <s v="32667961A"/>
    <s v="DEFINITIVO "/>
    <n v="0"/>
    <m/>
    <n v="20068.13154432"/>
    <n v="20226.167297279997"/>
    <n v="158.0357529599969"/>
  </r>
  <r>
    <s v="ESCOLA OFICIAL NÁUTICO-PESQUEIRA DE FERROL"/>
    <s v="11818"/>
    <s v="PEC994030115350081"/>
    <x v="9"/>
    <x v="0"/>
    <n v="6319.04"/>
    <s v="C"/>
    <s v="V"/>
    <n v="11"/>
    <m/>
    <m/>
    <m/>
    <m/>
    <x v="0"/>
    <s v="L"/>
    <n v="1718"/>
    <m/>
    <x v="0"/>
    <x v="0"/>
    <s v=""/>
    <s v=""/>
    <s v=""/>
    <s v=""/>
    <s v=""/>
    <m/>
    <n v="18383.701689600002"/>
    <n v="18626.938628479998"/>
    <n v="243.23693887999616"/>
  </r>
  <r>
    <s v="ESCOLA OFICIAL NÁUTICO-PESQUEIRA DE FERROL"/>
    <s v="11819"/>
    <s v="PEC994030115350082"/>
    <x v="9"/>
    <x v="0"/>
    <n v="6319.04"/>
    <s v="C"/>
    <s v="V"/>
    <n v="11"/>
    <m/>
    <m/>
    <m/>
    <m/>
    <x v="0"/>
    <s v="L"/>
    <n v="1718"/>
    <m/>
    <x v="0"/>
    <x v="0"/>
    <s v=""/>
    <s v=""/>
    <s v=""/>
    <s v=""/>
    <s v=""/>
    <m/>
    <n v="18383.701689600002"/>
    <n v="18626.938628479998"/>
    <n v="243.23693887999616"/>
  </r>
  <r>
    <s v="ESCOLA OFICIAL NÁUTICO-PESQUEIRA DE FERROL"/>
    <s v="11820"/>
    <s v="PEC994030115350085"/>
    <x v="9"/>
    <x v="0"/>
    <n v="6319.04"/>
    <s v="C"/>
    <s v="V"/>
    <n v="11"/>
    <m/>
    <m/>
    <m/>
    <m/>
    <x v="0"/>
    <s v="L"/>
    <n v="1718"/>
    <m/>
    <x v="0"/>
    <x v="0"/>
    <s v=""/>
    <s v=""/>
    <s v=""/>
    <s v=""/>
    <s v=""/>
    <m/>
    <n v="18383.701689600002"/>
    <n v="18626.938628479998"/>
    <n v="243.23693887999616"/>
  </r>
  <r>
    <s v="INSTITUTO POLITÉCNICO MARÍTIMO-PESQUEIRO DO ATLÁNTICO DE VIGO"/>
    <s v="11914"/>
    <s v="PEC994030136560103"/>
    <x v="1"/>
    <x v="3"/>
    <n v="6822.48"/>
    <s v="C"/>
    <s v="V"/>
    <n v="1"/>
    <m/>
    <m/>
    <m/>
    <m/>
    <x v="19"/>
    <s v="L"/>
    <s v="1719"/>
    <m/>
    <x v="0"/>
    <x v="0"/>
    <s v=""/>
    <s v=""/>
    <s v=""/>
    <s v=""/>
    <s v=""/>
    <m/>
    <n v="20068.13154432"/>
    <n v="20226.167297279997"/>
    <n v="158.0357529599969"/>
  </r>
  <r>
    <s v="INSTITUTO POLITÉCNICO MARÍTIMO-PESQUEIRO DO ATLÁNTICO DE VIGO"/>
    <s v="11915"/>
    <s v="PEC994030136560104"/>
    <x v="1"/>
    <x v="3"/>
    <n v="6822.48"/>
    <s v="C"/>
    <s v="V"/>
    <n v="1"/>
    <m/>
    <m/>
    <m/>
    <m/>
    <x v="19"/>
    <s v="L"/>
    <s v="1719"/>
    <m/>
    <x v="0"/>
    <x v="1"/>
    <n v="605"/>
    <s v="VAZQUEZ DOMINGUEZ, ANA NURIA"/>
    <s v="36077577F"/>
    <s v="DEFINITIVO "/>
    <n v="0"/>
    <m/>
    <n v="20068.13154432"/>
    <n v="20226.167297279997"/>
    <n v="158.0357529599969"/>
  </r>
  <r>
    <s v="INSTITUTO POLITÉCNICO MARÍTIMO-PESQUEIRO DO ATLÁNTICO DE VIGO"/>
    <s v="11916"/>
    <s v="PEC994030136560105"/>
    <x v="1"/>
    <x v="3"/>
    <n v="6822.48"/>
    <s v="C"/>
    <s v="V"/>
    <n v="1"/>
    <m/>
    <m/>
    <m/>
    <m/>
    <x v="19"/>
    <s v="L"/>
    <s v="4495"/>
    <m/>
    <x v="0"/>
    <x v="0"/>
    <s v=""/>
    <s v=""/>
    <s v=""/>
    <s v=""/>
    <s v=""/>
    <m/>
    <n v="20068.13154432"/>
    <n v="20226.167297279997"/>
    <n v="158.0357529599969"/>
  </r>
  <r>
    <s v="INSTITUTO POLITÉCNICO MARÍTIMO-PESQUEIRO DO ATLÁNTICO DE VIGO"/>
    <s v="11917"/>
    <s v="PEC994030136560106"/>
    <x v="1"/>
    <x v="3"/>
    <n v="6822.48"/>
    <s v="C"/>
    <s v="V"/>
    <n v="1"/>
    <m/>
    <m/>
    <m/>
    <m/>
    <x v="19"/>
    <s v="L"/>
    <s v="1719"/>
    <m/>
    <x v="0"/>
    <x v="0"/>
    <s v=""/>
    <s v=""/>
    <s v=""/>
    <s v=""/>
    <s v=""/>
    <m/>
    <n v="20068.13154432"/>
    <n v="20226.167297279997"/>
    <n v="158.0357529599969"/>
  </r>
  <r>
    <s v="INSTITUTO POLITÉCNICO MARÍTIMO-PESQUEIRO DO ATLÁNTICO DE VIGO"/>
    <s v="11918"/>
    <s v="PEC994030136560110"/>
    <x v="2"/>
    <x v="1"/>
    <n v="6486.34"/>
    <s v="C"/>
    <s v="V"/>
    <n v="1"/>
    <m/>
    <m/>
    <m/>
    <m/>
    <x v="20"/>
    <s v="L"/>
    <n v="1720"/>
    <m/>
    <x v="0"/>
    <x v="0"/>
    <s v=""/>
    <s v=""/>
    <s v=""/>
    <s v=""/>
    <s v=""/>
    <m/>
    <n v="18968.988064320001"/>
    <n v="19124.976097919996"/>
    <n v="155.98803359999511"/>
  </r>
  <r>
    <s v="INSTITUTO POLITÉCNICO MARÍTIMO-PESQUEIRO DO ATLÁNTICO DE VIGO"/>
    <s v="11919"/>
    <s v="PEC994030136560111"/>
    <x v="2"/>
    <x v="1"/>
    <n v="6486.34"/>
    <s v="C"/>
    <s v="V"/>
    <n v="1"/>
    <m/>
    <m/>
    <m/>
    <m/>
    <x v="20"/>
    <s v="L"/>
    <n v="1720"/>
    <m/>
    <x v="0"/>
    <x v="0"/>
    <s v=""/>
    <s v=""/>
    <s v=""/>
    <s v=""/>
    <s v=""/>
    <m/>
    <n v="18968.988064320001"/>
    <n v="19124.976097919996"/>
    <n v="155.98803359999511"/>
  </r>
  <r>
    <s v="INSTITUTO POLITÉCNICO MARÍTIMO-PESQUEIRO DO ATLÁNTICO DE VIGO"/>
    <s v="11920"/>
    <s v="PEC994030136560112"/>
    <x v="2"/>
    <x v="1"/>
    <n v="6486.34"/>
    <s v="C"/>
    <s v="V"/>
    <n v="1"/>
    <m/>
    <m/>
    <m/>
    <m/>
    <x v="20"/>
    <s v="L"/>
    <n v="1720"/>
    <m/>
    <x v="0"/>
    <x v="0"/>
    <s v=""/>
    <s v=""/>
    <s v=""/>
    <s v=""/>
    <s v=""/>
    <m/>
    <n v="18968.988064320001"/>
    <n v="19124.976097919996"/>
    <n v="155.98803359999511"/>
  </r>
  <r>
    <s v="INSTITUTO POLITÉCNICO MARÍTIMO-PESQUEIRO DO ATLÁNTICO DE VIGO"/>
    <s v="11921"/>
    <s v="PEC994030136560113"/>
    <x v="2"/>
    <x v="1"/>
    <n v="6486.34"/>
    <s v="C"/>
    <s v="V"/>
    <n v="1"/>
    <m/>
    <m/>
    <m/>
    <m/>
    <x v="20"/>
    <s v="L"/>
    <n v="1720"/>
    <m/>
    <x v="0"/>
    <x v="0"/>
    <s v=""/>
    <s v=""/>
    <s v=""/>
    <s v=""/>
    <s v=""/>
    <m/>
    <n v="18968.988064320001"/>
    <n v="19124.976097919996"/>
    <n v="155.98803359999511"/>
  </r>
  <r>
    <s v="INSTITUTO POLITÉCNICO MARÍTIMO-PESQUEIRO DO ATLÁNTICO DE VIGO"/>
    <s v="11922"/>
    <s v="PEC994030136560116"/>
    <x v="5"/>
    <x v="2"/>
    <n v="6654.5360514705862"/>
    <s v="C"/>
    <s v="V"/>
    <n v="1"/>
    <m/>
    <m/>
    <m/>
    <m/>
    <x v="9"/>
    <s v="L"/>
    <n v="1722"/>
    <m/>
    <x v="0"/>
    <x v="1"/>
    <n v="360"/>
    <s v="MOLDES FERNÁNDEZ, MARÍA ISABEL"/>
    <s v="36045949G"/>
    <s v="PROVISIONAL"/>
    <n v="0"/>
    <m/>
    <n v="19482.845169600001"/>
    <n v="19675.48743140935"/>
    <n v="192.64226180934929"/>
  </r>
  <r>
    <s v="INSTITUTO POLITÉCNICO MARÍTIMO-PESQUEIRO DO ATLÁNTICO DE VIGO"/>
    <s v="11923"/>
    <s v="PEC994030136560117"/>
    <x v="5"/>
    <x v="2"/>
    <n v="6654.5360514705862"/>
    <s v="C"/>
    <s v="V"/>
    <n v="1"/>
    <m/>
    <m/>
    <m/>
    <m/>
    <x v="9"/>
    <s v="L"/>
    <n v="1722"/>
    <m/>
    <x v="0"/>
    <x v="0"/>
    <s v=""/>
    <s v=""/>
    <s v=""/>
    <s v=""/>
    <s v=""/>
    <m/>
    <n v="19482.845169600001"/>
    <n v="19675.48743140935"/>
    <n v="192.64226180934929"/>
  </r>
  <r>
    <s v="INSTITUTO POLITÉCNICO MARÍTIMO-PESQUEIRO DO ATLÁNTICO DE VIGO"/>
    <s v="11924"/>
    <s v="PEC994030136560118"/>
    <x v="5"/>
    <x v="2"/>
    <n v="6654.5360514705862"/>
    <s v="C"/>
    <s v="V"/>
    <n v="1"/>
    <m/>
    <m/>
    <m/>
    <m/>
    <x v="9"/>
    <s v="L"/>
    <n v="1722"/>
    <m/>
    <x v="0"/>
    <x v="1"/>
    <n v="2"/>
    <s v="ABALDE RODRIGUEZ, IRENE"/>
    <s v="36031617R"/>
    <s v="PROVISIONAL"/>
    <n v="0"/>
    <m/>
    <n v="19482.845169600001"/>
    <n v="19675.48743140935"/>
    <n v="192.64226180934929"/>
  </r>
  <r>
    <s v="INSTITUTO POLITÉCNICO MARÍTIMO-PESQUEIRO DO ATLÁNTICO DE VIGO"/>
    <s v="11926"/>
    <s v="PEC994030136560122"/>
    <x v="9"/>
    <x v="1"/>
    <n v="6486.34"/>
    <s v="C"/>
    <s v="V"/>
    <n v="11"/>
    <m/>
    <m/>
    <m/>
    <m/>
    <x v="20"/>
    <s v="L"/>
    <n v="4496"/>
    <m/>
    <x v="0"/>
    <x v="0"/>
    <s v=""/>
    <s v=""/>
    <s v=""/>
    <s v=""/>
    <s v=""/>
    <m/>
    <n v="18968.988064320001"/>
    <n v="19124.976097919996"/>
    <n v="155.98803359999511"/>
  </r>
  <r>
    <s v="INSTITUTO POLITÉCNICO MARÍTIMO-PESQUEIRO DO ATLÁNTICO DE VIGO"/>
    <s v="11927"/>
    <s v="PEC994030136560123"/>
    <x v="9"/>
    <x v="1"/>
    <n v="6486.34"/>
    <s v="C"/>
    <s v="V"/>
    <n v="11"/>
    <m/>
    <m/>
    <m/>
    <m/>
    <x v="20"/>
    <s v="L"/>
    <n v="4496"/>
    <m/>
    <x v="0"/>
    <x v="0"/>
    <s v=""/>
    <s v=""/>
    <s v=""/>
    <s v=""/>
    <s v=""/>
    <m/>
    <n v="18968.988064320001"/>
    <n v="19124.976097919996"/>
    <n v="155.98803359999511"/>
  </r>
  <r>
    <s v="INSTITUTO POLITÉCNICO MARÍTIMO-PESQUEIRO DO ATLÁNTICO DE VIGO"/>
    <s v="11928"/>
    <s v="PEC994030136560124"/>
    <x v="9"/>
    <x v="1"/>
    <n v="6486.34"/>
    <s v="C"/>
    <s v="V"/>
    <n v="11"/>
    <m/>
    <m/>
    <m/>
    <m/>
    <x v="20"/>
    <s v="L"/>
    <n v="4496"/>
    <m/>
    <x v="0"/>
    <x v="0"/>
    <s v=""/>
    <s v=""/>
    <s v=""/>
    <s v=""/>
    <s v=""/>
    <m/>
    <n v="18968.988064320001"/>
    <n v="19124.976097919996"/>
    <n v="155.98803359999511"/>
  </r>
  <r>
    <s v="INSTITUTO POLITÉCNICO MARÍTIMO-PESQUEIRO DO ATLÁNTICO DE VIGO"/>
    <s v="11929"/>
    <s v="PEC994030136560125"/>
    <x v="9"/>
    <x v="1"/>
    <n v="6486.34"/>
    <s v="C"/>
    <s v="V"/>
    <n v="11"/>
    <m/>
    <m/>
    <m/>
    <m/>
    <x v="20"/>
    <s v="L"/>
    <n v="4496"/>
    <m/>
    <x v="0"/>
    <x v="1"/>
    <n v="12"/>
    <s v="ALONSO GUISANDE, MARIA DEL CARMEN"/>
    <s v="36082026V"/>
    <s v="DEFINITIVO "/>
    <n v="0"/>
    <m/>
    <n v="18968.988064320001"/>
    <n v="19124.976097919996"/>
    <n v="155.98803359999511"/>
  </r>
  <r>
    <s v="INSTITUTO POLITÉCNICO MARÍTIMO-PESQUEIRO DO ATLÁNTICO DE VIGO"/>
    <s v="11930"/>
    <s v="PEC994030136560128"/>
    <x v="9"/>
    <x v="1"/>
    <n v="6486.34"/>
    <s v="C"/>
    <s v="V"/>
    <n v="11"/>
    <m/>
    <m/>
    <m/>
    <m/>
    <x v="20"/>
    <s v="L"/>
    <n v="4496"/>
    <m/>
    <x v="0"/>
    <x v="0"/>
    <s v=""/>
    <s v=""/>
    <s v=""/>
    <s v=""/>
    <s v=""/>
    <m/>
    <n v="18968.988064320001"/>
    <n v="19124.976097919996"/>
    <n v="155.98803359999511"/>
  </r>
  <r>
    <s v="INSTITUTO POLITÉCNICO MARÍTIMO-PESQUEIRO DO ATLÁNTICO DE VIGO"/>
    <s v="11931"/>
    <s v="PEC994030136560129"/>
    <x v="9"/>
    <x v="1"/>
    <n v="6486.34"/>
    <s v="C"/>
    <s v="V"/>
    <n v="11"/>
    <m/>
    <m/>
    <m/>
    <m/>
    <x v="20"/>
    <s v="L"/>
    <n v="4496"/>
    <m/>
    <x v="0"/>
    <x v="0"/>
    <s v=""/>
    <s v=""/>
    <s v=""/>
    <s v=""/>
    <s v=""/>
    <m/>
    <n v="18968.988064320001"/>
    <n v="19124.976097919996"/>
    <n v="155.98803359999511"/>
  </r>
  <r>
    <s v="INSTITUTO POLITÉCNICO MARÍTIMO-PESQUEIRO DO ATLÁNTICO DE VIGO"/>
    <s v="11932"/>
    <s v="PEC994030136560130"/>
    <x v="9"/>
    <x v="1"/>
    <n v="6486.34"/>
    <s v="C"/>
    <s v="V"/>
    <n v="11"/>
    <m/>
    <m/>
    <m/>
    <m/>
    <x v="20"/>
    <s v="L"/>
    <n v="4496"/>
    <m/>
    <x v="0"/>
    <x v="1"/>
    <n v="400"/>
    <s v="ORMIGUEZ PEREZ, SUSANA MARIA"/>
    <s v="36066297C"/>
    <s v="PROVISIONAL"/>
    <s v="Fin da contratación temporal"/>
    <m/>
    <n v="18968.988064320001"/>
    <n v="19124.976097919996"/>
    <n v="155.98803359999511"/>
  </r>
  <r>
    <s v="CENTRO DE FORMACIÓN E EXPERIMENTACIÓN AGROFORESTAL DE SERGUDE (A CORUÑA)"/>
    <s v="02042"/>
    <s v="MRA112100315120035"/>
    <x v="1"/>
    <x v="1"/>
    <n v="6486.34"/>
    <s v="C"/>
    <s v="V"/>
    <n v="1"/>
    <m/>
    <m/>
    <m/>
    <m/>
    <x v="21"/>
    <s v="L"/>
    <s v="1209"/>
    <m/>
    <x v="0"/>
    <x v="0"/>
    <s v=""/>
    <s v=""/>
    <s v=""/>
    <s v=""/>
    <s v=""/>
    <m/>
    <n v="18968.988064320001"/>
    <n v="19124.976097919996"/>
    <n v="155.98803359999511"/>
  </r>
  <r>
    <s v="CENTRO DE FORMACIÓN E EXPERIMENTACIÓN AGROFORESTAL DE SERGUDE (A CORUÑA)"/>
    <s v="02043"/>
    <s v="MRA112100315120036"/>
    <x v="1"/>
    <x v="1"/>
    <n v="6486.34"/>
    <s v="C"/>
    <s v="V"/>
    <n v="1"/>
    <m/>
    <m/>
    <m/>
    <m/>
    <x v="21"/>
    <s v="L"/>
    <s v="1209"/>
    <m/>
    <x v="0"/>
    <x v="0"/>
    <s v=""/>
    <s v=""/>
    <s v=""/>
    <s v=""/>
    <s v=""/>
    <m/>
    <n v="18968.988064320001"/>
    <n v="19124.976097919996"/>
    <n v="155.98803359999511"/>
  </r>
  <r>
    <s v="CENTRO DE FORMACIÓN E EXPERIMENTACIÓN AGROFORESTAL &quot;PEDRO MURIAS&quot; (RIBADEO)"/>
    <s v="02094"/>
    <s v="MRA112200327500025"/>
    <x v="1"/>
    <x v="1"/>
    <n v="6486.34"/>
    <s v="C"/>
    <s v="V"/>
    <n v="1"/>
    <m/>
    <m/>
    <m/>
    <m/>
    <x v="21"/>
    <s v="L"/>
    <s v="1209"/>
    <m/>
    <x v="0"/>
    <x v="0"/>
    <s v=""/>
    <s v=""/>
    <s v=""/>
    <s v=""/>
    <s v=""/>
    <m/>
    <n v="18968.988064320001"/>
    <n v="19124.976097919996"/>
    <n v="155.98803359999511"/>
  </r>
  <r>
    <s v="CENTRO DE FORMACIÓN E EXPERIMENTACIÓN AGROFORESTAL DE BECERREÁ (LUGO)"/>
    <s v="02053"/>
    <s v="MRA112400327060024"/>
    <x v="0"/>
    <x v="1"/>
    <n v="6486.34"/>
    <s v="C"/>
    <s v="V"/>
    <n v="11"/>
    <m/>
    <m/>
    <m/>
    <m/>
    <x v="21"/>
    <s v="L"/>
    <n v="1207"/>
    <m/>
    <x v="0"/>
    <x v="0"/>
    <s v=""/>
    <s v=""/>
    <s v=""/>
    <s v=""/>
    <s v=""/>
    <m/>
    <n v="18968.988064320001"/>
    <n v="19124.976097919996"/>
    <n v="155.98803359999511"/>
  </r>
  <r>
    <s v="CENTRO DE FORMACIÓN E EXPERIMENTACIÓN AGROFORESTAL DE BECERREÁ (LUGO)"/>
    <s v="26740"/>
    <s v="MRA112400327060034"/>
    <x v="1"/>
    <x v="1"/>
    <n v="6486.34"/>
    <s v="C"/>
    <s v="V"/>
    <n v="1"/>
    <m/>
    <m/>
    <m/>
    <m/>
    <x v="22"/>
    <s v="L"/>
    <s v="1209"/>
    <m/>
    <x v="0"/>
    <x v="0"/>
    <s v=""/>
    <s v=""/>
    <s v=""/>
    <s v=""/>
    <s v=""/>
    <m/>
    <n v="18968.988064320001"/>
    <n v="19124.976097919996"/>
    <n v="155.98803359999511"/>
  </r>
  <r>
    <s v="CENTRO DE FORMACIÓN E EXPERIMENTACIÓN AGROFORESTAL DE LOURIZÁN (PONTEVEDRA)"/>
    <s v="00527"/>
    <s v="MRA112500336001045"/>
    <x v="1"/>
    <x v="1"/>
    <n v="6486.34"/>
    <s v="C"/>
    <s v="V"/>
    <n v="1"/>
    <m/>
    <m/>
    <m/>
    <m/>
    <x v="21"/>
    <s v="L"/>
    <s v="1209"/>
    <m/>
    <x v="0"/>
    <x v="1"/>
    <n v="49"/>
    <s v="BARREIRO LORENZO, LUISA"/>
    <s v="35294262A"/>
    <s v="DEFINITIVO "/>
    <n v="0"/>
    <m/>
    <n v="18968.988064320001"/>
    <n v="19124.976097919996"/>
    <n v="155.98803359999511"/>
  </r>
  <r>
    <s v="CENTRO DE FORMACIÓN E EXPERIMENTACIÓN AGROFORESTAL DE LOURIZÁN (PONTEVEDRA)"/>
    <s v="00528"/>
    <s v="MRA112500336001050"/>
    <x v="1"/>
    <x v="1"/>
    <n v="6486.34"/>
    <s v="C"/>
    <s v="V"/>
    <n v="1"/>
    <m/>
    <m/>
    <m/>
    <m/>
    <x v="21"/>
    <s v="L"/>
    <s v="1209"/>
    <m/>
    <x v="0"/>
    <x v="0"/>
    <s v=""/>
    <s v=""/>
    <s v=""/>
    <s v=""/>
    <s v=""/>
    <m/>
    <n v="18968.988064320001"/>
    <n v="19124.976097919996"/>
    <n v="155.98803359999511"/>
  </r>
  <r>
    <s v="CENTRO DE FORMACIÓN E EXPERIMENTACIÓN AGROFORESTAL DE LOURIZÁN (PONTEVEDRA)"/>
    <s v="28747"/>
    <s v="MRA112500336001051"/>
    <x v="2"/>
    <x v="1"/>
    <n v="6486.34"/>
    <s v="C"/>
    <s v="V"/>
    <n v="1"/>
    <m/>
    <m/>
    <m/>
    <m/>
    <x v="22"/>
    <s v="L"/>
    <n v="4801"/>
    <m/>
    <x v="0"/>
    <x v="0"/>
    <s v=""/>
    <s v=""/>
    <s v=""/>
    <s v=""/>
    <s v=""/>
    <m/>
    <n v="18968.988064320001"/>
    <n v="19124.976097919996"/>
    <n v="155.98803359999511"/>
  </r>
  <r>
    <s v="CENTRO DE INVESTIGACIÓNS AGRARIAS DE MABEGONDO (A CORUÑA)"/>
    <s v="00420"/>
    <s v="MRA112600315010271"/>
    <x v="0"/>
    <x v="2"/>
    <n v="6654.5360514705862"/>
    <s v="C"/>
    <s v="V"/>
    <n v="11"/>
    <m/>
    <m/>
    <m/>
    <m/>
    <x v="23"/>
    <s v="L"/>
    <n v="1289"/>
    <m/>
    <x v="0"/>
    <x v="1"/>
    <n v="472"/>
    <s v="RAPOSO SEOANE, ANA MARIA"/>
    <s v="76354661C"/>
    <s v="DEFINITIVO "/>
    <n v="0"/>
    <m/>
    <n v="19482.845169600001"/>
    <n v="19675.48743140935"/>
    <n v="192.64226180934929"/>
  </r>
  <r>
    <s v="CENTRO DE INVESTIGACIÓNS AGRARIAS DE MABEGONDO (A CORUÑA)"/>
    <s v="00421"/>
    <s v="MRA112600315010272"/>
    <x v="0"/>
    <x v="2"/>
    <n v="6654.5360514705862"/>
    <s v="C"/>
    <s v="V"/>
    <n v="11"/>
    <m/>
    <m/>
    <m/>
    <m/>
    <x v="23"/>
    <s v="L"/>
    <n v="1289"/>
    <m/>
    <x v="0"/>
    <x v="1"/>
    <n v="134"/>
    <s v="COTELO LEMA, MARIA LUZ"/>
    <s v="32812790R"/>
    <s v="DEFINITIVO "/>
    <n v="0"/>
    <m/>
    <n v="19482.845169600001"/>
    <n v="19675.48743140935"/>
    <n v="192.64226180934929"/>
  </r>
  <r>
    <s v="CENTRO DE RECURSOS ZOOXENÉTICOS DE GALICIA"/>
    <s v="00067"/>
    <s v="MRC050010432260128"/>
    <x v="0"/>
    <x v="5"/>
    <n v="7157.92"/>
    <s v="C"/>
    <s v="V"/>
    <n v="11"/>
    <m/>
    <m/>
    <m/>
    <m/>
    <x v="24"/>
    <s v="L"/>
    <n v="1333"/>
    <m/>
    <x v="0"/>
    <x v="0"/>
    <s v=""/>
    <s v=""/>
    <s v=""/>
    <s v=""/>
    <s v=""/>
    <m/>
    <n v="21167.275024320003"/>
    <n v="21327.358496639998"/>
    <n v="160.08347231999505"/>
  </r>
  <r>
    <s v="OFICINA DE BETANZOS"/>
    <s v="01162"/>
    <s v="MRC992003115090020"/>
    <x v="10"/>
    <x v="0"/>
    <n v="6319.04"/>
    <s v="C"/>
    <s v="V"/>
    <n v="11"/>
    <m/>
    <m/>
    <m/>
    <m/>
    <x v="0"/>
    <s v="L"/>
    <n v="3555"/>
    <m/>
    <x v="0"/>
    <x v="0"/>
    <s v=""/>
    <s v=""/>
    <s v=""/>
    <s v=""/>
    <s v=""/>
    <m/>
    <n v="18383.701689600002"/>
    <n v="18626.938628479998"/>
    <n v="243.23693887999616"/>
  </r>
  <r>
    <s v="OFICINA DE SARRIA"/>
    <s v="01814"/>
    <s v="MRC992005527560035"/>
    <x v="11"/>
    <x v="0"/>
    <n v="6319.04"/>
    <s v="C"/>
    <s v="V"/>
    <n v="11"/>
    <m/>
    <m/>
    <m/>
    <m/>
    <x v="25"/>
    <s v="L"/>
    <n v="1170"/>
    <m/>
    <x v="0"/>
    <x v="0"/>
    <s v=""/>
    <s v=""/>
    <s v=""/>
    <s v=""/>
    <s v=""/>
    <m/>
    <n v="6281.0980772800003"/>
    <n v="6364.2040313973321"/>
    <n v="83.105954117331748"/>
  </r>
  <r>
    <s v="OFICINA DA FONSAGRADA"/>
    <s v="01782"/>
    <s v="MRC992006227180030"/>
    <x v="12"/>
    <x v="0"/>
    <n v="6319.04"/>
    <s v="C"/>
    <s v="V"/>
    <n v="11"/>
    <m/>
    <m/>
    <m/>
    <m/>
    <x v="25"/>
    <s v="L"/>
    <n v="1170"/>
    <m/>
    <x v="0"/>
    <x v="0"/>
    <s v=""/>
    <s v=""/>
    <s v=""/>
    <s v=""/>
    <s v=""/>
    <m/>
    <n v="6281.0980772800003"/>
    <n v="6364.2040313973321"/>
    <n v="83.105954117331748"/>
  </r>
  <r>
    <s v="OFICINA DE RIBADAVIA"/>
    <s v="01844"/>
    <s v="MRC992010232680030"/>
    <x v="13"/>
    <x v="0"/>
    <n v="6319.04"/>
    <s v="C"/>
    <s v="V"/>
    <n v="11"/>
    <m/>
    <m/>
    <m/>
    <m/>
    <x v="25"/>
    <s v="L"/>
    <n v="1170"/>
    <m/>
    <x v="0"/>
    <x v="0"/>
    <s v=""/>
    <s v=""/>
    <s v=""/>
    <s v=""/>
    <s v=""/>
    <m/>
    <n v="6281.0980772800003"/>
    <n v="6364.2040313973321"/>
    <n v="83.105954117331748"/>
  </r>
  <r>
    <s v="OFICINA DA RÚA"/>
    <s v="01830"/>
    <s v="MRC992011332700030"/>
    <x v="14"/>
    <x v="0"/>
    <n v="6319.04"/>
    <s v="C"/>
    <s v="V"/>
    <n v="11"/>
    <m/>
    <m/>
    <m/>
    <m/>
    <x v="25"/>
    <s v="L"/>
    <n v="1170"/>
    <m/>
    <x v="0"/>
    <x v="0"/>
    <s v=""/>
    <s v=""/>
    <s v=""/>
    <s v=""/>
    <s v=""/>
    <m/>
    <n v="6281.0980772800003"/>
    <n v="6364.2040313973321"/>
    <n v="83.105954117331748"/>
  </r>
  <r>
    <s v="OFICINA DE XINZO DE LIMIA"/>
    <s v="01859"/>
    <s v="MRC992012232320030"/>
    <x v="15"/>
    <x v="0"/>
    <n v="6319.04"/>
    <s v="C"/>
    <s v="V"/>
    <n v="11"/>
    <m/>
    <m/>
    <m/>
    <m/>
    <x v="25"/>
    <s v="L"/>
    <n v="1170"/>
    <s v="Amortizouse en modificación RPT de 11/08/2022."/>
    <x v="1"/>
    <x v="0"/>
    <s v=""/>
    <s v=""/>
    <s v=""/>
    <s v=""/>
    <s v=""/>
    <m/>
    <n v="6281.0980772800003"/>
    <n v="6364.2040313973321"/>
    <n v="83.105954117331748"/>
  </r>
  <r>
    <s v="OFICINA DE SILLEDA"/>
    <s v="01887"/>
    <s v="MRC992013236510030"/>
    <x v="16"/>
    <x v="0"/>
    <n v="6319.04"/>
    <s v="C"/>
    <s v="V"/>
    <n v="11"/>
    <m/>
    <m/>
    <m/>
    <m/>
    <x v="25"/>
    <s v="L"/>
    <n v="1170"/>
    <s v="Amortizouse en modificación RPT de 11/08/2022."/>
    <x v="1"/>
    <x v="0"/>
    <s v=""/>
    <s v=""/>
    <s v=""/>
    <s v=""/>
    <s v=""/>
    <m/>
    <n v="6281.0980772800003"/>
    <n v="6364.2040313973321"/>
    <n v="83.105954117331748"/>
  </r>
  <r>
    <s v="CASA DO MAR DA CORUÑA"/>
    <s v="19523"/>
    <s v="PSC993020115001005"/>
    <x v="2"/>
    <x v="0"/>
    <n v="6319.04"/>
    <s v="C"/>
    <s v="V"/>
    <n v="1"/>
    <m/>
    <m/>
    <m/>
    <m/>
    <x v="0"/>
    <s v="L"/>
    <n v="4017"/>
    <m/>
    <x v="0"/>
    <x v="1"/>
    <n v="546"/>
    <s v="SANTOS LEMA, MARIA MERCEDES"/>
    <s v="32805418N"/>
    <s v="DEFINITIVO "/>
    <n v="0"/>
    <m/>
    <n v="18383.701689600002"/>
    <n v="18626.938628479998"/>
    <n v="243.23693887999616"/>
  </r>
  <r>
    <s v="CASA DO MAR DA CORUÑA"/>
    <s v="19524"/>
    <s v="PSC993020115001006"/>
    <x v="2"/>
    <x v="0"/>
    <n v="6319.04"/>
    <s v="C"/>
    <s v="V"/>
    <n v="1"/>
    <m/>
    <m/>
    <m/>
    <m/>
    <x v="0"/>
    <s v="L"/>
    <n v="4017"/>
    <m/>
    <x v="0"/>
    <x v="0"/>
    <s v=""/>
    <s v=""/>
    <s v=""/>
    <s v=""/>
    <s v=""/>
    <m/>
    <n v="18383.701689600002"/>
    <n v="18626.938628479998"/>
    <n v="243.23693887999616"/>
  </r>
  <r>
    <s v="CASA DO MAR DE A GUARDA"/>
    <s v="19561"/>
    <s v="PSC993020136230001"/>
    <x v="0"/>
    <x v="0"/>
    <n v="6319.04"/>
    <s v="C"/>
    <s v="V"/>
    <n v="11"/>
    <m/>
    <m/>
    <m/>
    <m/>
    <x v="0"/>
    <s v="L"/>
    <s v="2741"/>
    <m/>
    <x v="0"/>
    <x v="0"/>
    <s v=""/>
    <s v=""/>
    <s v=""/>
    <s v=""/>
    <s v=""/>
    <m/>
    <n v="18383.701689600002"/>
    <n v="18626.938628479998"/>
    <n v="243.23693887999616"/>
  </r>
  <r>
    <s v="CASA DO MAR DE VIGO"/>
    <s v="19555"/>
    <s v="PSC993020136560005"/>
    <x v="2"/>
    <x v="1"/>
    <n v="6486.34"/>
    <s v="C"/>
    <s v="V"/>
    <n v="1"/>
    <m/>
    <m/>
    <m/>
    <m/>
    <x v="2"/>
    <s v="L"/>
    <n v="4202"/>
    <m/>
    <x v="0"/>
    <x v="0"/>
    <s v=""/>
    <s v=""/>
    <s v=""/>
    <s v=""/>
    <s v=""/>
    <m/>
    <n v="18968.988064320001"/>
    <n v="19124.976097919996"/>
    <n v="155.98803359999511"/>
  </r>
  <r>
    <s v="CASA DO MAR DE VIGO"/>
    <s v="19556"/>
    <s v="PSC993020136560006"/>
    <x v="2"/>
    <x v="1"/>
    <n v="6486.34"/>
    <s v="C"/>
    <s v="V"/>
    <n v="1"/>
    <m/>
    <m/>
    <m/>
    <m/>
    <x v="2"/>
    <s v="L"/>
    <n v="4202"/>
    <m/>
    <x v="0"/>
    <x v="0"/>
    <s v=""/>
    <s v=""/>
    <s v=""/>
    <s v=""/>
    <s v=""/>
    <m/>
    <n v="18968.988064320001"/>
    <n v="19124.976097919996"/>
    <n v="155.98803359999511"/>
  </r>
  <r>
    <s v="CASA DO MAR DE VIGO"/>
    <s v="19557"/>
    <s v="PSC993020136560007"/>
    <x v="2"/>
    <x v="1"/>
    <n v="6486.34"/>
    <s v="C"/>
    <s v="V"/>
    <n v="1"/>
    <m/>
    <m/>
    <m/>
    <m/>
    <x v="2"/>
    <s v="L"/>
    <n v="4202"/>
    <m/>
    <x v="0"/>
    <x v="0"/>
    <s v=""/>
    <s v=""/>
    <s v=""/>
    <s v=""/>
    <s v=""/>
    <m/>
    <n v="18968.988064320001"/>
    <n v="19124.976097919996"/>
    <n v="155.98803359999511"/>
  </r>
  <r>
    <s v="CASA DO MAR DE VIGO"/>
    <s v="19558"/>
    <s v="PSC993020136560008"/>
    <x v="2"/>
    <x v="1"/>
    <n v="6486.34"/>
    <s v="C"/>
    <s v="V"/>
    <n v="1"/>
    <m/>
    <m/>
    <m/>
    <m/>
    <x v="2"/>
    <s v="L"/>
    <n v="4202"/>
    <m/>
    <x v="0"/>
    <x v="0"/>
    <s v=""/>
    <s v=""/>
    <s v=""/>
    <s v=""/>
    <s v=""/>
    <m/>
    <n v="18968.988064320001"/>
    <n v="19124.976097919996"/>
    <n v="155.98803359999511"/>
  </r>
  <r>
    <s v="CASA DA XUVENTUDE DE VILALBA"/>
    <s v="08699"/>
    <s v="PSC994020127640005"/>
    <x v="0"/>
    <x v="0"/>
    <n v="6319.04"/>
    <s v="C"/>
    <s v="V"/>
    <n v="11"/>
    <m/>
    <m/>
    <m/>
    <m/>
    <x v="0"/>
    <s v="L"/>
    <n v="2337"/>
    <m/>
    <x v="0"/>
    <x v="1"/>
    <n v="461"/>
    <s v="PRIETO FERNANDEZ, MARIA DEL MAR"/>
    <s v="33320624H"/>
    <s v="DEFINITIVO "/>
    <n v="0"/>
    <m/>
    <n v="18383.701689600002"/>
    <n v="18626.938628479998"/>
    <n v="243.23693887999616"/>
  </r>
  <r>
    <s v="COMPLEXO RESIDENCIAL XUVENIL &quot;LUG&quot;"/>
    <s v="08626"/>
    <s v="PSC994021027001045"/>
    <x v="1"/>
    <x v="1"/>
    <n v="6486.34"/>
    <s v="C"/>
    <s v="V"/>
    <n v="1"/>
    <m/>
    <m/>
    <m/>
    <m/>
    <x v="2"/>
    <s v="L"/>
    <s v="2344"/>
    <m/>
    <x v="0"/>
    <x v="0"/>
    <s v=""/>
    <s v=""/>
    <s v=""/>
    <s v=""/>
    <s v=""/>
    <m/>
    <n v="18968.988064320001"/>
    <n v="19124.976097919996"/>
    <n v="155.98803359999511"/>
  </r>
  <r>
    <s v="COMPLEXO RESIDENCIAL XUVENIL &quot;LUG&quot;"/>
    <s v="08627"/>
    <s v="PSC994021027001046"/>
    <x v="1"/>
    <x v="1"/>
    <n v="6486.34"/>
    <s v="C"/>
    <s v="V"/>
    <n v="1"/>
    <m/>
    <m/>
    <m/>
    <m/>
    <x v="2"/>
    <s v="L"/>
    <s v="2344"/>
    <m/>
    <x v="0"/>
    <x v="0"/>
    <s v=""/>
    <s v=""/>
    <s v=""/>
    <s v=""/>
    <s v=""/>
    <m/>
    <n v="18968.988064320001"/>
    <n v="19124.976097919996"/>
    <n v="155.98803359999511"/>
  </r>
  <r>
    <s v="COMPLEXO RESIDENCIAL XUVENIL &quot;LUG&quot;"/>
    <s v="08629"/>
    <s v="PSC994021027001056"/>
    <x v="2"/>
    <x v="1"/>
    <n v="6486.34"/>
    <s v="C"/>
    <s v="V"/>
    <n v="1"/>
    <m/>
    <m/>
    <m/>
    <m/>
    <x v="2"/>
    <s v="L"/>
    <n v="2848"/>
    <m/>
    <x v="0"/>
    <x v="0"/>
    <s v=""/>
    <s v=""/>
    <s v=""/>
    <s v=""/>
    <s v=""/>
    <m/>
    <n v="18968.988064320001"/>
    <n v="19124.976097919996"/>
    <n v="155.98803359999511"/>
  </r>
  <r>
    <s v="COMPLEXO RESIDENCIAL XUVENIL &quot;LUG&quot;"/>
    <s v="08630"/>
    <s v="PSC994021027001057"/>
    <x v="2"/>
    <x v="1"/>
    <n v="6486.34"/>
    <s v="C"/>
    <s v="V"/>
    <n v="1"/>
    <m/>
    <m/>
    <m/>
    <m/>
    <x v="2"/>
    <s v="L"/>
    <n v="2848"/>
    <m/>
    <x v="0"/>
    <x v="1"/>
    <n v="618"/>
    <s v="VAZQUEZ SANCHEZ, CELIA MARIA"/>
    <s v="33842636E"/>
    <s v="DEFINITIVO "/>
    <n v="0"/>
    <m/>
    <n v="18968.988064320001"/>
    <n v="19124.976097919996"/>
    <n v="155.98803359999511"/>
  </r>
  <r>
    <s v="COMPLEXO RESIDENCIAL XUVENIL &quot;LUG&quot;"/>
    <s v="08633"/>
    <s v="PSC994021027001060"/>
    <x v="2"/>
    <x v="1"/>
    <n v="6486.34"/>
    <s v="C"/>
    <s v="V"/>
    <n v="1"/>
    <m/>
    <m/>
    <m/>
    <m/>
    <x v="2"/>
    <s v="L"/>
    <n v="2848"/>
    <m/>
    <x v="0"/>
    <x v="0"/>
    <s v=""/>
    <s v=""/>
    <s v=""/>
    <s v=""/>
    <s v=""/>
    <m/>
    <n v="18968.988064320001"/>
    <n v="19124.976097919996"/>
    <n v="155.98803359999511"/>
  </r>
  <r>
    <s v="COMPLEXO RESIDENCIAL XUVENIL &quot;LUG&quot;"/>
    <s v="08674"/>
    <s v="PSC994021027001061"/>
    <x v="2"/>
    <x v="1"/>
    <n v="6486.34"/>
    <s v="C"/>
    <s v="V"/>
    <n v="1"/>
    <m/>
    <m/>
    <m/>
    <m/>
    <x v="2"/>
    <s v="L"/>
    <n v="2848"/>
    <m/>
    <x v="0"/>
    <x v="1"/>
    <n v="294"/>
    <s v="LOPEZ BOUDON, ANA"/>
    <s v="33856281M"/>
    <s v="DEFINITIVO "/>
    <n v="0"/>
    <m/>
    <n v="18968.988064320001"/>
    <n v="19124.976097919996"/>
    <n v="155.98803359999511"/>
  </r>
  <r>
    <s v="COMPLEXO RESIDENCIAL XUVENIL &quot;LUG&quot;"/>
    <s v="08675"/>
    <s v="PSC994021027001062"/>
    <x v="2"/>
    <x v="1"/>
    <n v="6486.34"/>
    <s v="C"/>
    <s v="V"/>
    <n v="1"/>
    <m/>
    <m/>
    <m/>
    <m/>
    <x v="2"/>
    <s v="L"/>
    <n v="2848"/>
    <m/>
    <x v="0"/>
    <x v="1"/>
    <n v="509"/>
    <s v="RODRIGUEZ MENDEZ, CONCEPCION"/>
    <s v="33843010M"/>
    <s v="PROVISIONAL"/>
    <n v="0"/>
    <m/>
    <n v="18968.988064320001"/>
    <n v="19124.976097919996"/>
    <n v="155.98803359999511"/>
  </r>
  <r>
    <s v="COMPLEXO RESIDENCIAL XUVENIL &quot;LUG&quot;"/>
    <s v="08676"/>
    <s v="PSC994021027001063"/>
    <x v="2"/>
    <x v="1"/>
    <n v="6486.34"/>
    <s v="C"/>
    <s v="V"/>
    <n v="1"/>
    <m/>
    <m/>
    <m/>
    <m/>
    <x v="2"/>
    <s v="L"/>
    <n v="2848"/>
    <m/>
    <x v="0"/>
    <x v="0"/>
    <s v=""/>
    <s v=""/>
    <s v=""/>
    <s v=""/>
    <s v=""/>
    <m/>
    <n v="18968.988064320001"/>
    <n v="19124.976097919996"/>
    <n v="155.98803359999511"/>
  </r>
  <r>
    <s v="COMPLEXO RESIDENCIAL XUVENIL &quot;LUG&quot;"/>
    <s v="08678"/>
    <s v="PSC994021027001065"/>
    <x v="2"/>
    <x v="1"/>
    <n v="6486.34"/>
    <s v="C"/>
    <s v="V"/>
    <n v="1"/>
    <m/>
    <m/>
    <m/>
    <m/>
    <x v="2"/>
    <s v="L"/>
    <n v="2848"/>
    <m/>
    <x v="0"/>
    <x v="0"/>
    <s v=""/>
    <s v=""/>
    <s v=""/>
    <s v=""/>
    <s v=""/>
    <m/>
    <n v="18968.988064320001"/>
    <n v="19124.976097919996"/>
    <n v="155.98803359999511"/>
  </r>
  <r>
    <s v="RESIDENCIA XUVENIL FLORENTINO LÓPEZ CUEVILLAS (OURENSE)"/>
    <s v="08644"/>
    <s v="PSC994021032001020"/>
    <x v="1"/>
    <x v="1"/>
    <n v="6486.34"/>
    <s v="C"/>
    <s v="V"/>
    <n v="1"/>
    <m/>
    <m/>
    <m/>
    <m/>
    <x v="2"/>
    <s v="L"/>
    <s v="2344"/>
    <m/>
    <x v="0"/>
    <x v="0"/>
    <s v=""/>
    <s v=""/>
    <s v=""/>
    <s v=""/>
    <s v=""/>
    <m/>
    <n v="18968.988064320001"/>
    <n v="19124.976097919996"/>
    <n v="155.98803359999511"/>
  </r>
  <r>
    <s v="RESIDENCIA XUVENIL FLORENTINO LÓPEZ CUEVILLAS (OURENSE)"/>
    <s v="08645"/>
    <s v="PSC994021032001023"/>
    <x v="7"/>
    <x v="1"/>
    <n v="6486.34"/>
    <s v="C"/>
    <s v="V"/>
    <n v="1"/>
    <m/>
    <m/>
    <m/>
    <m/>
    <x v="0"/>
    <s v="L"/>
    <s v="2346"/>
    <m/>
    <x v="0"/>
    <x v="1"/>
    <n v="99"/>
    <s v="CARPINTERO VAZQUEZ, MARIA TERESA"/>
    <s v="34625181S"/>
    <s v="DEFINITIVO "/>
    <n v="0"/>
    <m/>
    <n v="18383.701689600002"/>
    <n v="19124.976097919996"/>
    <n v="741.27440831999411"/>
  </r>
  <r>
    <s v="RESIDENCIA XUVENIL FLORENTINO LÓPEZ CUEVILLAS (OURENSE)"/>
    <s v="08646"/>
    <s v="PSC994021032001026"/>
    <x v="2"/>
    <x v="1"/>
    <n v="6486.34"/>
    <s v="C"/>
    <s v="V"/>
    <n v="1"/>
    <m/>
    <m/>
    <m/>
    <m/>
    <x v="2"/>
    <s v="L"/>
    <n v="2848"/>
    <m/>
    <x v="0"/>
    <x v="0"/>
    <s v=""/>
    <s v=""/>
    <s v=""/>
    <s v=""/>
    <s v=""/>
    <m/>
    <n v="18968.988064320001"/>
    <n v="19124.976097919996"/>
    <n v="155.98803359999511"/>
  </r>
  <r>
    <s v="RESIDENCIA XUVENIL FLORENTINO LÓPEZ CUEVILLAS (OURENSE)"/>
    <s v="08647"/>
    <s v="PSC994021032001029"/>
    <x v="2"/>
    <x v="1"/>
    <n v="6486.34"/>
    <s v="C"/>
    <s v="V"/>
    <n v="1"/>
    <m/>
    <m/>
    <m/>
    <m/>
    <x v="2"/>
    <s v="L"/>
    <n v="2848"/>
    <m/>
    <x v="0"/>
    <x v="0"/>
    <s v=""/>
    <s v=""/>
    <s v=""/>
    <s v=""/>
    <s v=""/>
    <m/>
    <n v="18968.988064320001"/>
    <n v="19124.976097919996"/>
    <n v="155.98803359999511"/>
  </r>
  <r>
    <s v="RESIDENCIA XUVENIL FLORENTINO LÓPEZ CUEVILLAS (OURENSE)"/>
    <s v="08648"/>
    <s v="PSC994021032001032"/>
    <x v="2"/>
    <x v="1"/>
    <n v="6486.34"/>
    <s v="C"/>
    <s v="V"/>
    <n v="1"/>
    <m/>
    <m/>
    <m/>
    <m/>
    <x v="2"/>
    <s v="L"/>
    <n v="2848"/>
    <m/>
    <x v="0"/>
    <x v="0"/>
    <s v=""/>
    <s v=""/>
    <s v=""/>
    <s v=""/>
    <s v=""/>
    <m/>
    <n v="18968.988064320001"/>
    <n v="19124.976097919996"/>
    <n v="155.98803359999511"/>
  </r>
  <r>
    <s v="RESIDENCIA DE TEMPO LIBRE DO CARBALLIÑO"/>
    <s v="09285"/>
    <s v="PSC994021032190032"/>
    <x v="1"/>
    <x v="1"/>
    <n v="6486.34"/>
    <s v="C"/>
    <s v="V"/>
    <n v="1"/>
    <m/>
    <m/>
    <m/>
    <m/>
    <x v="26"/>
    <s v="L"/>
    <n v="4371"/>
    <m/>
    <x v="1"/>
    <x v="0"/>
    <s v=""/>
    <s v=""/>
    <s v=""/>
    <s v=""/>
    <s v=""/>
    <m/>
    <n v="18968.988064320001"/>
    <n v="19124.976097919996"/>
    <n v="155.98803359999511"/>
  </r>
  <r>
    <s v="RESIDENCIA DE TEMPO LIBRE DO CARBALLIÑO"/>
    <s v="09286"/>
    <s v="PSC994021032190033"/>
    <x v="1"/>
    <x v="1"/>
    <n v="6486.34"/>
    <s v="C"/>
    <s v="V"/>
    <n v="1"/>
    <m/>
    <m/>
    <m/>
    <m/>
    <x v="26"/>
    <s v="L"/>
    <n v="4371"/>
    <m/>
    <x v="1"/>
    <x v="0"/>
    <s v=""/>
    <s v=""/>
    <s v=""/>
    <s v=""/>
    <s v=""/>
    <m/>
    <n v="18968.988064320001"/>
    <n v="19124.976097919996"/>
    <n v="155.98803359999511"/>
  </r>
  <r>
    <s v="RESIDENCIA DE TEMPO LIBRE DO CARBALLIÑO"/>
    <s v="09287"/>
    <s v="PSC994021032190038"/>
    <x v="2"/>
    <x v="1"/>
    <n v="6486.34"/>
    <s v="C"/>
    <s v="V"/>
    <n v="1"/>
    <m/>
    <m/>
    <m/>
    <m/>
    <x v="26"/>
    <s v="L"/>
    <s v="02166"/>
    <m/>
    <x v="1"/>
    <x v="0"/>
    <s v=""/>
    <s v=""/>
    <s v=""/>
    <s v=""/>
    <s v=""/>
    <m/>
    <n v="18968.988064320001"/>
    <n v="19124.976097919996"/>
    <n v="155.98803359999511"/>
  </r>
  <r>
    <s v="RESIDENCIA DE TEMPO LIBRE DO CARBALLIÑO"/>
    <s v="09288"/>
    <s v="PSC994021032190039"/>
    <x v="2"/>
    <x v="1"/>
    <n v="6486.34"/>
    <s v="C"/>
    <s v="V"/>
    <n v="1"/>
    <m/>
    <m/>
    <m/>
    <m/>
    <x v="26"/>
    <s v="L"/>
    <s v="02166"/>
    <m/>
    <x v="1"/>
    <x v="0"/>
    <s v=""/>
    <s v=""/>
    <s v=""/>
    <s v=""/>
    <s v=""/>
    <m/>
    <n v="18968.988064320001"/>
    <n v="19124.976097919996"/>
    <n v="155.98803359999511"/>
  </r>
  <r>
    <s v="RESIDENCIA DE TEMPO LIBRE DO CARBALLIÑO"/>
    <s v="09289"/>
    <s v="PSC994021032190040"/>
    <x v="2"/>
    <x v="1"/>
    <n v="6486.34"/>
    <s v="C"/>
    <s v="V"/>
    <n v="1"/>
    <m/>
    <m/>
    <m/>
    <m/>
    <x v="26"/>
    <s v="L"/>
    <s v="02166"/>
    <m/>
    <x v="1"/>
    <x v="0"/>
    <s v=""/>
    <s v=""/>
    <s v=""/>
    <s v=""/>
    <s v=""/>
    <m/>
    <n v="18968.988064320001"/>
    <n v="19124.976097919996"/>
    <n v="155.98803359999511"/>
  </r>
  <r>
    <s v="RESIDENCIA DE TEMPO LIBRE DO CARBALLIÑO"/>
    <s v="09290"/>
    <s v="PSC994021032190041"/>
    <x v="2"/>
    <x v="1"/>
    <n v="6486.34"/>
    <s v="C"/>
    <s v="V"/>
    <n v="1"/>
    <m/>
    <m/>
    <m/>
    <m/>
    <x v="26"/>
    <s v="L"/>
    <s v="02166"/>
    <m/>
    <x v="1"/>
    <x v="0"/>
    <s v=""/>
    <s v=""/>
    <s v=""/>
    <s v=""/>
    <s v=""/>
    <m/>
    <n v="18968.988064320001"/>
    <n v="19124.976097919996"/>
    <n v="155.98803359999511"/>
  </r>
  <r>
    <s v="RESIDENCIA DE TEMPO LIBRE DO CARBALLIÑO"/>
    <s v="09291"/>
    <s v="PSC994021032190042"/>
    <x v="2"/>
    <x v="1"/>
    <n v="6486.34"/>
    <s v="C"/>
    <s v="V"/>
    <n v="1"/>
    <m/>
    <m/>
    <m/>
    <m/>
    <x v="26"/>
    <s v="L"/>
    <s v="02166"/>
    <m/>
    <x v="1"/>
    <x v="0"/>
    <s v=""/>
    <s v=""/>
    <s v=""/>
    <s v=""/>
    <s v=""/>
    <m/>
    <n v="18968.988064320001"/>
    <n v="19124.976097919996"/>
    <n v="155.98803359999511"/>
  </r>
  <r>
    <s v="RESIDENCIA DE TEMPO LIBRE DO CARBALLIÑO"/>
    <s v="09292"/>
    <s v="PSC994021032190043"/>
    <x v="2"/>
    <x v="1"/>
    <n v="6486.34"/>
    <s v="C"/>
    <s v="V"/>
    <n v="1"/>
    <m/>
    <m/>
    <m/>
    <m/>
    <x v="26"/>
    <s v="L"/>
    <s v="02166"/>
    <m/>
    <x v="1"/>
    <x v="0"/>
    <s v=""/>
    <s v=""/>
    <s v=""/>
    <s v=""/>
    <s v=""/>
    <m/>
    <n v="18968.988064320001"/>
    <n v="19124.976097919996"/>
    <n v="155.98803359999511"/>
  </r>
  <r>
    <s v="RESIDENCIA DE TEMPO LIBRE DO CARBALLIÑO"/>
    <s v="09293"/>
    <s v="PSC994021032190044"/>
    <x v="2"/>
    <x v="1"/>
    <n v="6486.34"/>
    <s v="C"/>
    <s v="V"/>
    <n v="1"/>
    <m/>
    <m/>
    <m/>
    <m/>
    <x v="26"/>
    <s v="L"/>
    <s v="02166"/>
    <m/>
    <x v="1"/>
    <x v="0"/>
    <s v=""/>
    <s v=""/>
    <s v=""/>
    <s v=""/>
    <s v=""/>
    <m/>
    <n v="18968.988064320001"/>
    <n v="19124.976097919996"/>
    <n v="155.98803359999511"/>
  </r>
  <r>
    <s v="RESIDENCIA DE TEMPO LIBRE DO CARBALLIÑO"/>
    <s v="09294"/>
    <s v="PSC994021032190045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O CARBALLIÑO"/>
    <s v="09295"/>
    <s v="PSC994021032190046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O CARBALLIÑO"/>
    <s v="09296"/>
    <s v="PSC994021032190047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16"/>
    <s v="PSC994021036350037"/>
    <x v="1"/>
    <x v="1"/>
    <n v="6486.34"/>
    <s v="C"/>
    <s v="V"/>
    <n v="1"/>
    <m/>
    <m/>
    <m/>
    <m/>
    <x v="26"/>
    <s v="L"/>
    <n v="4371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17"/>
    <s v="PSC994021036350038"/>
    <x v="1"/>
    <x v="1"/>
    <n v="6486.34"/>
    <s v="C"/>
    <s v="V"/>
    <n v="1"/>
    <m/>
    <m/>
    <m/>
    <m/>
    <x v="26"/>
    <s v="L"/>
    <n v="4504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18"/>
    <s v="PSC994021036350041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19"/>
    <s v="PSC994021036350042"/>
    <x v="2"/>
    <x v="1"/>
    <n v="6486.34"/>
    <s v="C"/>
    <s v="V"/>
    <n v="1"/>
    <m/>
    <m/>
    <m/>
    <m/>
    <x v="26"/>
    <s v="L"/>
    <s v="0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22"/>
    <s v="PSC994021036350045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23"/>
    <s v="PSC994021036350046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24"/>
    <s v="PSC994021036350047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26"/>
    <s v="PSC994021036350049"/>
    <x v="2"/>
    <x v="1"/>
    <n v="6486.34"/>
    <s v="C"/>
    <s v="V"/>
    <n v="1"/>
    <m/>
    <m/>
    <m/>
    <m/>
    <x v="26"/>
    <s v="L"/>
    <n v="4500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27"/>
    <s v="PSC994021036350050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29"/>
    <s v="PSC994021036350052"/>
    <x v="2"/>
    <x v="1"/>
    <n v="6486.34"/>
    <s v="C"/>
    <s v="V"/>
    <n v="1"/>
    <m/>
    <m/>
    <m/>
    <m/>
    <x v="26"/>
    <s v="L"/>
    <n v="4500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30"/>
    <s v="PSC994021036350053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31"/>
    <s v="PSC994021036350054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32"/>
    <s v="PSC994021036350055"/>
    <x v="2"/>
    <x v="1"/>
    <n v="6486.34"/>
    <s v="C"/>
    <s v="V"/>
    <n v="1"/>
    <m/>
    <m/>
    <m/>
    <m/>
    <x v="26"/>
    <s v="L"/>
    <n v="4500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33"/>
    <s v="PSC994021036350056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34"/>
    <s v="PSC994021036350057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35"/>
    <s v="PSC994021036350058"/>
    <x v="2"/>
    <x v="1"/>
    <n v="6486.34"/>
    <s v="C"/>
    <s v="V"/>
    <n v="1"/>
    <m/>
    <m/>
    <m/>
    <m/>
    <x v="26"/>
    <s v="L"/>
    <n v="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36"/>
    <s v="PSC994021036350059"/>
    <x v="2"/>
    <x v="1"/>
    <n v="6486.34"/>
    <s v="C"/>
    <s v="V"/>
    <n v="1"/>
    <m/>
    <m/>
    <m/>
    <m/>
    <x v="26"/>
    <s v="L"/>
    <s v="04500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38"/>
    <s v="PSC994021036350061"/>
    <x v="2"/>
    <x v="1"/>
    <n v="6486.34"/>
    <s v="C"/>
    <s v="V"/>
    <n v="1"/>
    <m/>
    <m/>
    <m/>
    <m/>
    <x v="26"/>
    <s v="L"/>
    <s v="02166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46"/>
    <s v="PSC994021036350084"/>
    <x v="17"/>
    <x v="1"/>
    <n v="6486.34"/>
    <s v="C"/>
    <s v="V"/>
    <n v="11"/>
    <m/>
    <m/>
    <m/>
    <m/>
    <x v="26"/>
    <s v="L"/>
    <s v="2158"/>
    <m/>
    <x v="1"/>
    <x v="0"/>
    <s v=""/>
    <s v=""/>
    <s v=""/>
    <s v=""/>
    <s v=""/>
    <m/>
    <n v="18968.988064320001"/>
    <n v="19124.976097919996"/>
    <n v="155.98803359999511"/>
  </r>
  <r>
    <s v="RESIDENCIA DE TEMPO LIBRE DE PANXÓN"/>
    <s v="09347"/>
    <s v="PSC994021036350087"/>
    <x v="0"/>
    <x v="1"/>
    <n v="6486.34"/>
    <s v="C"/>
    <s v="V"/>
    <n v="11"/>
    <m/>
    <m/>
    <m/>
    <m/>
    <x v="26"/>
    <s v="L"/>
    <s v="4615"/>
    <m/>
    <x v="1"/>
    <x v="0"/>
    <s v=""/>
    <s v=""/>
    <s v=""/>
    <s v=""/>
    <s v=""/>
    <m/>
    <n v="18968.988064320001"/>
    <n v="19124.976097919996"/>
    <n v="155.98803359999511"/>
  </r>
  <r>
    <s v="RESIDENCIA XUVENIL ALTAMAR"/>
    <s v="08656"/>
    <s v="PSC994021036560013"/>
    <x v="1"/>
    <x v="1"/>
    <n v="6486.34"/>
    <s v="C"/>
    <s v="V"/>
    <n v="1"/>
    <m/>
    <m/>
    <m/>
    <m/>
    <x v="2"/>
    <s v="L"/>
    <s v="2344"/>
    <m/>
    <x v="0"/>
    <x v="0"/>
    <s v=""/>
    <s v=""/>
    <s v=""/>
    <s v=""/>
    <s v=""/>
    <m/>
    <n v="18968.988064320001"/>
    <n v="19124.976097919996"/>
    <n v="155.98803359999511"/>
  </r>
  <r>
    <s v="RESIDENCIA XUVENIL ALTAMAR"/>
    <s v="27832"/>
    <s v="PSC994021036560014"/>
    <x v="1"/>
    <x v="1"/>
    <n v="6486.34"/>
    <s v="C"/>
    <s v="V"/>
    <n v="1"/>
    <m/>
    <m/>
    <m/>
    <m/>
    <x v="2"/>
    <s v="L"/>
    <s v="2344"/>
    <m/>
    <x v="0"/>
    <x v="0"/>
    <s v=""/>
    <s v=""/>
    <s v=""/>
    <s v=""/>
    <s v=""/>
    <m/>
    <n v="18968.988064320001"/>
    <n v="19124.976097919996"/>
    <n v="155.98803359999511"/>
  </r>
  <r>
    <s v="RESIDENCIA XUVENIL ALTAMAR"/>
    <s v="08660"/>
    <s v="PSC994021036560017"/>
    <x v="2"/>
    <x v="1"/>
    <n v="6486.34"/>
    <s v="C"/>
    <s v="V"/>
    <n v="1"/>
    <m/>
    <m/>
    <m/>
    <m/>
    <x v="0"/>
    <s v="L"/>
    <s v="02152"/>
    <m/>
    <x v="0"/>
    <x v="0"/>
    <s v=""/>
    <s v=""/>
    <s v=""/>
    <s v=""/>
    <s v=""/>
    <m/>
    <n v="18383.701689600002"/>
    <n v="19124.976097919996"/>
    <n v="741.27440831999411"/>
  </r>
  <r>
    <s v="RESIDENCIA XUVENIL ALTAMAR"/>
    <s v="08661"/>
    <s v="PSC994021036560018"/>
    <x v="2"/>
    <x v="1"/>
    <n v="6486.34"/>
    <s v="C"/>
    <s v="V"/>
    <n v="1"/>
    <m/>
    <m/>
    <m/>
    <m/>
    <x v="2"/>
    <s v="L"/>
    <n v="2848"/>
    <m/>
    <x v="0"/>
    <x v="1"/>
    <n v="492"/>
    <s v="RODRIGUEZ BAYO, BERNARDA"/>
    <s v="36052249W"/>
    <s v="DEFINITIVO "/>
    <n v="0"/>
    <m/>
    <n v="18968.988064320001"/>
    <n v="19124.976097919996"/>
    <n v="155.98803359999511"/>
  </r>
  <r>
    <s v="RESIDENCIA XUVENIL ALTAMAR"/>
    <s v="08662"/>
    <s v="PSC994021036560019"/>
    <x v="2"/>
    <x v="1"/>
    <n v="6486.34"/>
    <s v="C"/>
    <s v="V"/>
    <n v="1"/>
    <m/>
    <m/>
    <m/>
    <m/>
    <x v="2"/>
    <s v="L"/>
    <n v="2848"/>
    <m/>
    <x v="0"/>
    <x v="0"/>
    <s v=""/>
    <s v=""/>
    <s v=""/>
    <s v=""/>
    <s v=""/>
    <m/>
    <n v="18968.988064320001"/>
    <n v="19124.976097919996"/>
    <n v="155.98803359999511"/>
  </r>
  <r>
    <s v="RESIDENCIA XUVENIL ALTAMAR"/>
    <s v="08663"/>
    <s v="PSC994021036560020"/>
    <x v="2"/>
    <x v="1"/>
    <n v="6486.34"/>
    <s v="C"/>
    <s v="V"/>
    <n v="1"/>
    <m/>
    <m/>
    <m/>
    <m/>
    <x v="2"/>
    <s v="L"/>
    <n v="2848"/>
    <m/>
    <x v="0"/>
    <x v="1"/>
    <n v="377"/>
    <s v="MUIÑOS PEREZ, MARIA ROSARIO"/>
    <s v="36030804Q"/>
    <s v="DEFINITIVO "/>
    <n v="0"/>
    <m/>
    <n v="18968.988064320001"/>
    <n v="19124.976097919996"/>
    <n v="155.98803359999511"/>
  </r>
  <r>
    <s v="RESIDENCIA XUVENIL ALTAMAR"/>
    <s v="08664"/>
    <s v="PSC994021036560021"/>
    <x v="2"/>
    <x v="1"/>
    <n v="6486.34"/>
    <s v="C"/>
    <s v="V"/>
    <n v="1"/>
    <m/>
    <m/>
    <m/>
    <m/>
    <x v="2"/>
    <s v="L"/>
    <n v="2848"/>
    <m/>
    <x v="0"/>
    <x v="1"/>
    <n v="247"/>
    <s v="GONZALEZ HERMIDA, JOSEFINA"/>
    <s v="36101624L"/>
    <s v="DEFINITIVO "/>
    <n v="0"/>
    <m/>
    <n v="18968.988064320001"/>
    <n v="19124.976097919996"/>
    <n v="155.98803359999511"/>
  </r>
  <r>
    <s v="RESIDENCIA XUVENIL ALTAMAR"/>
    <s v="08665"/>
    <s v="PSC994021036560022"/>
    <x v="2"/>
    <x v="1"/>
    <n v="6486.34"/>
    <s v="C"/>
    <s v="V"/>
    <n v="1"/>
    <m/>
    <m/>
    <m/>
    <m/>
    <x v="2"/>
    <s v="L"/>
    <n v="4841"/>
    <m/>
    <x v="0"/>
    <x v="0"/>
    <s v=""/>
    <s v=""/>
    <s v=""/>
    <s v=""/>
    <s v=""/>
    <m/>
    <n v="18968.988064320001"/>
    <n v="19124.976097919996"/>
    <n v="155.98803359999511"/>
  </r>
  <r>
    <s v="CENTRO DE MENORES SAN JOSÉ DE CALASANZ"/>
    <s v="08888"/>
    <s v="PSC994030115001051"/>
    <x v="2"/>
    <x v="5"/>
    <n v="7157.92"/>
    <s v="C"/>
    <s v="V"/>
    <n v="1"/>
    <m/>
    <m/>
    <m/>
    <m/>
    <x v="12"/>
    <s v="L"/>
    <s v="02838"/>
    <m/>
    <x v="0"/>
    <x v="0"/>
    <s v=""/>
    <s v=""/>
    <s v=""/>
    <s v=""/>
    <s v=""/>
    <m/>
    <n v="20581.988649600004"/>
    <n v="21327.358496639998"/>
    <n v="745.36984703999406"/>
  </r>
  <r>
    <s v="CENTRO DE MENORES SAN JOSÉ DE CALASANZ"/>
    <s v="08889"/>
    <s v="PSC994030115001052"/>
    <x v="2"/>
    <x v="5"/>
    <n v="7157.92"/>
    <s v="C"/>
    <s v="V"/>
    <n v="1"/>
    <m/>
    <m/>
    <m/>
    <m/>
    <x v="13"/>
    <s v="L"/>
    <s v="04373"/>
    <m/>
    <x v="0"/>
    <x v="1"/>
    <n v="109"/>
    <s v="CASTELO LOURES, HORTENSIA"/>
    <s v="32778367D"/>
    <s v="DEFINITIVO "/>
    <n v="0"/>
    <m/>
    <n v="21167.275024320003"/>
    <n v="21327.358496639998"/>
    <n v="160.08347231999505"/>
  </r>
  <r>
    <s v="CENTRO DE MENORES SAN JOSÉ DE CALASANZ"/>
    <s v="08891"/>
    <s v="PSC994030115001054"/>
    <x v="2"/>
    <x v="5"/>
    <n v="7157.92"/>
    <s v="C"/>
    <s v="V"/>
    <n v="1"/>
    <m/>
    <m/>
    <m/>
    <m/>
    <x v="12"/>
    <s v="L"/>
    <s v="02838"/>
    <m/>
    <x v="0"/>
    <x v="0"/>
    <s v=""/>
    <s v=""/>
    <s v=""/>
    <s v=""/>
    <s v=""/>
    <m/>
    <n v="20581.988649600004"/>
    <n v="21327.358496639998"/>
    <n v="745.36984703999406"/>
  </r>
  <r>
    <s v="CENTRO DE MENORES SAN JOSÉ DE CALASANZ"/>
    <s v="08892"/>
    <s v="PSC994030115001055"/>
    <x v="2"/>
    <x v="5"/>
    <n v="7157.92"/>
    <s v="C"/>
    <s v="V"/>
    <n v="1"/>
    <m/>
    <m/>
    <m/>
    <m/>
    <x v="12"/>
    <s v="L"/>
    <s v="04613"/>
    <m/>
    <x v="0"/>
    <x v="0"/>
    <s v=""/>
    <s v=""/>
    <s v=""/>
    <s v=""/>
    <s v=""/>
    <m/>
    <n v="20581.988649600004"/>
    <n v="21327.358496639998"/>
    <n v="745.36984703999406"/>
  </r>
  <r>
    <s v="CENTRO DE MENORES SAN JOSÉ DE CALASANZ"/>
    <s v="08893"/>
    <s v="PSC994030115001056"/>
    <x v="2"/>
    <x v="5"/>
    <n v="7157.92"/>
    <s v="C"/>
    <s v="V"/>
    <n v="1"/>
    <m/>
    <m/>
    <m/>
    <m/>
    <x v="12"/>
    <s v="L"/>
    <s v="02838"/>
    <m/>
    <x v="0"/>
    <x v="0"/>
    <s v=""/>
    <s v=""/>
    <s v=""/>
    <s v=""/>
    <s v=""/>
    <m/>
    <n v="20581.988649600004"/>
    <n v="21327.358496639998"/>
    <n v="745.36984703999406"/>
  </r>
  <r>
    <s v="CENTRO DE MENORES SAN JOSÉ DE CALASANZ"/>
    <s v="08894"/>
    <s v="PSC994030115001057"/>
    <x v="2"/>
    <x v="5"/>
    <n v="7157.92"/>
    <s v="C"/>
    <s v="V"/>
    <n v="1"/>
    <m/>
    <m/>
    <m/>
    <m/>
    <x v="12"/>
    <s v="L"/>
    <s v="02838"/>
    <m/>
    <x v="0"/>
    <x v="0"/>
    <s v=""/>
    <s v=""/>
    <s v=""/>
    <s v=""/>
    <s v=""/>
    <m/>
    <n v="20581.988649600004"/>
    <n v="21327.358496639998"/>
    <n v="745.36984703999406"/>
  </r>
  <r>
    <s v="CENTRO DE MENORES SAN JOSÉ DE CALASANZ"/>
    <s v="08895"/>
    <s v="PSC994030115001058"/>
    <x v="2"/>
    <x v="5"/>
    <n v="7157.92"/>
    <s v="C"/>
    <s v="V"/>
    <n v="1"/>
    <m/>
    <m/>
    <m/>
    <m/>
    <x v="12"/>
    <s v="L"/>
    <s v="04613"/>
    <m/>
    <x v="0"/>
    <x v="0"/>
    <s v=""/>
    <s v=""/>
    <s v=""/>
    <s v=""/>
    <s v=""/>
    <m/>
    <n v="20581.988649600004"/>
    <n v="21327.358496639998"/>
    <n v="745.36984703999406"/>
  </r>
  <r>
    <s v="COMPLEXO DE ATENCIÓN DE MENORES DE FERROL"/>
    <s v="08763"/>
    <s v="PSC994030115350080"/>
    <x v="1"/>
    <x v="5"/>
    <n v="7157.92"/>
    <s v="C"/>
    <s v="V"/>
    <n v="1"/>
    <m/>
    <m/>
    <m/>
    <m/>
    <x v="13"/>
    <s v="L"/>
    <n v="1104"/>
    <m/>
    <x v="0"/>
    <x v="0"/>
    <s v=""/>
    <s v=""/>
    <s v=""/>
    <s v=""/>
    <s v=""/>
    <m/>
    <n v="21167.275024320003"/>
    <n v="21327.358496639998"/>
    <n v="160.08347231999505"/>
  </r>
  <r>
    <s v="COMPLEXO DE ATENCIÓN DE MENORES DE FERROL"/>
    <s v="08907"/>
    <s v="PSC994030115350081"/>
    <x v="1"/>
    <x v="5"/>
    <n v="7157.92"/>
    <s v="C"/>
    <s v="V"/>
    <n v="1"/>
    <m/>
    <m/>
    <m/>
    <m/>
    <x v="13"/>
    <s v="L"/>
    <s v="1104"/>
    <m/>
    <x v="0"/>
    <x v="1"/>
    <n v="110"/>
    <s v="CASTIÑEIRA LAGE, MARIA ALBERTA"/>
    <s v="32658597T"/>
    <s v="DEFINITIVO "/>
    <n v="0"/>
    <m/>
    <n v="21167.275024320003"/>
    <n v="21327.358496639998"/>
    <n v="160.08347231999505"/>
  </r>
  <r>
    <s v="COMPLEXO DE ATENCIÓN DE MENORES DE FERROL"/>
    <s v="08764"/>
    <s v="PSC994030115350090"/>
    <x v="2"/>
    <x v="5"/>
    <n v="7157.92"/>
    <s v="C"/>
    <s v="V"/>
    <n v="1"/>
    <m/>
    <m/>
    <m/>
    <m/>
    <x v="13"/>
    <s v="L"/>
    <s v="04373"/>
    <m/>
    <x v="0"/>
    <x v="1"/>
    <n v="633"/>
    <s v="VIDAL RODRIGUEZ, MARGARITA"/>
    <s v="32674918Z"/>
    <s v="DEFINITIVO "/>
    <n v="0"/>
    <m/>
    <n v="21167.275024320003"/>
    <n v="21327.358496639998"/>
    <n v="160.08347231999505"/>
  </r>
  <r>
    <s v="COMPLEXO DE ATENCIÓN DE MENORES DE FERROL"/>
    <s v="08765"/>
    <s v="PSC994030115350091"/>
    <x v="2"/>
    <x v="5"/>
    <n v="7157.92"/>
    <s v="C"/>
    <s v="V"/>
    <n v="1"/>
    <m/>
    <m/>
    <m/>
    <m/>
    <x v="13"/>
    <s v="L"/>
    <s v="04614"/>
    <m/>
    <x v="0"/>
    <x v="0"/>
    <s v=""/>
    <s v=""/>
    <s v=""/>
    <s v=""/>
    <s v=""/>
    <m/>
    <n v="21167.275024320003"/>
    <n v="21327.358496639998"/>
    <n v="160.08347231999505"/>
  </r>
  <r>
    <s v="COMPLEXO DE ATENCIÓN DE MENORES DE FERROL"/>
    <s v="08766"/>
    <s v="PSC994030115350092"/>
    <x v="2"/>
    <x v="5"/>
    <n v="7157.92"/>
    <s v="C"/>
    <s v="V"/>
    <n v="1"/>
    <m/>
    <m/>
    <m/>
    <m/>
    <x v="13"/>
    <s v="L"/>
    <s v="04373"/>
    <m/>
    <x v="0"/>
    <x v="0"/>
    <s v=""/>
    <s v=""/>
    <s v=""/>
    <s v=""/>
    <s v=""/>
    <m/>
    <n v="21167.275024320003"/>
    <n v="21327.358496639998"/>
    <n v="160.08347231999505"/>
  </r>
  <r>
    <s v="COMPLEXO DE ATENCIÓN DE MENORES DE FERROL"/>
    <s v="08767"/>
    <s v="PSC994030115350093"/>
    <x v="2"/>
    <x v="5"/>
    <n v="7157.92"/>
    <s v="C"/>
    <s v="V"/>
    <n v="1"/>
    <m/>
    <m/>
    <m/>
    <m/>
    <x v="13"/>
    <s v="L"/>
    <s v="04373"/>
    <m/>
    <x v="0"/>
    <x v="1"/>
    <n v="125"/>
    <s v="CORRAL PAZ, ANA MARIA"/>
    <s v="32643302T"/>
    <s v="DEFINITIVO "/>
    <n v="0"/>
    <m/>
    <n v="21167.275024320003"/>
    <n v="21327.358496639998"/>
    <n v="160.08347231999505"/>
  </r>
  <r>
    <s v="COMPLEXO DE ATENCIÓN DE MENORES DE FERROL"/>
    <s v="08909"/>
    <s v="PSC994030115350094"/>
    <x v="2"/>
    <x v="5"/>
    <n v="7157.92"/>
    <s v="C"/>
    <s v="V"/>
    <n v="1"/>
    <m/>
    <m/>
    <m/>
    <m/>
    <x v="13"/>
    <s v="L"/>
    <s v="04614"/>
    <m/>
    <x v="0"/>
    <x v="0"/>
    <s v=""/>
    <s v=""/>
    <s v=""/>
    <s v=""/>
    <s v=""/>
    <m/>
    <n v="21167.275024320003"/>
    <n v="21327.358496639998"/>
    <n v="160.08347231999505"/>
  </r>
  <r>
    <s v="COMPLEXO DE ATENCIÓN DE MENORES DE FERROL"/>
    <s v="08910"/>
    <s v="PSC994030115350095"/>
    <x v="2"/>
    <x v="5"/>
    <n v="7157.92"/>
    <s v="C"/>
    <s v="V"/>
    <n v="1"/>
    <m/>
    <m/>
    <m/>
    <m/>
    <x v="13"/>
    <s v="L"/>
    <s v="04373"/>
    <m/>
    <x v="0"/>
    <x v="0"/>
    <s v=""/>
    <s v=""/>
    <s v=""/>
    <s v=""/>
    <s v=""/>
    <m/>
    <n v="21167.275024320003"/>
    <n v="21327.358496639998"/>
    <n v="160.08347231999505"/>
  </r>
  <r>
    <s v="COMPLEXO DE ATENCIÓN DE MENORES DE FERROL"/>
    <s v="08911"/>
    <s v="PSC994030115350096"/>
    <x v="2"/>
    <x v="5"/>
    <n v="7157.92"/>
    <s v="C"/>
    <s v="V"/>
    <n v="1"/>
    <m/>
    <m/>
    <m/>
    <m/>
    <x v="13"/>
    <s v="L"/>
    <s v="04373"/>
    <m/>
    <x v="0"/>
    <x v="0"/>
    <s v=""/>
    <s v=""/>
    <s v=""/>
    <s v=""/>
    <s v=""/>
    <m/>
    <n v="21167.275024320003"/>
    <n v="21327.358496639998"/>
    <n v="160.08347231999505"/>
  </r>
  <r>
    <s v="COMPLEXO DE ATENCIÓN DE MENORES DE FERROL"/>
    <s v="08912"/>
    <s v="PSC994030115350097"/>
    <x v="2"/>
    <x v="5"/>
    <n v="7157.92"/>
    <s v="C"/>
    <s v="V"/>
    <n v="1"/>
    <m/>
    <m/>
    <m/>
    <m/>
    <x v="13"/>
    <s v="L"/>
    <s v="04373"/>
    <m/>
    <x v="0"/>
    <x v="0"/>
    <s v=""/>
    <s v=""/>
    <s v=""/>
    <s v=""/>
    <s v=""/>
    <m/>
    <n v="21167.275024320003"/>
    <n v="21327.358496639998"/>
    <n v="160.08347231999505"/>
  </r>
  <r>
    <s v="CENTRO DE MENORES SANTO ANXO DA GARDA"/>
    <s v="08790"/>
    <s v="PSC994030127550044"/>
    <x v="1"/>
    <x v="5"/>
    <n v="7157.92"/>
    <s v="C"/>
    <s v="V"/>
    <n v="1"/>
    <m/>
    <m/>
    <m/>
    <m/>
    <x v="13"/>
    <s v="L"/>
    <n v="4372"/>
    <m/>
    <x v="0"/>
    <x v="0"/>
    <s v=""/>
    <s v=""/>
    <s v=""/>
    <s v=""/>
    <s v=""/>
    <m/>
    <n v="21167.275024320003"/>
    <n v="21327.358496639998"/>
    <n v="160.08347231999505"/>
  </r>
  <r>
    <s v="CENTRO DE MENORES SANTO ANXO DA GARDA"/>
    <s v="08791"/>
    <s v="PSC994030127550047"/>
    <x v="2"/>
    <x v="5"/>
    <n v="7157.92"/>
    <s v="C"/>
    <s v="V"/>
    <n v="1"/>
    <m/>
    <m/>
    <m/>
    <m/>
    <x v="12"/>
    <s v="L"/>
    <s v="02838"/>
    <m/>
    <x v="0"/>
    <x v="0"/>
    <s v=""/>
    <s v=""/>
    <s v=""/>
    <s v=""/>
    <s v=""/>
    <m/>
    <n v="20581.988649600004"/>
    <n v="21327.358496639998"/>
    <n v="745.36984703999406"/>
  </r>
  <r>
    <s v="CENTRO DE MENORES SANTO ANXO DA GARDA"/>
    <s v="08793"/>
    <s v="PSC994030127550048"/>
    <x v="2"/>
    <x v="5"/>
    <n v="7157.92"/>
    <s v="C"/>
    <s v="V"/>
    <n v="1"/>
    <m/>
    <m/>
    <m/>
    <m/>
    <x v="12"/>
    <s v="L"/>
    <s v="02838"/>
    <m/>
    <x v="0"/>
    <x v="0"/>
    <s v=""/>
    <s v=""/>
    <s v=""/>
    <s v=""/>
    <s v=""/>
    <m/>
    <n v="20581.988649600004"/>
    <n v="21327.358496639998"/>
    <n v="745.36984703999406"/>
  </r>
  <r>
    <s v="CENTRO DE MENORES SANTO ANXO DA GARDA"/>
    <s v="08794"/>
    <s v="PSC994030127550049"/>
    <x v="2"/>
    <x v="5"/>
    <n v="7157.92"/>
    <s v="C"/>
    <s v="V"/>
    <n v="1"/>
    <m/>
    <m/>
    <m/>
    <m/>
    <x v="12"/>
    <s v="L"/>
    <s v="02838"/>
    <m/>
    <x v="0"/>
    <x v="0"/>
    <s v=""/>
    <s v=""/>
    <s v=""/>
    <s v=""/>
    <s v=""/>
    <m/>
    <n v="20581.988649600004"/>
    <n v="21327.358496639998"/>
    <n v="745.36984703999406"/>
  </r>
  <r>
    <s v="CENTRO DE MENORES A CARBALLEIRA"/>
    <s v="08822"/>
    <s v="PSC994030132001100"/>
    <x v="1"/>
    <x v="5"/>
    <n v="7157.92"/>
    <s v="C"/>
    <s v="V"/>
    <n v="1"/>
    <m/>
    <m/>
    <m/>
    <m/>
    <x v="2"/>
    <s v="L"/>
    <m/>
    <m/>
    <x v="0"/>
    <x v="0"/>
    <s v=""/>
    <s v=""/>
    <s v=""/>
    <s v=""/>
    <s v=""/>
    <m/>
    <n v="18968.988064320001"/>
    <n v="21327.358496639998"/>
    <n v="2358.3704323199963"/>
  </r>
  <r>
    <s v="CENTRO DE MENORES A CARBALLEIRA"/>
    <s v="08823"/>
    <s v="PSC994030132001101"/>
    <x v="1"/>
    <x v="5"/>
    <n v="7157.92"/>
    <s v="C"/>
    <s v="V"/>
    <n v="1"/>
    <m/>
    <m/>
    <m/>
    <m/>
    <x v="2"/>
    <s v="L"/>
    <m/>
    <m/>
    <x v="0"/>
    <x v="0"/>
    <s v=""/>
    <s v=""/>
    <s v=""/>
    <s v=""/>
    <s v=""/>
    <m/>
    <n v="18968.988064320001"/>
    <n v="21327.358496639998"/>
    <n v="2358.3704323199963"/>
  </r>
  <r>
    <s v="CENTRO DE MENORES A CARBALLEIRA"/>
    <s v="08944"/>
    <s v="PSC994030132001102"/>
    <x v="1"/>
    <x v="5"/>
    <n v="7157.92"/>
    <s v="C"/>
    <s v="V"/>
    <n v="1"/>
    <m/>
    <m/>
    <m/>
    <m/>
    <x v="13"/>
    <s v="L"/>
    <n v="4372"/>
    <m/>
    <x v="0"/>
    <x v="0"/>
    <s v=""/>
    <s v=""/>
    <s v=""/>
    <s v=""/>
    <s v=""/>
    <m/>
    <n v="21167.275024320003"/>
    <n v="21327.358496639998"/>
    <n v="160.08347231999505"/>
  </r>
  <r>
    <s v="CENTRO DE MENORES A CARBALLEIRA"/>
    <s v="08824"/>
    <s v="PSC994030132001110"/>
    <x v="2"/>
    <x v="5"/>
    <n v="7157.92"/>
    <s v="C"/>
    <s v="V"/>
    <n v="1"/>
    <m/>
    <m/>
    <m/>
    <m/>
    <x v="2"/>
    <s v="L"/>
    <n v="4500"/>
    <m/>
    <x v="0"/>
    <x v="0"/>
    <s v=""/>
    <s v=""/>
    <s v=""/>
    <s v=""/>
    <s v=""/>
    <m/>
    <n v="18968.988064320001"/>
    <n v="21327.358496639998"/>
    <n v="2358.3704323199963"/>
  </r>
  <r>
    <s v="CENTRO DE MENORES A CARBALLEIRA"/>
    <s v="08825"/>
    <s v="PSC994030132001111"/>
    <x v="2"/>
    <x v="5"/>
    <n v="7157.92"/>
    <s v="C"/>
    <s v="V"/>
    <n v="1"/>
    <m/>
    <m/>
    <m/>
    <m/>
    <x v="2"/>
    <s v="L"/>
    <n v="4500"/>
    <m/>
    <x v="0"/>
    <x v="0"/>
    <s v=""/>
    <s v=""/>
    <s v=""/>
    <s v=""/>
    <s v=""/>
    <m/>
    <n v="18968.988064320001"/>
    <n v="21327.358496639998"/>
    <n v="2358.3704323199963"/>
  </r>
  <r>
    <s v="CENTRO DE MENORES A CARBALLEIRA"/>
    <s v="08826"/>
    <s v="PSC994030132001112"/>
    <x v="2"/>
    <x v="5"/>
    <n v="7157.92"/>
    <s v="C"/>
    <s v="V"/>
    <n v="1"/>
    <m/>
    <m/>
    <m/>
    <m/>
    <x v="2"/>
    <s v="L"/>
    <n v="4500"/>
    <m/>
    <x v="0"/>
    <x v="1"/>
    <n v="392"/>
    <s v="NOVOA GONZALEZ, MARIA PILAR"/>
    <s v="76617742G"/>
    <s v="DEFINITIVO "/>
    <n v="0"/>
    <m/>
    <n v="18968.988064320001"/>
    <n v="21327.358496639998"/>
    <n v="2358.3704323199963"/>
  </r>
  <r>
    <s v="CENTRO DE MENORES A CARBALLEIRA"/>
    <s v="08828"/>
    <s v="PSC994030132001113"/>
    <x v="2"/>
    <x v="5"/>
    <n v="7157.92"/>
    <s v="C"/>
    <s v="V"/>
    <n v="1"/>
    <m/>
    <m/>
    <m/>
    <m/>
    <x v="2"/>
    <s v="L"/>
    <n v="4500"/>
    <m/>
    <x v="0"/>
    <x v="0"/>
    <s v=""/>
    <s v=""/>
    <s v=""/>
    <s v=""/>
    <s v=""/>
    <m/>
    <n v="18968.988064320001"/>
    <n v="21327.358496639998"/>
    <n v="2358.3704323199963"/>
  </r>
  <r>
    <s v="CENTRO DE MENORES A CARBALLEIRA"/>
    <s v="08829"/>
    <s v="PSC994030132001114"/>
    <x v="2"/>
    <x v="5"/>
    <n v="7157.92"/>
    <s v="C"/>
    <s v="V"/>
    <n v="1"/>
    <m/>
    <m/>
    <m/>
    <m/>
    <x v="2"/>
    <s v="L"/>
    <m/>
    <m/>
    <x v="0"/>
    <x v="0"/>
    <s v=""/>
    <s v=""/>
    <s v=""/>
    <s v=""/>
    <s v=""/>
    <m/>
    <n v="18968.988064320001"/>
    <n v="21327.358496639998"/>
    <n v="2358.3704323199963"/>
  </r>
  <r>
    <s v="CENTRO DE MENORES A CARBALLEIRA"/>
    <s v="08946"/>
    <s v="PSC994030132001116"/>
    <x v="2"/>
    <x v="5"/>
    <n v="7157.92"/>
    <s v="C"/>
    <s v="V"/>
    <n v="1"/>
    <m/>
    <m/>
    <m/>
    <m/>
    <x v="13"/>
    <s v="L"/>
    <s v="04373"/>
    <m/>
    <x v="0"/>
    <x v="1"/>
    <n v="539"/>
    <s v="SANCHEZ MARTINEZ, MARIA JESUS"/>
    <s v="76703986K"/>
    <s v="DEFINITIVO "/>
    <n v="0"/>
    <m/>
    <n v="21167.275024320003"/>
    <n v="21327.358496639998"/>
    <n v="160.08347231999505"/>
  </r>
  <r>
    <s v="CENTRO DE MENORES A CARBALLEIRA"/>
    <s v="08951"/>
    <s v="PSC994030132001117"/>
    <x v="2"/>
    <x v="5"/>
    <n v="7157.92"/>
    <s v="C"/>
    <s v="V"/>
    <n v="1"/>
    <m/>
    <m/>
    <m/>
    <m/>
    <x v="13"/>
    <s v="L"/>
    <s v="04373"/>
    <m/>
    <x v="0"/>
    <x v="0"/>
    <s v=""/>
    <s v=""/>
    <s v=""/>
    <s v=""/>
    <s v=""/>
    <m/>
    <n v="21167.275024320003"/>
    <n v="21327.358496639998"/>
    <n v="160.08347231999505"/>
  </r>
  <r>
    <s v="CENTRO DE MENORES A CARBALLEIRA"/>
    <s v="08952"/>
    <s v="PSC994030132001118"/>
    <x v="2"/>
    <x v="5"/>
    <n v="7157.92"/>
    <s v="C"/>
    <s v="V"/>
    <n v="1"/>
    <m/>
    <m/>
    <m/>
    <m/>
    <x v="13"/>
    <s v="L"/>
    <s v="04614"/>
    <m/>
    <x v="0"/>
    <x v="0"/>
    <s v=""/>
    <s v=""/>
    <s v=""/>
    <s v=""/>
    <s v=""/>
    <m/>
    <n v="21167.275024320003"/>
    <n v="21327.358496639998"/>
    <n v="160.08347231999505"/>
  </r>
  <r>
    <s v="CENTRO DE MENORES A CARBALLEIRA"/>
    <s v="08953"/>
    <s v="PSC994030132001119"/>
    <x v="2"/>
    <x v="5"/>
    <n v="7157.92"/>
    <s v="C"/>
    <s v="V"/>
    <n v="1"/>
    <m/>
    <m/>
    <m/>
    <m/>
    <x v="13"/>
    <s v="L"/>
    <s v="04373"/>
    <m/>
    <x v="0"/>
    <x v="0"/>
    <s v=""/>
    <s v=""/>
    <s v=""/>
    <s v=""/>
    <s v=""/>
    <m/>
    <n v="21167.275024320003"/>
    <n v="21327.358496639998"/>
    <n v="160.08347231999505"/>
  </r>
  <r>
    <s v="CENTRO DE MENORES A CARBALLEIRA"/>
    <s v="08833"/>
    <s v="PSC994030132001131"/>
    <x v="18"/>
    <x v="5"/>
    <n v="7157.92"/>
    <s v="C"/>
    <s v="V"/>
    <n v="1"/>
    <m/>
    <m/>
    <m/>
    <m/>
    <x v="0"/>
    <s v="L"/>
    <s v="02173"/>
    <m/>
    <x v="0"/>
    <x v="1"/>
    <n v="553"/>
    <s v="SIERRA BLANCO, LUCITA"/>
    <s v="34928865F"/>
    <s v="DEFINITIVO "/>
    <n v="0"/>
    <m/>
    <n v="18383.701689600002"/>
    <n v="21327.358496639998"/>
    <n v="2943.6568070399953"/>
  </r>
  <r>
    <s v="CENTRO DE MENORES AVELINO MONTERO"/>
    <s v="08862"/>
    <s v="PSC994030136001044"/>
    <x v="1"/>
    <x v="5"/>
    <n v="7157.92"/>
    <s v="C"/>
    <s v="V"/>
    <n v="1"/>
    <m/>
    <m/>
    <m/>
    <m/>
    <x v="13"/>
    <s v="L"/>
    <n v="4839"/>
    <m/>
    <x v="0"/>
    <x v="0"/>
    <s v=""/>
    <s v=""/>
    <s v=""/>
    <s v=""/>
    <s v=""/>
    <m/>
    <n v="21167.275024320003"/>
    <n v="21327.358496639998"/>
    <n v="160.08347231999505"/>
  </r>
  <r>
    <s v="CENTRO DE MENORES AVELINO MONTERO"/>
    <s v="08863"/>
    <s v="PSC994030136001048"/>
    <x v="2"/>
    <x v="5"/>
    <n v="7157.92"/>
    <s v="C"/>
    <s v="V"/>
    <n v="1"/>
    <m/>
    <m/>
    <m/>
    <m/>
    <x v="13"/>
    <s v="L"/>
    <s v="04373"/>
    <m/>
    <x v="0"/>
    <x v="0"/>
    <s v=""/>
    <s v=""/>
    <s v=""/>
    <s v=""/>
    <s v=""/>
    <m/>
    <n v="21167.275024320003"/>
    <n v="21327.358496639998"/>
    <n v="160.08347231999505"/>
  </r>
  <r>
    <s v="CENTRO DE MENORES AVELINO MONTERO"/>
    <s v="08864"/>
    <s v="PSC994030136001049"/>
    <x v="2"/>
    <x v="5"/>
    <n v="7157.92"/>
    <s v="C"/>
    <s v="V"/>
    <n v="1"/>
    <m/>
    <m/>
    <m/>
    <m/>
    <x v="13"/>
    <s v="L"/>
    <s v="04373"/>
    <m/>
    <x v="0"/>
    <x v="0"/>
    <s v=""/>
    <s v=""/>
    <s v=""/>
    <s v=""/>
    <s v=""/>
    <m/>
    <n v="21167.275024320003"/>
    <n v="21327.358496639998"/>
    <n v="160.08347231999505"/>
  </r>
  <r>
    <s v="CENTRO DE MENORES AVELINO MONTERO"/>
    <s v="08865"/>
    <s v="PSC994030136001050"/>
    <x v="2"/>
    <x v="5"/>
    <n v="7157.92"/>
    <s v="C"/>
    <s v="V"/>
    <n v="1"/>
    <m/>
    <m/>
    <m/>
    <m/>
    <x v="13"/>
    <s v="L"/>
    <s v="04373"/>
    <m/>
    <x v="0"/>
    <x v="0"/>
    <s v=""/>
    <s v=""/>
    <s v=""/>
    <s v=""/>
    <s v=""/>
    <m/>
    <n v="21167.275024320003"/>
    <n v="21327.358496639998"/>
    <n v="160.08347231999505"/>
  </r>
  <r>
    <s v="CENTRO DE MENORES AVELINO MONTERO"/>
    <s v="18145"/>
    <s v="PSC994030136001051"/>
    <x v="2"/>
    <x v="5"/>
    <n v="7157.92"/>
    <s v="C"/>
    <s v="V"/>
    <n v="1"/>
    <m/>
    <m/>
    <m/>
    <m/>
    <x v="13"/>
    <s v="L"/>
    <s v="04373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49"/>
    <s v="PSC994050115001560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50"/>
    <s v="PSC994050115001561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65"/>
    <s v="PSC994050115001562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29316"/>
    <s v="PSC994050115001564"/>
    <x v="1"/>
    <x v="5"/>
    <n v="7157.92"/>
    <s v="C"/>
    <s v="V"/>
    <n v="1"/>
    <m/>
    <m/>
    <m/>
    <m/>
    <x v="27"/>
    <s v="L"/>
    <n v="3695"/>
    <m/>
    <x v="1"/>
    <x v="0"/>
    <s v=""/>
    <s v=""/>
    <s v=""/>
    <s v=""/>
    <s v=""/>
    <m/>
    <n v="8466.9100097280007"/>
    <n v="8530.943398655998"/>
    <n v="64.033388927997294"/>
  </r>
  <r>
    <s v="CENTRO DE ATENCIÓN A PERSOAS CON DISCAPACIDADES (A CORUÑA)"/>
    <s v="13762"/>
    <s v="PSC994050115001570"/>
    <x v="2"/>
    <x v="5"/>
    <n v="7157.92"/>
    <s v="C"/>
    <s v="V"/>
    <n v="1"/>
    <m/>
    <m/>
    <m/>
    <m/>
    <x v="13"/>
    <s v="L"/>
    <s v="04394"/>
    <m/>
    <x v="0"/>
    <x v="1"/>
    <n v="519"/>
    <s v="RODRIGUEZ VARELA, ANA MARIA"/>
    <s v="32756997Y"/>
    <s v="DEFINITIVO "/>
    <n v="0"/>
    <m/>
    <n v="21167.275024320003"/>
    <n v="21327.358496639998"/>
    <n v="160.08347231999505"/>
  </r>
  <r>
    <s v="CENTRO DE ATENCIÓN A PERSOAS CON DISCAPACIDADES (A CORUÑA)"/>
    <s v="13763"/>
    <s v="PSC99405011500157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64"/>
    <s v="PSC99405011500157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66"/>
    <s v="PSC99405011500157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67"/>
    <s v="PSC99405011500157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68"/>
    <s v="PSC994050115001576"/>
    <x v="2"/>
    <x v="5"/>
    <n v="7157.92"/>
    <s v="C"/>
    <s v="V"/>
    <n v="1"/>
    <m/>
    <m/>
    <m/>
    <m/>
    <x v="13"/>
    <s v="L"/>
    <s v="04394"/>
    <m/>
    <x v="0"/>
    <x v="1"/>
    <n v="589"/>
    <s v="VALEIRO VEIGA, JUAN CARLOS"/>
    <s v="32784181G"/>
    <s v="PROVISIONAL"/>
    <n v="0"/>
    <m/>
    <n v="21167.275024320003"/>
    <n v="21327.358496639998"/>
    <n v="160.08347231999505"/>
  </r>
  <r>
    <s v="CENTRO DE ATENCIÓN A PERSOAS CON DISCAPACIDADES (A CORUÑA)"/>
    <s v="13769"/>
    <s v="PSC99405011500157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71"/>
    <s v="PSC994050115001579"/>
    <x v="2"/>
    <x v="5"/>
    <n v="7157.92"/>
    <s v="C"/>
    <s v="V"/>
    <n v="1"/>
    <m/>
    <m/>
    <m/>
    <m/>
    <x v="13"/>
    <s v="L"/>
    <s v="04394"/>
    <m/>
    <x v="0"/>
    <x v="1"/>
    <n v="327"/>
    <s v="MARTINEZ ANTA, ELOINA"/>
    <s v="32451797Q"/>
    <s v="DEFINITIVO "/>
    <n v="0"/>
    <m/>
    <n v="21167.275024320003"/>
    <n v="21327.358496639998"/>
    <n v="160.08347231999505"/>
  </r>
  <r>
    <s v="CENTRO DE ATENCIÓN A PERSOAS CON DISCAPACIDADES (A CORUÑA)"/>
    <s v="13772"/>
    <s v="PSC99405011500158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74"/>
    <s v="PSC99405011500158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75"/>
    <s v="PSC994050115001582"/>
    <x v="2"/>
    <x v="5"/>
    <n v="7157.92"/>
    <s v="C"/>
    <s v="V"/>
    <n v="1"/>
    <m/>
    <m/>
    <m/>
    <m/>
    <x v="13"/>
    <s v="L"/>
    <s v="04394"/>
    <m/>
    <x v="0"/>
    <x v="1"/>
    <n v="76"/>
    <s v="BRANDARIZ IGLESIAS, BEGOÑA"/>
    <s v="32789918Z"/>
    <s v="DEFINITIVO "/>
    <n v="0"/>
    <m/>
    <n v="21167.275024320003"/>
    <n v="21327.358496639998"/>
    <n v="160.08347231999505"/>
  </r>
  <r>
    <s v="CENTRO DE ATENCIÓN A PERSOAS CON DISCAPACIDADES (A CORUÑA)"/>
    <s v="13777"/>
    <s v="PSC99405011500158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79"/>
    <s v="PSC99405011500158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80"/>
    <s v="PSC99405011500158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81"/>
    <s v="PSC994050115001588"/>
    <x v="2"/>
    <x v="5"/>
    <n v="7157.92"/>
    <s v="C"/>
    <s v="V"/>
    <n v="1"/>
    <m/>
    <m/>
    <m/>
    <m/>
    <x v="13"/>
    <s v="L"/>
    <n v="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82"/>
    <s v="PSC99405011500158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83"/>
    <s v="PSC99405011500159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84"/>
    <s v="PSC99405011500159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85"/>
    <s v="PSC99405011500159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86"/>
    <s v="PSC994050115001593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88"/>
    <s v="PSC99405011500159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89"/>
    <s v="PSC99405011500159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90"/>
    <s v="PSC99405011500159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A CORUÑA)"/>
    <s v="13791"/>
    <s v="PSC99405011500159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OCUPACIONAL &quot;O SAIAR&quot; (CALDAS DE REIS)"/>
    <s v="13965"/>
    <s v="PSC994050136050030"/>
    <x v="2"/>
    <x v="4"/>
    <n v="6990.1677794117631"/>
    <s v="C"/>
    <s v="V"/>
    <n v="1"/>
    <m/>
    <m/>
    <m/>
    <m/>
    <x v="12"/>
    <s v="L"/>
    <s v="02881"/>
    <m/>
    <x v="0"/>
    <x v="1"/>
    <n v="567"/>
    <s v="SUAREZ GARCIA, MARIA PILAR"/>
    <s v="33228196G"/>
    <s v="DEFINITIVO "/>
    <n v="0"/>
    <m/>
    <n v="20581.988649600004"/>
    <n v="20776.449494929057"/>
    <n v="194.46084532905297"/>
  </r>
  <r>
    <s v="CENTRO OCUPACIONAL &quot;O SAIAR&quot; (CALDAS DE REIS)"/>
    <s v="24690"/>
    <s v="PSC994050136050031"/>
    <x v="2"/>
    <x v="4"/>
    <n v="6990.1677794117631"/>
    <s v="C"/>
    <s v="V"/>
    <n v="1"/>
    <m/>
    <m/>
    <m/>
    <m/>
    <x v="12"/>
    <s v="L"/>
    <s v="02881"/>
    <m/>
    <x v="0"/>
    <x v="1"/>
    <n v="507"/>
    <s v="RODRIGUEZ LOPEZ, MARIA DEL MAR"/>
    <s v="76864685L"/>
    <s v="DEFINITIVO "/>
    <n v="0"/>
    <m/>
    <n v="20581.988649600004"/>
    <n v="20776.449494929057"/>
    <n v="194.46084532905297"/>
  </r>
  <r>
    <s v="CENTRO SOCIOCOMUNITARIO (A CORUÑA)"/>
    <s v="14601"/>
    <s v="PSC994060115001012"/>
    <x v="0"/>
    <x v="0"/>
    <n v="6319.04"/>
    <s v="C"/>
    <s v="V"/>
    <n v="11"/>
    <m/>
    <m/>
    <m/>
    <m/>
    <x v="0"/>
    <s v="L"/>
    <n v="1040"/>
    <m/>
    <x v="0"/>
    <x v="1"/>
    <n v="57"/>
    <s v="BARROS SEIJAS, MARIA CARMEN"/>
    <s v="32442422W"/>
    <s v="DEFINITIVO "/>
    <n v="0"/>
    <m/>
    <n v="18383.701689600002"/>
    <n v="18626.938628479998"/>
    <n v="243.23693887999616"/>
  </r>
  <r>
    <s v="CENTRO SOCIOCOMUNITARIO (OURENSE)"/>
    <s v="14520"/>
    <s v="PSC994060132001018"/>
    <x v="0"/>
    <x v="1"/>
    <n v="6486.34"/>
    <s v="C"/>
    <s v="V"/>
    <n v="11"/>
    <m/>
    <m/>
    <m/>
    <m/>
    <x v="2"/>
    <s v="L"/>
    <n v="2159"/>
    <m/>
    <x v="0"/>
    <x v="0"/>
    <s v=""/>
    <s v=""/>
    <s v=""/>
    <s v=""/>
    <s v=""/>
    <m/>
    <n v="18968.988064320001"/>
    <n v="19124.976097919996"/>
    <n v="155.98803359999511"/>
  </r>
  <r>
    <s v="CENTRO SOCIOCOMUNITARIO PONTE PELAMIOS (OURENSE)"/>
    <s v="15375"/>
    <s v="PSC994070132001008"/>
    <x v="0"/>
    <x v="1"/>
    <n v="6486.34"/>
    <s v="C"/>
    <s v="V"/>
    <n v="11"/>
    <m/>
    <m/>
    <m/>
    <m/>
    <x v="2"/>
    <s v="L"/>
    <n v="2159"/>
    <m/>
    <x v="0"/>
    <x v="1"/>
    <n v="244"/>
    <s v="GONZALEZ FERNANDEZ, MARIA"/>
    <s v="34946797E"/>
    <s v="DEFINITIVO "/>
    <n v="0"/>
    <m/>
    <n v="18968.988064320001"/>
    <n v="19124.976097919996"/>
    <n v="155.98803359999511"/>
  </r>
  <r>
    <s v="CENTRO SOCIOCOMUNITARIO O BARCO"/>
    <s v="15379"/>
    <s v="PSC994070132090011"/>
    <x v="0"/>
    <x v="1"/>
    <n v="6486.34"/>
    <s v="C"/>
    <s v="V"/>
    <n v="11"/>
    <m/>
    <m/>
    <m/>
    <m/>
    <x v="17"/>
    <s v="L"/>
    <s v="2159"/>
    <m/>
    <x v="0"/>
    <x v="0"/>
    <s v=""/>
    <s v=""/>
    <s v=""/>
    <s v=""/>
    <s v=""/>
    <m/>
    <n v="18968.988064320001"/>
    <n v="19124.976097919996"/>
    <n v="155.98803359999511"/>
  </r>
  <r>
    <s v="CENTRO SOCIOCOMUNITARIO O BARCO"/>
    <s v="15380"/>
    <s v="PSC994070132090012"/>
    <x v="0"/>
    <x v="1"/>
    <n v="6486.34"/>
    <s v="C"/>
    <s v="V"/>
    <n v="11"/>
    <m/>
    <m/>
    <m/>
    <m/>
    <x v="17"/>
    <s v="L"/>
    <s v="2159"/>
    <m/>
    <x v="0"/>
    <x v="0"/>
    <s v=""/>
    <s v=""/>
    <s v=""/>
    <s v=""/>
    <s v=""/>
    <m/>
    <n v="18968.988064320001"/>
    <n v="19124.976097919996"/>
    <n v="155.98803359999511"/>
  </r>
  <r>
    <s v="CENTRO SOCIOCOMUNITARIO DE VERÍN"/>
    <s v="15401"/>
    <s v="PSC994070132840004"/>
    <x v="0"/>
    <x v="1"/>
    <n v="6486.34"/>
    <s v="C"/>
    <s v="V"/>
    <n v="11"/>
    <m/>
    <m/>
    <m/>
    <m/>
    <x v="28"/>
    <s v="L"/>
    <s v="02159"/>
    <m/>
    <x v="0"/>
    <x v="0"/>
    <s v=""/>
    <s v=""/>
    <s v=""/>
    <s v=""/>
    <s v=""/>
    <m/>
    <n v="18968.988064320001"/>
    <n v="19124.976097919996"/>
    <n v="155.98803359999511"/>
  </r>
  <r>
    <s v="CENTRO SOCIOCOMUNITARIO O PORRIÑO"/>
    <s v="15420"/>
    <s v="PSC994070136380014"/>
    <x v="0"/>
    <x v="0"/>
    <n v="6319.04"/>
    <s v="C"/>
    <s v="V"/>
    <n v="11"/>
    <m/>
    <m/>
    <m/>
    <m/>
    <x v="0"/>
    <s v="L"/>
    <n v="1040"/>
    <m/>
    <x v="0"/>
    <x v="0"/>
    <s v=""/>
    <s v=""/>
    <s v=""/>
    <s v=""/>
    <s v=""/>
    <m/>
    <n v="18383.701689600002"/>
    <n v="18626.938628479998"/>
    <n v="243.23693887999616"/>
  </r>
  <r>
    <s v="CENTRO SOCIOCOMUNITARIO TUI"/>
    <s v="15429"/>
    <s v="PSC994070136540012"/>
    <x v="0"/>
    <x v="1"/>
    <n v="6486.34"/>
    <s v="C"/>
    <s v="V"/>
    <n v="11"/>
    <m/>
    <m/>
    <m/>
    <m/>
    <x v="17"/>
    <s v="L"/>
    <s v="2159"/>
    <m/>
    <x v="0"/>
    <x v="0"/>
    <s v=""/>
    <s v=""/>
    <s v=""/>
    <s v=""/>
    <s v=""/>
    <m/>
    <n v="18968.988064320001"/>
    <n v="19124.976097919996"/>
    <n v="155.98803359999511"/>
  </r>
  <r>
    <s v="CENTRO SOCIOCOMUNITARIO TUI"/>
    <s v="15430"/>
    <s v="PSC994070136540013"/>
    <x v="0"/>
    <x v="1"/>
    <n v="6486.34"/>
    <s v="C"/>
    <s v="V"/>
    <n v="11"/>
    <m/>
    <m/>
    <m/>
    <m/>
    <x v="17"/>
    <s v="L"/>
    <s v="2159"/>
    <m/>
    <x v="0"/>
    <x v="0"/>
    <s v=""/>
    <s v=""/>
    <s v=""/>
    <s v=""/>
    <s v=""/>
    <m/>
    <n v="18968.988064320001"/>
    <n v="19124.976097919996"/>
    <n v="155.98803359999511"/>
  </r>
  <r>
    <s v="CENTRO SOCIOCOMUNITARIO VILAGARCÍA DE AROUSA"/>
    <s v="15440"/>
    <s v="PSC994070236590013"/>
    <x v="0"/>
    <x v="0"/>
    <n v="6319.04"/>
    <s v="C"/>
    <s v="V"/>
    <n v="11"/>
    <m/>
    <m/>
    <m/>
    <m/>
    <x v="0"/>
    <s v="L"/>
    <n v="1040"/>
    <m/>
    <x v="0"/>
    <x v="0"/>
    <s v=""/>
    <s v=""/>
    <s v=""/>
    <s v=""/>
    <s v=""/>
    <m/>
    <n v="18383.701689600002"/>
    <n v="18626.938628479998"/>
    <n v="243.23693887999616"/>
  </r>
  <r>
    <s v="COMPLEXO RESIDENCIAL DE ATENCIÓN A PERSOAS DEPENDENTES (VIGO)"/>
    <s v="15258"/>
    <s v="PSC994080036560298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59"/>
    <s v="PSC994080036560299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60"/>
    <s v="PSC994080036560300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61"/>
    <s v="PSC994080036560301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62"/>
    <s v="PSC994080036560302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63"/>
    <s v="PSC99408003656031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64"/>
    <s v="PSC994080036560311"/>
    <x v="2"/>
    <x v="5"/>
    <n v="7157.92"/>
    <s v="C"/>
    <s v="V"/>
    <n v="1"/>
    <m/>
    <m/>
    <m/>
    <m/>
    <x v="13"/>
    <s v="L"/>
    <s v="04394"/>
    <m/>
    <x v="0"/>
    <x v="1"/>
    <n v="458"/>
    <s v="POSADA FERNANDEZ, ALBA"/>
    <s v="36054992P"/>
    <s v="DEFINITIVO "/>
    <n v="0"/>
    <m/>
    <n v="21167.275024320003"/>
    <n v="21327.358496639998"/>
    <n v="160.08347231999505"/>
  </r>
  <r>
    <s v="COMPLEXO RESIDENCIAL DE ATENCIÓN A PERSOAS DEPENDENTES (VIGO)"/>
    <s v="15265"/>
    <s v="PSC99408003656031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66"/>
    <s v="PSC994080036560313"/>
    <x v="2"/>
    <x v="5"/>
    <n v="7157.92"/>
    <s v="C"/>
    <s v="V"/>
    <n v="1"/>
    <m/>
    <m/>
    <m/>
    <m/>
    <x v="13"/>
    <s v="L"/>
    <s v="04394"/>
    <m/>
    <x v="0"/>
    <x v="1"/>
    <n v="291"/>
    <s v="LOPEZ ALVAREZ, MARIA CARMEN"/>
    <s v="71127858J"/>
    <s v="DEFINITIVO "/>
    <n v="0"/>
    <m/>
    <n v="21167.275024320003"/>
    <n v="21327.358496639998"/>
    <n v="160.08347231999505"/>
  </r>
  <r>
    <s v="COMPLEXO RESIDENCIAL DE ATENCIÓN A PERSOAS DEPENDENTES (VIGO)"/>
    <s v="15267"/>
    <s v="PSC994080036560314"/>
    <x v="2"/>
    <x v="5"/>
    <n v="7157.92"/>
    <s v="C"/>
    <s v="V"/>
    <n v="1"/>
    <m/>
    <m/>
    <m/>
    <m/>
    <x v="13"/>
    <s v="L"/>
    <s v="04394"/>
    <m/>
    <x v="0"/>
    <x v="1"/>
    <n v="280"/>
    <s v="LAMA ARAUJO, CONCEPCION"/>
    <s v="36087778L"/>
    <s v="DEFINITIVO "/>
    <n v="0"/>
    <m/>
    <n v="21167.275024320003"/>
    <n v="21327.358496639998"/>
    <n v="160.08347231999505"/>
  </r>
  <r>
    <s v="COMPLEXO RESIDENCIAL DE ATENCIÓN A PERSOAS DEPENDENTES (VIGO)"/>
    <s v="15268"/>
    <s v="PSC994080036560315"/>
    <x v="2"/>
    <x v="5"/>
    <n v="7157.92"/>
    <s v="C"/>
    <s v="V"/>
    <n v="1"/>
    <m/>
    <m/>
    <m/>
    <m/>
    <x v="13"/>
    <s v="L"/>
    <s v="04394"/>
    <m/>
    <x v="0"/>
    <x v="1"/>
    <n v="313"/>
    <s v="LORENZO COLLAZO, PURIFICACION"/>
    <s v="36076169W"/>
    <s v="DEFINITIVO "/>
    <n v="0"/>
    <m/>
    <n v="21167.275024320003"/>
    <n v="21327.358496639998"/>
    <n v="160.08347231999505"/>
  </r>
  <r>
    <s v="COMPLEXO RESIDENCIAL DE ATENCIÓN A PERSOAS DEPENDENTES (VIGO)"/>
    <s v="15269"/>
    <s v="PSC99408003656031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70"/>
    <s v="PSC994080036560317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71"/>
    <s v="PSC99408003656031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72"/>
    <s v="PSC994080036560319"/>
    <x v="2"/>
    <x v="5"/>
    <n v="7157.92"/>
    <s v="C"/>
    <s v="V"/>
    <n v="1"/>
    <m/>
    <m/>
    <m/>
    <m/>
    <x v="13"/>
    <s v="L"/>
    <s v="04394"/>
    <m/>
    <x v="0"/>
    <x v="1"/>
    <n v="255"/>
    <s v="GONZALEZ PELETEIRO, RITA ILDA"/>
    <s v="76806709A"/>
    <s v="DEFINITIVO "/>
    <n v="0"/>
    <m/>
    <n v="21167.275024320003"/>
    <n v="21327.358496639998"/>
    <n v="160.08347231999505"/>
  </r>
  <r>
    <s v="COMPLEXO RESIDENCIAL DE ATENCIÓN A PERSOAS DEPENDENTES (VIGO)"/>
    <s v="15273"/>
    <s v="PSC99408003656032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74"/>
    <s v="PSC99408003656032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75"/>
    <s v="PSC994080036560322"/>
    <x v="2"/>
    <x v="5"/>
    <n v="7157.92"/>
    <s v="C"/>
    <s v="V"/>
    <n v="1"/>
    <m/>
    <m/>
    <m/>
    <m/>
    <x v="13"/>
    <s v="L"/>
    <s v="04394"/>
    <m/>
    <x v="0"/>
    <x v="1"/>
    <n v="120"/>
    <s v="COMESAÑA IGLESIAS, PACIANO"/>
    <s v="36021834Q"/>
    <s v="DEFINITIVO "/>
    <n v="0"/>
    <m/>
    <n v="21167.275024320003"/>
    <n v="21327.358496639998"/>
    <n v="160.08347231999505"/>
  </r>
  <r>
    <s v="COMPLEXO RESIDENCIAL DE ATENCIÓN A PERSOAS DEPENDENTES (VIGO)"/>
    <s v="15276"/>
    <s v="PSC994080036560323"/>
    <x v="2"/>
    <x v="5"/>
    <n v="7157.92"/>
    <s v="C"/>
    <s v="V"/>
    <n v="1"/>
    <m/>
    <m/>
    <m/>
    <m/>
    <x v="13"/>
    <s v="L"/>
    <s v="04394"/>
    <m/>
    <x v="0"/>
    <x v="1"/>
    <n v="201"/>
    <s v="FONTAN GONZALEZ, NIEVES"/>
    <s v="34869604V"/>
    <s v="DEFINITIVO "/>
    <n v="0"/>
    <m/>
    <n v="21167.275024320003"/>
    <n v="21327.358496639998"/>
    <n v="160.08347231999505"/>
  </r>
  <r>
    <s v="COMPLEXO RESIDENCIAL DE ATENCIÓN A PERSOAS DEPENDENTES (VIGO)"/>
    <s v="15278"/>
    <s v="PSC99408003656032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79"/>
    <s v="PSC99408003656032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80"/>
    <s v="PSC99408003656032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81"/>
    <s v="PSC994080036560327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82"/>
    <s v="PSC994080036560328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84"/>
    <s v="PSC99408003656032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85"/>
    <s v="PSC99408003656033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86"/>
    <s v="PSC994080036560331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87"/>
    <s v="PSC99408003656033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88"/>
    <s v="PSC994080036560333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89"/>
    <s v="PSC994080036560334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90"/>
    <s v="PSC994080036560335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91"/>
    <s v="PSC99408003656033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92"/>
    <s v="PSC99408003656033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93"/>
    <s v="PSC994080036560338"/>
    <x v="2"/>
    <x v="5"/>
    <n v="7157.92"/>
    <s v="C"/>
    <s v="V"/>
    <n v="1"/>
    <m/>
    <m/>
    <m/>
    <m/>
    <x v="13"/>
    <s v="L"/>
    <s v="04394"/>
    <m/>
    <x v="0"/>
    <x v="1"/>
    <n v="540"/>
    <s v="SANCHEZ PEREIRA, MARIA DEL PILAR"/>
    <s v="36014723N"/>
    <s v="DEFINITIVO "/>
    <n v="0"/>
    <m/>
    <n v="21167.275024320003"/>
    <n v="21327.358496639998"/>
    <n v="160.08347231999505"/>
  </r>
  <r>
    <s v="COMPLEXO RESIDENCIAL DE ATENCIÓN A PERSOAS DEPENDENTES (VIGO)"/>
    <s v="15294"/>
    <s v="PSC99408003656033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95"/>
    <s v="PSC99408003656034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97"/>
    <s v="PSC99408003656034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98"/>
    <s v="PSC99408003656034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299"/>
    <s v="PSC994080036560343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00"/>
    <s v="PSC994080036560344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01"/>
    <s v="PSC994080036560345"/>
    <x v="2"/>
    <x v="5"/>
    <n v="7157.92"/>
    <s v="C"/>
    <s v="V"/>
    <n v="1"/>
    <m/>
    <m/>
    <m/>
    <m/>
    <x v="13"/>
    <s v="L"/>
    <s v="04394"/>
    <m/>
    <x v="0"/>
    <x v="1"/>
    <n v="323"/>
    <s v="MARIÑO PEREZ, FRANCISCA VICTORIA"/>
    <s v="36104117M"/>
    <s v="DEFINITIVO "/>
    <n v="0"/>
    <m/>
    <n v="21167.275024320003"/>
    <n v="21327.358496639998"/>
    <n v="160.08347231999505"/>
  </r>
  <r>
    <s v="COMPLEXO RESIDENCIAL DE ATENCIÓN A PERSOAS DEPENDENTES (VIGO)"/>
    <s v="15302"/>
    <s v="PSC994080036560346"/>
    <x v="2"/>
    <x v="5"/>
    <n v="7157.92"/>
    <s v="C"/>
    <s v="V"/>
    <n v="1"/>
    <m/>
    <m/>
    <m/>
    <m/>
    <x v="13"/>
    <s v="L"/>
    <n v="4205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03"/>
    <s v="PSC99408003656034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04"/>
    <s v="PSC99408003656034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05"/>
    <s v="PSC99408003656034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06"/>
    <s v="PSC99408003656035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07"/>
    <s v="PSC994080036560351"/>
    <x v="2"/>
    <x v="5"/>
    <n v="7157.92"/>
    <s v="C"/>
    <s v="V"/>
    <n v="1"/>
    <m/>
    <m/>
    <m/>
    <m/>
    <x v="13"/>
    <s v="L"/>
    <s v="04394"/>
    <m/>
    <x v="0"/>
    <x v="1"/>
    <n v="119"/>
    <s v="CIBEIRA FERNANDEZ, MARIA PILAR"/>
    <s v="36067883L"/>
    <s v="PROVISIONAL"/>
    <s v="Interina no posto &quot;PSC994080036560054.- ENFERMEIRO/A&quot; (07/03/2022). Está en excedencia voluntaria por incompatibilidade no V-1 (06/03/2022)"/>
    <m/>
    <n v="21167.275024320003"/>
    <n v="21327.358496639998"/>
    <n v="160.08347231999505"/>
  </r>
  <r>
    <s v="COMPLEXO RESIDENCIAL DE ATENCIÓN A PERSOAS DEPENDENTES (VIGO)"/>
    <s v="15308"/>
    <s v="PSC99408003656035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09"/>
    <s v="PSC994080036560353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10"/>
    <s v="PSC99408003656035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11"/>
    <s v="PSC994080036560355"/>
    <x v="2"/>
    <x v="5"/>
    <n v="7157.92"/>
    <s v="C"/>
    <s v="V"/>
    <n v="1"/>
    <m/>
    <m/>
    <m/>
    <m/>
    <x v="13"/>
    <s v="L"/>
    <s v="04394"/>
    <m/>
    <x v="0"/>
    <x v="1"/>
    <n v="282"/>
    <s v="LAMEIRO COMESAÑA, MARIA ROSA"/>
    <s v="36066132Q"/>
    <s v="DEFINITIVO "/>
    <n v="0"/>
    <m/>
    <n v="21167.275024320003"/>
    <n v="21327.358496639998"/>
    <n v="160.08347231999505"/>
  </r>
  <r>
    <s v="COMPLEXO RESIDENCIAL DE ATENCIÓN A PERSOAS DEPENDENTES (VIGO)"/>
    <s v="15312"/>
    <s v="PSC99408003656035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13"/>
    <s v="PSC99408003656035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5314"/>
    <s v="PSC994080036560358"/>
    <x v="2"/>
    <x v="5"/>
    <n v="7157.92"/>
    <s v="C"/>
    <s v="V"/>
    <n v="1"/>
    <m/>
    <m/>
    <m/>
    <m/>
    <x v="13"/>
    <s v="L"/>
    <s v="04394"/>
    <m/>
    <x v="0"/>
    <x v="1"/>
    <n v="324"/>
    <s v="MARIÑO VILA, MARIA ANGELES"/>
    <s v="36035926D"/>
    <s v="DEFINITIVO "/>
    <n v="0"/>
    <m/>
    <n v="21167.275024320003"/>
    <n v="21327.358496639998"/>
    <n v="160.08347231999505"/>
  </r>
  <r>
    <s v="COMPLEXO RESIDENCIAL DE ATENCIÓN A PERSOAS DEPENDENTES (VIGO)"/>
    <s v="27835"/>
    <s v="PSC99408003656035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27836"/>
    <s v="PSC99408003656036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29348"/>
    <s v="PSC994080036560365"/>
    <x v="2"/>
    <x v="5"/>
    <n v="7157.92"/>
    <s v="C"/>
    <s v="V"/>
    <n v="1"/>
    <m/>
    <m/>
    <m/>
    <m/>
    <x v="27"/>
    <s v="L"/>
    <s v="03693"/>
    <m/>
    <x v="1"/>
    <x v="0"/>
    <s v=""/>
    <s v=""/>
    <s v=""/>
    <s v=""/>
    <s v=""/>
    <m/>
    <n v="8466.9100097280007"/>
    <n v="8530.943398655998"/>
    <n v="64.033388927997294"/>
  </r>
  <r>
    <s v="COMPLEXO RESIDENCIAL DE ATENCIÓN A PERSOAS DEPENDENTES (VIGO)"/>
    <s v="29349"/>
    <s v="PSC994080036560366"/>
    <x v="2"/>
    <x v="5"/>
    <n v="7157.92"/>
    <s v="C"/>
    <s v="V"/>
    <n v="1"/>
    <m/>
    <m/>
    <m/>
    <m/>
    <x v="27"/>
    <s v="L"/>
    <s v="03693"/>
    <m/>
    <x v="1"/>
    <x v="0"/>
    <s v=""/>
    <s v=""/>
    <s v=""/>
    <s v=""/>
    <s v=""/>
    <m/>
    <n v="8466.9100097280007"/>
    <n v="8530.943398655998"/>
    <n v="64.033388927997294"/>
  </r>
  <r>
    <s v="COMPLEXO RESIDENCIAL DE ATENCIÓN A PERSOAS DEPENDENTES (VIGO)"/>
    <s v="14899"/>
    <s v="PSC994080036560670"/>
    <x v="1"/>
    <x v="5"/>
    <n v="7157.92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00"/>
    <s v="PSC994080036560671"/>
    <x v="1"/>
    <x v="5"/>
    <n v="7157.92"/>
    <s v="C"/>
    <s v="V"/>
    <n v="1"/>
    <m/>
    <m/>
    <m/>
    <m/>
    <x v="10"/>
    <s v="L"/>
    <n v="4159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01"/>
    <s v="PSC994080036560672"/>
    <x v="1"/>
    <x v="5"/>
    <n v="7157.92"/>
    <s v="C"/>
    <s v="V"/>
    <n v="1"/>
    <m/>
    <m/>
    <m/>
    <m/>
    <x v="10"/>
    <s v="L"/>
    <n v="4159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02"/>
    <s v="PSC994080036560673"/>
    <x v="1"/>
    <x v="5"/>
    <n v="7157.92"/>
    <s v="C"/>
    <s v="V"/>
    <n v="1"/>
    <m/>
    <m/>
    <m/>
    <m/>
    <x v="13"/>
    <s v="L"/>
    <n v="4201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4903"/>
    <s v="PSC99408003656068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4904"/>
    <s v="PSC994080036560686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05"/>
    <s v="PSC994080036560687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06"/>
    <s v="PSC99408003656068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4907"/>
    <s v="PSC994080036560689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08"/>
    <s v="PSC994080036560690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09"/>
    <s v="PSC994080036560691"/>
    <x v="2"/>
    <x v="5"/>
    <n v="7157.92"/>
    <s v="C"/>
    <s v="V"/>
    <n v="1"/>
    <m/>
    <m/>
    <m/>
    <m/>
    <x v="10"/>
    <s v="L"/>
    <s v="00938"/>
    <m/>
    <x v="0"/>
    <x v="1"/>
    <n v="131"/>
    <s v="COSTAS IGLESIAS, EMMA"/>
    <s v="36073273G"/>
    <s v="DEFINITIVO "/>
    <n v="0"/>
    <m/>
    <n v="20068.13154432"/>
    <n v="21327.358496639998"/>
    <n v="1259.2269523199975"/>
  </r>
  <r>
    <s v="COMPLEXO RESIDENCIAL DE ATENCIÓN A PERSOAS DEPENDENTES (VIGO)"/>
    <s v="14910"/>
    <s v="PSC994080036560692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11"/>
    <s v="PSC994080036560693"/>
    <x v="2"/>
    <x v="5"/>
    <n v="7157.92"/>
    <s v="C"/>
    <s v="V"/>
    <n v="1"/>
    <m/>
    <m/>
    <m/>
    <m/>
    <x v="10"/>
    <s v="L"/>
    <s v="00938"/>
    <m/>
    <x v="0"/>
    <x v="1"/>
    <n v="183"/>
    <s v="FERNANDEZ GONZALEZ, JUANA"/>
    <s v="36057916B"/>
    <s v="DEFINITIVO "/>
    <n v="0"/>
    <m/>
    <n v="20068.13154432"/>
    <n v="21327.358496639998"/>
    <n v="1259.2269523199975"/>
  </r>
  <r>
    <s v="COMPLEXO RESIDENCIAL DE ATENCIÓN A PERSOAS DEPENDENTES (VIGO)"/>
    <s v="14912"/>
    <s v="PSC994080036560694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4913"/>
    <s v="PSC994080036560695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14"/>
    <s v="PSC994080036560696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15"/>
    <s v="PSC99408003656069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4916"/>
    <s v="PSC994080036560698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17"/>
    <s v="PSC99408003656069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OMPLEXO RESIDENCIAL DE ATENCIÓN A PERSOAS DEPENDENTES (VIGO)"/>
    <s v="14918"/>
    <s v="PSC994080036560700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19"/>
    <s v="PSC994080036560701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20"/>
    <s v="PSC994080036560702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21"/>
    <s v="PSC994080036560703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22"/>
    <s v="PSC994080036560704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23"/>
    <s v="PSC994080036560705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24"/>
    <s v="PSC994080036560706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25"/>
    <s v="PSC994080036560707"/>
    <x v="2"/>
    <x v="5"/>
    <n v="7157.92"/>
    <s v="C"/>
    <s v="V"/>
    <n v="1"/>
    <m/>
    <m/>
    <m/>
    <m/>
    <x v="10"/>
    <s v="L"/>
    <s v="00938"/>
    <m/>
    <x v="0"/>
    <x v="1"/>
    <n v="397"/>
    <s v="NUÑEZ RODRIGUEZ, JOSE FRANCISCO"/>
    <s v="36063245G"/>
    <s v="DEFINITIVO "/>
    <n v="0"/>
    <m/>
    <n v="20068.13154432"/>
    <n v="21327.358496639998"/>
    <n v="1259.2269523199975"/>
  </r>
  <r>
    <s v="COMPLEXO RESIDENCIAL DE ATENCIÓN A PERSOAS DEPENDENTES (VIGO)"/>
    <s v="14926"/>
    <s v="PSC994080036560708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27"/>
    <s v="PSC994080036560709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28"/>
    <s v="PSC994080036560710"/>
    <x v="2"/>
    <x v="5"/>
    <n v="7157.92"/>
    <s v="C"/>
    <s v="V"/>
    <n v="1"/>
    <m/>
    <m/>
    <m/>
    <m/>
    <x v="13"/>
    <s v="L"/>
    <s v="04394"/>
    <m/>
    <x v="0"/>
    <x v="1"/>
    <n v="232"/>
    <s v="GIL OLIVEIRA, MARIA ROSA MARGARITA"/>
    <s v="36021484B"/>
    <s v="DEFINITIVO "/>
    <n v="0"/>
    <m/>
    <n v="21167.275024320003"/>
    <n v="21327.358496639998"/>
    <n v="160.08347231999505"/>
  </r>
  <r>
    <s v="COMPLEXO RESIDENCIAL DE ATENCIÓN A PERSOAS DEPENDENTES (VIGO)"/>
    <s v="14929"/>
    <s v="PSC994080036560711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COMPLEXO RESIDENCIAL DE ATENCIÓN A PERSOAS DEPENDENTES (VIGO)"/>
    <s v="14930"/>
    <s v="PSC994080036560712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TORRENTE BALLESTER (A CORUÑA)"/>
    <s v="14976"/>
    <s v="PSC994080115001070"/>
    <x v="1"/>
    <x v="3"/>
    <n v="6822.48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77"/>
    <s v="PSC994080115001071"/>
    <x v="1"/>
    <x v="3"/>
    <n v="6822.48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68"/>
    <s v="PSC994080115001074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69"/>
    <s v="PSC994080115001075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70"/>
    <s v="PSC994080115001076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71"/>
    <s v="PSC994080115001077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72"/>
    <s v="PSC994080115001078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73"/>
    <s v="PSC994080115001079"/>
    <x v="2"/>
    <x v="3"/>
    <n v="6822.48"/>
    <s v="C"/>
    <s v="V"/>
    <n v="1"/>
    <m/>
    <m/>
    <m/>
    <m/>
    <x v="10"/>
    <s v="L"/>
    <n v="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74"/>
    <s v="PSC994080115001080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75"/>
    <s v="PSC994080115001081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80"/>
    <s v="PSC994080115001084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81"/>
    <s v="PSC994080115001085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82"/>
    <s v="PSC994080115001086"/>
    <x v="2"/>
    <x v="3"/>
    <n v="6822.48"/>
    <s v="C"/>
    <s v="V"/>
    <n v="1"/>
    <m/>
    <m/>
    <m/>
    <m/>
    <x v="10"/>
    <s v="L"/>
    <n v="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83"/>
    <s v="PSC994080115001087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84"/>
    <s v="PSC994080115001088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85"/>
    <s v="PSC994080115001089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86"/>
    <s v="PSC994080115001090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87"/>
    <s v="PSC994080115001091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88"/>
    <s v="PSC994080115001092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4989"/>
    <s v="PSC994080115001093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9426"/>
    <s v="PSC994080115001094"/>
    <x v="2"/>
    <x v="3"/>
    <n v="6822.48"/>
    <s v="C"/>
    <s v="V"/>
    <n v="1"/>
    <m/>
    <m/>
    <m/>
    <m/>
    <x v="10"/>
    <s v="L"/>
    <n v="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9427"/>
    <s v="PSC994080115001095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19428"/>
    <s v="PSC994080115001096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29289"/>
    <s v="PSC994080115001097"/>
    <x v="2"/>
    <x v="3"/>
    <n v="6822.48"/>
    <s v="C"/>
    <s v="V"/>
    <n v="1"/>
    <m/>
    <m/>
    <m/>
    <m/>
    <x v="10"/>
    <s v="L"/>
    <n v="938"/>
    <m/>
    <x v="0"/>
    <x v="0"/>
    <s v=""/>
    <s v=""/>
    <s v=""/>
    <s v=""/>
    <s v=""/>
    <m/>
    <n v="20068.13154432"/>
    <n v="20226.167297279997"/>
    <n v="158.0357529599969"/>
  </r>
  <r>
    <s v="RESIDENCIA DE MAIORES TORRENTE BALLESTER (A CORUÑA)"/>
    <s v="29290"/>
    <s v="PSC994080115001098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CARBALLO)"/>
    <s v="14136"/>
    <s v="PSC994080115190026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CARBALLO)"/>
    <s v="14137"/>
    <s v="PSC994080115190027"/>
    <x v="1"/>
    <x v="3"/>
    <n v="6822.48"/>
    <s v="C"/>
    <s v="V"/>
    <n v="1"/>
    <m/>
    <m/>
    <m/>
    <m/>
    <x v="10"/>
    <s v="L"/>
    <s v="1052"/>
    <m/>
    <x v="0"/>
    <x v="1"/>
    <n v="288"/>
    <s v="LIÑARES GARCIA, MARIA ROSA"/>
    <s v="76354886S"/>
    <s v="DEFINITIVO "/>
    <n v="0"/>
    <m/>
    <n v="20068.13154432"/>
    <n v="20226.167297279997"/>
    <n v="158.0357529599969"/>
  </r>
  <r>
    <s v="RESIDENCIA DE MAIORES (CARBALLO)"/>
    <s v="14138"/>
    <s v="PSC994080115190030"/>
    <x v="2"/>
    <x v="3"/>
    <n v="6822.48"/>
    <s v="C"/>
    <s v="V"/>
    <n v="1"/>
    <m/>
    <m/>
    <m/>
    <m/>
    <x v="10"/>
    <s v="L"/>
    <n v="1061"/>
    <m/>
    <x v="0"/>
    <x v="1"/>
    <n v="65"/>
    <s v="BERTOA NAYA, MARIA DEL CARMEN"/>
    <s v="76345955P"/>
    <s v="DEFINITIVO "/>
    <n v="0"/>
    <m/>
    <n v="20068.13154432"/>
    <n v="20226.167297279997"/>
    <n v="158.0357529599969"/>
  </r>
  <r>
    <s v="RESIDENCIA DE MAIORES (CARBALLO)"/>
    <s v="14139"/>
    <s v="PSC994080115190031"/>
    <x v="2"/>
    <x v="3"/>
    <n v="6822.48"/>
    <s v="C"/>
    <s v="V"/>
    <n v="1"/>
    <m/>
    <m/>
    <m/>
    <m/>
    <x v="10"/>
    <s v="L"/>
    <s v="01061"/>
    <m/>
    <x v="0"/>
    <x v="1"/>
    <n v="227"/>
    <s v="GARCIA VARELA, JORGE LUIS"/>
    <s v="52435797Y"/>
    <s v="DEFINITIVO "/>
    <n v="0"/>
    <m/>
    <n v="20068.13154432"/>
    <n v="20226.167297279997"/>
    <n v="158.0357529599969"/>
  </r>
  <r>
    <s v="RESIDENCIA DE MAIORES (CARBALLO)"/>
    <s v="14140"/>
    <s v="PSC994080115190032"/>
    <x v="2"/>
    <x v="3"/>
    <n v="6822.48"/>
    <s v="C"/>
    <s v="V"/>
    <n v="1"/>
    <m/>
    <m/>
    <m/>
    <m/>
    <x v="10"/>
    <s v="L"/>
    <n v="1061"/>
    <m/>
    <x v="0"/>
    <x v="0"/>
    <s v=""/>
    <s v=""/>
    <s v=""/>
    <s v=""/>
    <s v=""/>
    <m/>
    <n v="20068.13154432"/>
    <n v="20226.167297279997"/>
    <n v="158.0357529599969"/>
  </r>
  <r>
    <s v="RESIDENCIA DE MAIORES (CARBALLO)"/>
    <s v="14141"/>
    <s v="PSC994080115190033"/>
    <x v="2"/>
    <x v="3"/>
    <n v="6822.48"/>
    <s v="C"/>
    <s v="V"/>
    <n v="1"/>
    <m/>
    <m/>
    <m/>
    <m/>
    <x v="10"/>
    <s v="L"/>
    <n v="1061"/>
    <m/>
    <x v="0"/>
    <x v="0"/>
    <s v=""/>
    <s v=""/>
    <s v=""/>
    <s v=""/>
    <s v=""/>
    <m/>
    <n v="20068.13154432"/>
    <n v="20226.167297279997"/>
    <n v="158.0357529599969"/>
  </r>
  <r>
    <s v="RESIDENCIA DE MAIORES (CARBALLO)"/>
    <s v="27808"/>
    <s v="PSC994080115190035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CARBALLO)"/>
    <s v="27864"/>
    <s v="PSC994080115190050"/>
    <x v="0"/>
    <x v="3"/>
    <n v="6822.48"/>
    <s v="C"/>
    <s v="V"/>
    <n v="11"/>
    <m/>
    <m/>
    <m/>
    <m/>
    <x v="10"/>
    <s v="L"/>
    <s v="01370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54"/>
    <s v="PSC994080115350101"/>
    <x v="1"/>
    <x v="3"/>
    <n v="6822.48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55"/>
    <s v="PSC994080115350102"/>
    <x v="1"/>
    <x v="3"/>
    <n v="6822.48"/>
    <s v="C"/>
    <s v="V"/>
    <n v="1"/>
    <m/>
    <m/>
    <m/>
    <m/>
    <x v="10"/>
    <s v="L"/>
    <n v="4159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56"/>
    <s v="PSC994080115350103"/>
    <x v="1"/>
    <x v="3"/>
    <n v="6822.48"/>
    <s v="C"/>
    <s v="V"/>
    <n v="1"/>
    <m/>
    <m/>
    <m/>
    <m/>
    <x v="10"/>
    <s v="L"/>
    <n v="4159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57"/>
    <s v="PSC994080115350106"/>
    <x v="2"/>
    <x v="3"/>
    <n v="6822.48"/>
    <s v="C"/>
    <s v="V"/>
    <n v="1"/>
    <m/>
    <m/>
    <m/>
    <m/>
    <x v="9"/>
    <s v="L"/>
    <s v="00942"/>
    <m/>
    <x v="0"/>
    <x v="0"/>
    <s v=""/>
    <s v=""/>
    <s v=""/>
    <s v=""/>
    <s v=""/>
    <m/>
    <n v="19482.845169600001"/>
    <n v="20226.167297279997"/>
    <n v="743.3221276799959"/>
  </r>
  <r>
    <s v="RESIDENCIA DE MAIORES (FERROL)"/>
    <s v="14658"/>
    <s v="PSC994080115350107"/>
    <x v="2"/>
    <x v="3"/>
    <n v="6822.48"/>
    <s v="C"/>
    <s v="V"/>
    <n v="1"/>
    <m/>
    <m/>
    <m/>
    <m/>
    <x v="9"/>
    <s v="L"/>
    <s v="00942"/>
    <m/>
    <x v="0"/>
    <x v="0"/>
    <s v=""/>
    <s v=""/>
    <s v=""/>
    <s v=""/>
    <s v=""/>
    <m/>
    <n v="19482.845169600001"/>
    <n v="20226.167297279997"/>
    <n v="743.3221276799959"/>
  </r>
  <r>
    <s v="RESIDENCIA DE MAIORES (FERROL)"/>
    <s v="14659"/>
    <s v="PSC994080115350108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60"/>
    <s v="PSC994080115350109"/>
    <x v="2"/>
    <x v="3"/>
    <n v="6822.48"/>
    <s v="C"/>
    <s v="V"/>
    <n v="1"/>
    <m/>
    <m/>
    <m/>
    <m/>
    <x v="9"/>
    <s v="L"/>
    <s v="00942"/>
    <m/>
    <x v="0"/>
    <x v="1"/>
    <n v="340"/>
    <s v="MARTÍNEZ PAZ, MARÍA PURIFICACIÓN"/>
    <s v="32641019V"/>
    <s v="DEFINITIVO "/>
    <n v="0"/>
    <m/>
    <n v="19482.845169600001"/>
    <n v="20226.167297279997"/>
    <n v="743.3221276799959"/>
  </r>
  <r>
    <s v="RESIDENCIA DE MAIORES (FERROL)"/>
    <s v="14661"/>
    <s v="PSC994080115350120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62"/>
    <s v="PSC994080115350121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63"/>
    <s v="PSC994080115350122"/>
    <x v="2"/>
    <x v="3"/>
    <n v="6822.48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64"/>
    <s v="PSC994080115350123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65"/>
    <s v="PSC994080115350124"/>
    <x v="2"/>
    <x v="3"/>
    <n v="6822.48"/>
    <s v="C"/>
    <s v="V"/>
    <n v="1"/>
    <m/>
    <m/>
    <m/>
    <m/>
    <x v="9"/>
    <s v="L"/>
    <s v="00942"/>
    <m/>
    <x v="0"/>
    <x v="1"/>
    <n v="375"/>
    <s v="MOURENTE LOPEZ, MARIA DE LOS ANGELES"/>
    <s v="32647262G"/>
    <s v="DEFINITIVO "/>
    <n v="0"/>
    <m/>
    <n v="19482.845169600001"/>
    <n v="20226.167297279997"/>
    <n v="743.3221276799959"/>
  </r>
  <r>
    <s v="RESIDENCIA DE MAIORES (FERROL)"/>
    <s v="14666"/>
    <s v="PSC994080115350125"/>
    <x v="2"/>
    <x v="3"/>
    <n v="6822.48"/>
    <s v="C"/>
    <s v="V"/>
    <n v="1"/>
    <m/>
    <m/>
    <m/>
    <m/>
    <x v="10"/>
    <s v="L"/>
    <s v="00938"/>
    <m/>
    <x v="0"/>
    <x v="1"/>
    <n v="543"/>
    <s v="SANTALLA GONZALEZ, YOANA"/>
    <s v="32696987A"/>
    <s v="DEFINITIVO "/>
    <n v="0"/>
    <m/>
    <n v="20068.13154432"/>
    <n v="20226.167297279997"/>
    <n v="158.0357529599969"/>
  </r>
  <r>
    <s v="RESIDENCIA DE MAIORES (FERROL)"/>
    <s v="14667"/>
    <s v="PSC994080115350126"/>
    <x v="2"/>
    <x v="3"/>
    <n v="6822.48"/>
    <s v="C"/>
    <s v="V"/>
    <n v="1"/>
    <m/>
    <m/>
    <m/>
    <m/>
    <x v="9"/>
    <s v="L"/>
    <s v="00942"/>
    <m/>
    <x v="0"/>
    <x v="0"/>
    <s v=""/>
    <s v=""/>
    <s v=""/>
    <s v=""/>
    <s v=""/>
    <m/>
    <n v="19482.845169600001"/>
    <n v="20226.167297279997"/>
    <n v="743.3221276799959"/>
  </r>
  <r>
    <s v="RESIDENCIA DE MAIORES (FERROL)"/>
    <s v="14668"/>
    <s v="PSC994080115350127"/>
    <x v="2"/>
    <x v="3"/>
    <n v="6822.48"/>
    <s v="C"/>
    <s v="V"/>
    <n v="1"/>
    <m/>
    <m/>
    <m/>
    <m/>
    <x v="9"/>
    <s v="L"/>
    <s v="00942"/>
    <m/>
    <x v="0"/>
    <x v="1"/>
    <n v="623"/>
    <s v="VEGA PEREZ, MARIA BEGOÑA"/>
    <s v="32639571H"/>
    <s v="DEFINITIVO "/>
    <n v="0"/>
    <m/>
    <n v="19482.845169600001"/>
    <n v="20226.167297279997"/>
    <n v="743.3221276799959"/>
  </r>
  <r>
    <s v="RESIDENCIA DE MAIORES (FERROL)"/>
    <s v="14669"/>
    <s v="PSC994080115350128"/>
    <x v="2"/>
    <x v="3"/>
    <n v="6822.48"/>
    <s v="C"/>
    <s v="V"/>
    <n v="1"/>
    <m/>
    <m/>
    <m/>
    <m/>
    <x v="10"/>
    <s v="L"/>
    <s v="00938"/>
    <m/>
    <x v="0"/>
    <x v="1"/>
    <n v="597"/>
    <s v="VARELA LOPEZ, ILDEFONSA"/>
    <s v="32616729S"/>
    <s v="DEFINITIVO "/>
    <n v="0"/>
    <m/>
    <n v="20068.13154432"/>
    <n v="20226.167297279997"/>
    <n v="158.0357529599969"/>
  </r>
  <r>
    <s v="RESIDENCIA DE MAIORES (FERROL)"/>
    <s v="14670"/>
    <s v="PSC994080115350129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71"/>
    <s v="PSC994080115350130"/>
    <x v="2"/>
    <x v="3"/>
    <n v="6822.48"/>
    <s v="C"/>
    <s v="V"/>
    <n v="1"/>
    <m/>
    <m/>
    <m/>
    <m/>
    <x v="9"/>
    <s v="L"/>
    <n v="4893"/>
    <m/>
    <x v="0"/>
    <x v="0"/>
    <s v=""/>
    <s v=""/>
    <s v=""/>
    <s v=""/>
    <s v=""/>
    <m/>
    <n v="19482.845169600001"/>
    <n v="20226.167297279997"/>
    <n v="743.3221276799959"/>
  </r>
  <r>
    <s v="RESIDENCIA DE MAIORES (FERROL)"/>
    <s v="14672"/>
    <s v="PSC994080115350131"/>
    <x v="2"/>
    <x v="3"/>
    <n v="6822.48"/>
    <s v="C"/>
    <s v="V"/>
    <n v="1"/>
    <m/>
    <m/>
    <m/>
    <m/>
    <x v="10"/>
    <s v="L"/>
    <s v="00938"/>
    <m/>
    <x v="0"/>
    <x v="1"/>
    <n v="491"/>
    <s v="RODRIGUEZ ARNOSO, MARIA DE LOS ANGELES"/>
    <s v="76402530A"/>
    <s v="DEFINITIVO "/>
    <n v="0"/>
    <m/>
    <n v="20068.13154432"/>
    <n v="20226.167297279997"/>
    <n v="158.0357529599969"/>
  </r>
  <r>
    <s v="RESIDENCIA DE MAIORES (FERROL)"/>
    <s v="14673"/>
    <s v="PSC994080115350132"/>
    <x v="2"/>
    <x v="3"/>
    <n v="6822.48"/>
    <s v="C"/>
    <s v="V"/>
    <n v="1"/>
    <m/>
    <m/>
    <m/>
    <m/>
    <x v="9"/>
    <s v="L"/>
    <s v="00942"/>
    <m/>
    <x v="0"/>
    <x v="1"/>
    <n v="168"/>
    <s v="FERNANDEZ ALBORNOS, MARIA PILAR"/>
    <s v="32656583X"/>
    <s v="DEFINITIVO "/>
    <n v="0"/>
    <m/>
    <n v="19482.845169600001"/>
    <n v="20226.167297279997"/>
    <n v="743.3221276799959"/>
  </r>
  <r>
    <s v="RESIDENCIA DE MAIORES (FERROL)"/>
    <s v="14674"/>
    <s v="PSC994080115350133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75"/>
    <s v="PSC994080115350134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76"/>
    <s v="PSC994080115350135"/>
    <x v="2"/>
    <x v="3"/>
    <n v="6822.48"/>
    <s v="C"/>
    <s v="V"/>
    <n v="1"/>
    <m/>
    <m/>
    <m/>
    <m/>
    <x v="9"/>
    <s v="L"/>
    <s v="00942"/>
    <m/>
    <x v="0"/>
    <x v="1"/>
    <n v="181"/>
    <s v="FERNANDEZ GARCIA, SUSANA MARIA"/>
    <s v="32682272P"/>
    <s v="DEFINITIVO "/>
    <n v="0"/>
    <m/>
    <n v="19482.845169600001"/>
    <n v="20226.167297279997"/>
    <n v="743.3221276799959"/>
  </r>
  <r>
    <s v="RESIDENCIA DE MAIORES (FERROL)"/>
    <s v="14677"/>
    <s v="PSC994080115350136"/>
    <x v="2"/>
    <x v="3"/>
    <n v="6822.48"/>
    <s v="C"/>
    <s v="V"/>
    <n v="1"/>
    <m/>
    <m/>
    <m/>
    <m/>
    <x v="9"/>
    <s v="L"/>
    <s v="00942"/>
    <m/>
    <x v="0"/>
    <x v="0"/>
    <s v=""/>
    <s v=""/>
    <s v=""/>
    <s v=""/>
    <s v=""/>
    <m/>
    <n v="19482.845169600001"/>
    <n v="20226.167297279997"/>
    <n v="743.3221276799959"/>
  </r>
  <r>
    <s v="RESIDENCIA DE MAIORES (FERROL)"/>
    <s v="14678"/>
    <s v="PSC994080115350137"/>
    <x v="2"/>
    <x v="3"/>
    <n v="6822.48"/>
    <s v="C"/>
    <s v="V"/>
    <n v="1"/>
    <m/>
    <m/>
    <m/>
    <m/>
    <x v="9"/>
    <s v="L"/>
    <s v="00942"/>
    <m/>
    <x v="0"/>
    <x v="0"/>
    <s v=""/>
    <s v=""/>
    <s v=""/>
    <s v=""/>
    <s v=""/>
    <m/>
    <n v="19482.845169600001"/>
    <n v="20226.167297279997"/>
    <n v="743.3221276799959"/>
  </r>
  <r>
    <s v="RESIDENCIA DE MAIORES (FERROL)"/>
    <s v="14679"/>
    <s v="PSC994080115350138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80"/>
    <s v="PSC994080115350139"/>
    <x v="2"/>
    <x v="3"/>
    <n v="6822.48"/>
    <s v="C"/>
    <s v="V"/>
    <n v="1"/>
    <m/>
    <m/>
    <m/>
    <m/>
    <x v="10"/>
    <s v="L"/>
    <s v="00938"/>
    <m/>
    <x v="0"/>
    <x v="1"/>
    <n v="598"/>
    <s v="VARELA LOPEZ, MARIA ROSARIO"/>
    <s v="32634241R"/>
    <s v="DEFINITIVO "/>
    <n v="0"/>
    <m/>
    <n v="20068.13154432"/>
    <n v="20226.167297279997"/>
    <n v="158.0357529599969"/>
  </r>
  <r>
    <s v="RESIDENCIA DE MAIORES (FERROL)"/>
    <s v="14681"/>
    <s v="PSC994080115350140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82"/>
    <s v="PSC994080115350141"/>
    <x v="2"/>
    <x v="3"/>
    <n v="6822.48"/>
    <s v="C"/>
    <s v="V"/>
    <n v="1"/>
    <m/>
    <m/>
    <m/>
    <m/>
    <x v="10"/>
    <s v="L"/>
    <s v="00938"/>
    <m/>
    <x v="0"/>
    <x v="1"/>
    <n v="441"/>
    <s v="PEREZ VAZQUEZ, ROSA MARIA"/>
    <s v="32641044L"/>
    <s v="DEFINITIVO "/>
    <n v="0"/>
    <m/>
    <n v="20068.13154432"/>
    <n v="20226.167297279997"/>
    <n v="158.0357529599969"/>
  </r>
  <r>
    <s v="RESIDENCIA DE MAIORES (FERROL)"/>
    <s v="14683"/>
    <s v="PSC994080115350142"/>
    <x v="2"/>
    <x v="3"/>
    <n v="6822.48"/>
    <s v="C"/>
    <s v="V"/>
    <n v="1"/>
    <m/>
    <m/>
    <m/>
    <m/>
    <x v="9"/>
    <s v="L"/>
    <n v="4893"/>
    <m/>
    <x v="0"/>
    <x v="0"/>
    <s v=""/>
    <s v=""/>
    <s v=""/>
    <s v=""/>
    <s v=""/>
    <m/>
    <n v="19482.845169600001"/>
    <n v="20226.167297279997"/>
    <n v="743.3221276799959"/>
  </r>
  <r>
    <s v="RESIDENCIA DE MAIORES (FERROL)"/>
    <s v="14684"/>
    <s v="PSC994080115350143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85"/>
    <s v="PSC994080115350144"/>
    <x v="2"/>
    <x v="3"/>
    <n v="6822.48"/>
    <s v="C"/>
    <s v="V"/>
    <n v="1"/>
    <m/>
    <m/>
    <m/>
    <m/>
    <x v="9"/>
    <s v="L"/>
    <s v="00942"/>
    <m/>
    <x v="0"/>
    <x v="1"/>
    <n v="342"/>
    <s v="MARTINEZ TEIJEIRO, AUREA MARIA"/>
    <s v="32641830T"/>
    <s v="DEFINITIVO "/>
    <n v="0"/>
    <m/>
    <n v="19482.845169600001"/>
    <n v="20226.167297279997"/>
    <n v="743.3221276799959"/>
  </r>
  <r>
    <s v="RESIDENCIA DE MAIORES (FERROL)"/>
    <s v="14686"/>
    <s v="PSC994080115350145"/>
    <x v="2"/>
    <x v="3"/>
    <n v="6822.48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14687"/>
    <s v="PSC994080115350146"/>
    <x v="2"/>
    <x v="3"/>
    <n v="6822.48"/>
    <s v="C"/>
    <s v="V"/>
    <n v="1"/>
    <m/>
    <m/>
    <m/>
    <m/>
    <x v="9"/>
    <s v="L"/>
    <s v="00942"/>
    <m/>
    <x v="0"/>
    <x v="1"/>
    <n v="436"/>
    <s v="PEREZ ORIA, MARIA PAZ"/>
    <s v="32632718L"/>
    <s v="DEFINITIVO "/>
    <n v="0"/>
    <m/>
    <n v="19482.845169600001"/>
    <n v="20226.167297279997"/>
    <n v="743.3221276799959"/>
  </r>
  <r>
    <s v="RESIDENCIA DE MAIORES (FERROL)"/>
    <s v="14688"/>
    <s v="PSC994080115350147"/>
    <x v="2"/>
    <x v="3"/>
    <n v="6822.48"/>
    <s v="C"/>
    <s v="V"/>
    <n v="1"/>
    <m/>
    <m/>
    <m/>
    <m/>
    <x v="9"/>
    <s v="L"/>
    <s v="00942"/>
    <m/>
    <x v="0"/>
    <x v="1"/>
    <n v="246"/>
    <s v="GONZALEZ GONZALEZ, MARIA MERCEDES"/>
    <s v="32630626C"/>
    <s v="DEFINITIVO "/>
    <n v="0"/>
    <m/>
    <n v="19482.845169600001"/>
    <n v="20226.167297279997"/>
    <n v="743.3221276799959"/>
  </r>
  <r>
    <s v="RESIDENCIA DE MAIORES (FERROL)"/>
    <s v="14689"/>
    <s v="PSC994080115350148"/>
    <x v="2"/>
    <x v="3"/>
    <n v="6822.48"/>
    <s v="C"/>
    <s v="V"/>
    <n v="1"/>
    <m/>
    <m/>
    <m/>
    <m/>
    <x v="9"/>
    <s v="L"/>
    <s v="00942"/>
    <m/>
    <x v="0"/>
    <x v="1"/>
    <n v="411"/>
    <s v="PANTÍN FERNÁNDEZ, MARIA JOSE"/>
    <s v="32628858T"/>
    <s v="DEFINITIVO "/>
    <n v="0"/>
    <m/>
    <n v="19482.845169600001"/>
    <n v="20226.167297279997"/>
    <n v="743.3221276799959"/>
  </r>
  <r>
    <s v="RESIDENCIA DE MAIORES (FERROL)"/>
    <s v="14690"/>
    <s v="PSC994080115350149"/>
    <x v="2"/>
    <x v="3"/>
    <n v="6822.48"/>
    <s v="C"/>
    <s v="V"/>
    <n v="1"/>
    <m/>
    <m/>
    <m/>
    <m/>
    <x v="29"/>
    <s v="L"/>
    <s v="02747"/>
    <m/>
    <x v="1"/>
    <x v="0"/>
    <s v=""/>
    <s v=""/>
    <s v=""/>
    <s v=""/>
    <s v=""/>
    <m/>
    <n v="8466.9100097280007"/>
    <n v="8842.8803423708141"/>
    <n v="375.97033264281345"/>
  </r>
  <r>
    <s v="RESIDENCIA DE MAIORES (FERROL)"/>
    <s v="14691"/>
    <s v="PSC994080115350150"/>
    <x v="2"/>
    <x v="3"/>
    <n v="6822.48"/>
    <s v="C"/>
    <s v="V"/>
    <n v="1"/>
    <m/>
    <m/>
    <m/>
    <m/>
    <x v="29"/>
    <s v="L"/>
    <s v="02747"/>
    <m/>
    <x v="1"/>
    <x v="0"/>
    <s v=""/>
    <s v=""/>
    <s v=""/>
    <s v=""/>
    <s v=""/>
    <m/>
    <n v="8466.9100097280007"/>
    <n v="8842.8803423708141"/>
    <n v="375.97033264281345"/>
  </r>
  <r>
    <s v="RESIDENCIA DE MAIORES (FERROL)"/>
    <s v="14692"/>
    <s v="PSC994080115350151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29366"/>
    <s v="PSC994080115350152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FERROL)"/>
    <s v="29367"/>
    <s v="PSC994080115350153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ASISTIDA DE MAIORES (OLEIROS)"/>
    <s v="14322"/>
    <s v="PSC994080115570319"/>
    <x v="1"/>
    <x v="5"/>
    <n v="7157.92"/>
    <s v="C"/>
    <s v="V"/>
    <n v="1"/>
    <m/>
    <m/>
    <m/>
    <m/>
    <x v="13"/>
    <s v="L"/>
    <m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23"/>
    <s v="PSC994080115570320"/>
    <x v="1"/>
    <x v="5"/>
    <n v="7157.92"/>
    <s v="C"/>
    <s v="V"/>
    <n v="1"/>
    <m/>
    <m/>
    <m/>
    <m/>
    <x v="13"/>
    <s v="L"/>
    <m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24"/>
    <s v="PSC99408011557033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25"/>
    <s v="PSC99408011557033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26"/>
    <s v="PSC99408011557033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27"/>
    <s v="PSC99408011557033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28"/>
    <s v="PSC99408011557033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29"/>
    <s v="PSC99408011557033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30"/>
    <s v="PSC99408011557034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31"/>
    <s v="PSC99408011557034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32"/>
    <s v="PSC99408011557034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33"/>
    <s v="PSC994080115570343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34"/>
    <s v="PSC99408011557034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35"/>
    <s v="PSC994080115570345"/>
    <x v="2"/>
    <x v="5"/>
    <n v="7157.92"/>
    <s v="C"/>
    <s v="V"/>
    <n v="1"/>
    <m/>
    <m/>
    <m/>
    <m/>
    <x v="13"/>
    <s v="L"/>
    <s v="04394"/>
    <m/>
    <x v="0"/>
    <x v="1"/>
    <n v="554"/>
    <s v="SIERRA GONZALEZ, CONCEPCIÓN"/>
    <s v="76563885J"/>
    <s v="DEFINITIVO "/>
    <n v="0"/>
    <m/>
    <n v="21167.275024320003"/>
    <n v="21327.358496639998"/>
    <n v="160.08347231999505"/>
  </r>
  <r>
    <s v="RESIDENCIA ASISTIDA DE MAIORES (OLEIROS)"/>
    <s v="14336"/>
    <s v="PSC99408011557034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37"/>
    <s v="PSC99408011557034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38"/>
    <s v="PSC99408011557034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39"/>
    <s v="PSC99408011557034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40"/>
    <s v="PSC99408011557035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41"/>
    <s v="PSC99408011557035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42"/>
    <s v="PSC99408011557035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43"/>
    <s v="PSC994080115570353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44"/>
    <s v="PSC99408011557035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45"/>
    <s v="PSC99408011557035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46"/>
    <s v="PSC99408011557035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47"/>
    <s v="PSC99408011557035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48"/>
    <s v="PSC99408011557035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49"/>
    <s v="PSC99408011557035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50"/>
    <s v="PSC99408011557036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51"/>
    <s v="PSC99408011557036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52"/>
    <s v="PSC99408011557036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53"/>
    <s v="PSC994080115570363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54"/>
    <s v="PSC99408011557036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55"/>
    <s v="PSC99408011557036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56"/>
    <s v="PSC99408011557036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57"/>
    <s v="PSC99408011557036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58"/>
    <s v="PSC99408011557036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59"/>
    <s v="PSC99408011557036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60"/>
    <s v="PSC99408011557037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61"/>
    <s v="PSC99408011557037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62"/>
    <s v="PSC99408011557037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63"/>
    <s v="PSC994080115570373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64"/>
    <s v="PSC99408011557037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65"/>
    <s v="PSC99408011557037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66"/>
    <s v="PSC99408011557037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67"/>
    <s v="PSC99408011557037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14368"/>
    <s v="PSC99408011557037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29281"/>
    <s v="PSC99408011557037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29282"/>
    <s v="PSC99408011557038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(OLEIROS)"/>
    <s v="21955"/>
    <s v="PSC994080115570384"/>
    <x v="2"/>
    <x v="5"/>
    <n v="7157.92"/>
    <s v="C"/>
    <s v="V"/>
    <n v="1"/>
    <m/>
    <m/>
    <m/>
    <m/>
    <x v="27"/>
    <s v="L"/>
    <s v="04457"/>
    <m/>
    <x v="1"/>
    <x v="0"/>
    <s v=""/>
    <s v=""/>
    <s v=""/>
    <s v=""/>
    <s v=""/>
    <m/>
    <n v="8466.9100097280007"/>
    <n v="8530.943398655998"/>
    <n v="64.033388927997294"/>
  </r>
  <r>
    <s v="RESIDENCIA ASISTIDA DE MAIORES (OLEIROS)"/>
    <s v="21956"/>
    <s v="PSC994080115570385"/>
    <x v="2"/>
    <x v="5"/>
    <n v="7157.92"/>
    <s v="C"/>
    <s v="V"/>
    <n v="1"/>
    <m/>
    <m/>
    <m/>
    <m/>
    <x v="27"/>
    <s v="L"/>
    <s v="04457"/>
    <m/>
    <x v="1"/>
    <x v="0"/>
    <s v=""/>
    <s v=""/>
    <s v=""/>
    <s v=""/>
    <s v=""/>
    <m/>
    <n v="8466.9100097280007"/>
    <n v="8530.943398655998"/>
    <n v="64.033388927997294"/>
  </r>
  <r>
    <s v="RESIDENCIA ASISTIDA DE MAIORES (OLEIROS)"/>
    <s v="29283"/>
    <s v="PSC994080115570386"/>
    <x v="2"/>
    <x v="5"/>
    <n v="7157.92"/>
    <s v="C"/>
    <s v="V"/>
    <n v="1"/>
    <m/>
    <m/>
    <m/>
    <m/>
    <x v="27"/>
    <s v="L"/>
    <s v="03693"/>
    <m/>
    <x v="1"/>
    <x v="0"/>
    <s v=""/>
    <s v=""/>
    <s v=""/>
    <s v=""/>
    <s v=""/>
    <m/>
    <n v="8466.9100097280007"/>
    <n v="8530.943398655998"/>
    <n v="64.033388927997294"/>
  </r>
  <r>
    <s v="RESIDENCIA ASISTIDA DE MAIORES (OLEIROS)"/>
    <s v="29284"/>
    <s v="PSC994080115570387"/>
    <x v="2"/>
    <x v="5"/>
    <n v="7157.92"/>
    <s v="C"/>
    <s v="V"/>
    <n v="1"/>
    <m/>
    <m/>
    <m/>
    <m/>
    <x v="27"/>
    <s v="L"/>
    <s v="03693"/>
    <m/>
    <x v="1"/>
    <x v="0"/>
    <s v=""/>
    <s v=""/>
    <s v=""/>
    <s v=""/>
    <s v=""/>
    <m/>
    <n v="8466.9100097280007"/>
    <n v="8530.943398655998"/>
    <n v="64.033388927997294"/>
  </r>
  <r>
    <s v="RESIDENCIA DE MAIORES (A POBRA DO CARAMIÑAL)"/>
    <s v="14387"/>
    <s v="PSC994080115660025"/>
    <x v="1"/>
    <x v="3"/>
    <n v="6822.48"/>
    <s v="C"/>
    <s v="V"/>
    <n v="1"/>
    <m/>
    <m/>
    <m/>
    <m/>
    <x v="10"/>
    <s v="L"/>
    <s v="1052"/>
    <m/>
    <x v="0"/>
    <x v="1"/>
    <n v="643"/>
    <s v="YAÑEZ LOPEZ, ANTONIO FRANCISCO"/>
    <s v="32808539M"/>
    <s v="DEFINITIVO "/>
    <n v="0"/>
    <m/>
    <n v="20068.13154432"/>
    <n v="20226.167297279997"/>
    <n v="158.0357529599969"/>
  </r>
  <r>
    <s v="RESIDENCIA DE MAIORES (A POBRA DO CARAMIÑAL)"/>
    <s v="19422"/>
    <s v="PSC994080115660026"/>
    <x v="1"/>
    <x v="3"/>
    <n v="6822.48"/>
    <s v="C"/>
    <s v="V"/>
    <n v="1"/>
    <m/>
    <m/>
    <m/>
    <m/>
    <x v="10"/>
    <s v="L"/>
    <n v="1052"/>
    <m/>
    <x v="0"/>
    <x v="0"/>
    <s v=""/>
    <s v=""/>
    <s v=""/>
    <s v=""/>
    <s v=""/>
    <m/>
    <n v="20068.13154432"/>
    <n v="20226.167297279997"/>
    <n v="158.0357529599969"/>
  </r>
  <r>
    <s v="RESIDENCIA DE MAIORES (A POBRA DO CARAMIÑAL)"/>
    <s v="14388"/>
    <s v="PSC994080115660029"/>
    <x v="2"/>
    <x v="3"/>
    <n v="6822.48"/>
    <s v="C"/>
    <s v="V"/>
    <n v="1"/>
    <m/>
    <m/>
    <m/>
    <m/>
    <x v="10"/>
    <s v="L"/>
    <n v="1061"/>
    <m/>
    <x v="0"/>
    <x v="0"/>
    <s v=""/>
    <s v=""/>
    <s v=""/>
    <s v=""/>
    <s v=""/>
    <m/>
    <n v="20068.13154432"/>
    <n v="20226.167297279997"/>
    <n v="158.0357529599969"/>
  </r>
  <r>
    <s v="RESIDENCIA DE MAIORES (A POBRA DO CARAMIÑAL)"/>
    <s v="14389"/>
    <s v="PSC994080115660030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A POBRA DO CARAMIÑAL)"/>
    <s v="14390"/>
    <s v="PSC994080115660031"/>
    <x v="2"/>
    <x v="3"/>
    <n v="6822.48"/>
    <s v="C"/>
    <s v="V"/>
    <n v="1"/>
    <m/>
    <m/>
    <m/>
    <m/>
    <x v="10"/>
    <s v="L"/>
    <s v="01061"/>
    <m/>
    <x v="0"/>
    <x v="1"/>
    <n v="174"/>
    <s v="FERNANDEZ COLLAZO, MARIA DEL PILAR"/>
    <s v="52450920H"/>
    <s v="PROVISIONAL"/>
    <n v="0"/>
    <m/>
    <n v="20068.13154432"/>
    <n v="20226.167297279997"/>
    <n v="158.0357529599969"/>
  </r>
  <r>
    <s v="RESIDENCIA DE MAIORES (A POBRA DO CARAMIÑAL)"/>
    <s v="14391"/>
    <s v="PSC994080115660032"/>
    <x v="2"/>
    <x v="3"/>
    <n v="6822.48"/>
    <s v="C"/>
    <s v="V"/>
    <n v="1"/>
    <m/>
    <m/>
    <m/>
    <m/>
    <x v="10"/>
    <s v="L"/>
    <n v="1061"/>
    <m/>
    <x v="0"/>
    <x v="1"/>
    <n v="78"/>
    <s v="BUCETA VAZQUEZ, MARIA JOSE"/>
    <s v="52453658L"/>
    <s v="DEFINITIVO "/>
    <n v="0"/>
    <m/>
    <n v="20068.13154432"/>
    <n v="20226.167297279997"/>
    <n v="158.0357529599969"/>
  </r>
  <r>
    <s v="RESIDENCIA DE MAIORES (A POBRA DO CARAMIÑAL)"/>
    <s v="14392"/>
    <s v="PSC994080115660033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A POBRA DO CARAMIÑAL)"/>
    <s v="14393"/>
    <s v="PSC994080115660034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19"/>
    <s v="PSC994080115770059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20"/>
    <s v="PSC994080115770060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21"/>
    <s v="PSC994080115770063"/>
    <x v="2"/>
    <x v="3"/>
    <n v="6822.48"/>
    <s v="C"/>
    <s v="V"/>
    <n v="1"/>
    <m/>
    <m/>
    <m/>
    <m/>
    <x v="10"/>
    <s v="L"/>
    <s v="01061"/>
    <m/>
    <x v="0"/>
    <x v="1"/>
    <n v="402"/>
    <s v="OTERO CAROLLO, BLANCA NIEVES"/>
    <s v="33253672L"/>
    <s v="DEFINITIVO "/>
    <n v="0"/>
    <m/>
    <n v="20068.13154432"/>
    <n v="20226.167297279997"/>
    <n v="158.0357529599969"/>
  </r>
  <r>
    <s v="RESIDENCIA DE MAIORES (SANTIAGO DE COMPOSTELA)"/>
    <s v="14422"/>
    <s v="PSC994080115770064"/>
    <x v="2"/>
    <x v="3"/>
    <n v="6822.48"/>
    <s v="C"/>
    <s v="V"/>
    <n v="1"/>
    <m/>
    <m/>
    <m/>
    <m/>
    <x v="10"/>
    <s v="L"/>
    <s v="01061"/>
    <m/>
    <x v="0"/>
    <x v="1"/>
    <n v="276"/>
    <s v="IGLESIAS REY, JOSE"/>
    <s v="44822634G"/>
    <s v="DEFINITIVO "/>
    <n v="0"/>
    <m/>
    <n v="20068.13154432"/>
    <n v="20226.167297279997"/>
    <n v="158.0357529599969"/>
  </r>
  <r>
    <s v="RESIDENCIA DE MAIORES (SANTIAGO DE COMPOSTELA)"/>
    <s v="14423"/>
    <s v="PSC994080115770065"/>
    <x v="2"/>
    <x v="3"/>
    <n v="6822.48"/>
    <s v="C"/>
    <s v="V"/>
    <n v="1"/>
    <m/>
    <m/>
    <m/>
    <m/>
    <x v="10"/>
    <s v="L"/>
    <s v="01061"/>
    <m/>
    <x v="0"/>
    <x v="1"/>
    <n v="365"/>
    <s v="MONTERO OTERO, MARIA MONTSERRAT"/>
    <s v="33278636M"/>
    <s v="DEFINITIVO "/>
    <n v="0"/>
    <m/>
    <n v="20068.13154432"/>
    <n v="20226.167297279997"/>
    <n v="158.0357529599969"/>
  </r>
  <r>
    <s v="RESIDENCIA DE MAIORES (SANTIAGO DE COMPOSTELA)"/>
    <s v="14424"/>
    <s v="PSC994080115770066"/>
    <x v="2"/>
    <x v="3"/>
    <n v="6822.48"/>
    <s v="C"/>
    <s v="V"/>
    <n v="1"/>
    <m/>
    <m/>
    <m/>
    <m/>
    <x v="10"/>
    <s v="L"/>
    <s v="01061"/>
    <m/>
    <x v="0"/>
    <x v="1"/>
    <n v="154"/>
    <s v="DOMINGUEZ SUAREZ, MARIA MERCEDES"/>
    <s v="33278208Z"/>
    <s v="PROVISIONAL"/>
    <n v="0"/>
    <m/>
    <n v="20068.13154432"/>
    <n v="20226.167297279997"/>
    <n v="158.0357529599969"/>
  </r>
  <r>
    <s v="RESIDENCIA DE MAIORES (SANTIAGO DE COMPOSTELA)"/>
    <s v="14425"/>
    <s v="PSC994080115770067"/>
    <x v="2"/>
    <x v="3"/>
    <n v="6822.48"/>
    <s v="C"/>
    <s v="V"/>
    <n v="1"/>
    <m/>
    <m/>
    <m/>
    <m/>
    <x v="10"/>
    <s v="L"/>
    <s v="01061"/>
    <m/>
    <x v="0"/>
    <x v="1"/>
    <n v="316"/>
    <s v="LORENZO PAMPIN, MARIA DEL CARMEN"/>
    <s v="33263443S"/>
    <s v="DEFINITIVO "/>
    <n v="0"/>
    <m/>
    <n v="20068.13154432"/>
    <n v="20226.167297279997"/>
    <n v="158.0357529599969"/>
  </r>
  <r>
    <s v="RESIDENCIA DE MAIORES (SANTIAGO DE COMPOSTELA)"/>
    <s v="14426"/>
    <s v="PSC994080115770068"/>
    <x v="2"/>
    <x v="3"/>
    <n v="6822.48"/>
    <s v="C"/>
    <s v="V"/>
    <n v="1"/>
    <m/>
    <m/>
    <m/>
    <m/>
    <x v="10"/>
    <s v="L"/>
    <s v="01061"/>
    <m/>
    <x v="0"/>
    <x v="1"/>
    <n v="568"/>
    <s v="SUAREZ HUERTAS, PABLO ERIC"/>
    <s v="76369487B"/>
    <s v="PROVISIONAL"/>
    <n v="0"/>
    <m/>
    <n v="20068.13154432"/>
    <n v="20226.167297279997"/>
    <n v="158.0357529599969"/>
  </r>
  <r>
    <s v="RESIDENCIA DE MAIORES (SANTIAGO DE COMPOSTELA)"/>
    <s v="14427"/>
    <s v="PSC994080115770069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28"/>
    <s v="PSC994080115770070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29"/>
    <s v="PSC994080115770071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30"/>
    <s v="PSC994080115770072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31"/>
    <s v="PSC994080115770073"/>
    <x v="2"/>
    <x v="3"/>
    <n v="6822.48"/>
    <s v="C"/>
    <s v="V"/>
    <n v="1"/>
    <m/>
    <m/>
    <m/>
    <m/>
    <x v="10"/>
    <s v="L"/>
    <n v="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32"/>
    <s v="PSC994080115770074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33"/>
    <s v="PSC994080115770075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34"/>
    <s v="PSC994080115770076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35"/>
    <s v="PSC994080115770077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36"/>
    <s v="PSC994080115770078"/>
    <x v="2"/>
    <x v="3"/>
    <n v="6822.48"/>
    <s v="C"/>
    <s v="V"/>
    <n v="1"/>
    <m/>
    <m/>
    <m/>
    <m/>
    <x v="10"/>
    <s v="L"/>
    <s v="01061"/>
    <m/>
    <x v="0"/>
    <x v="1"/>
    <n v="383"/>
    <s v="NOGUEIRA RODRIGUEZ, JOSEFINA"/>
    <s v="33255455P"/>
    <s v="DEFINITIVO "/>
    <n v="0"/>
    <m/>
    <n v="20068.13154432"/>
    <n v="20226.167297279997"/>
    <n v="158.0357529599969"/>
  </r>
  <r>
    <s v="RESIDENCIA DE MAIORES (SANTIAGO DE COMPOSTELA)"/>
    <s v="14437"/>
    <s v="PSC994080115770079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14438"/>
    <s v="PSC994080115770080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SANTIAGO DE COMPOSTELA)"/>
    <s v="29286"/>
    <s v="PSC994080115770083"/>
    <x v="2"/>
    <x v="3"/>
    <n v="6822.48"/>
    <s v="C"/>
    <s v="V"/>
    <n v="1"/>
    <m/>
    <m/>
    <m/>
    <m/>
    <x v="29"/>
    <s v="L"/>
    <s v="03694"/>
    <m/>
    <x v="1"/>
    <x v="0"/>
    <s v=""/>
    <s v=""/>
    <s v=""/>
    <s v=""/>
    <n v="8466.9100097280007"/>
    <m/>
    <n v="8338.2168706560005"/>
    <n v="8842.8803423708141"/>
    <n v="504.66347171481357"/>
  </r>
  <r>
    <s v="RESIDENCIA DE MAIORES A MILAGROSA (LUGO)"/>
    <s v="14713"/>
    <s v="PSC994080127001030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A MILAGROSA (LUGO)"/>
    <s v="14714"/>
    <s v="PSC994080127001031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A MILAGROSA (LUGO)"/>
    <s v="14715"/>
    <s v="PSC994080127001034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A MILAGROSA (LUGO)"/>
    <s v="14717"/>
    <s v="PSC994080127001035"/>
    <x v="2"/>
    <x v="3"/>
    <n v="6822.48"/>
    <s v="C"/>
    <s v="V"/>
    <n v="1"/>
    <m/>
    <m/>
    <m/>
    <m/>
    <x v="10"/>
    <s v="L"/>
    <s v="01061"/>
    <m/>
    <x v="0"/>
    <x v="1"/>
    <n v="225"/>
    <s v="GARCÍA RIVAS, NOELIA"/>
    <s v="33851710B"/>
    <s v="DEFINITIVO "/>
    <n v="0"/>
    <m/>
    <n v="20068.13154432"/>
    <n v="20226.167297279997"/>
    <n v="158.0357529599969"/>
  </r>
  <r>
    <s v="RESIDENCIA DE MAIORES A MILAGROSA (LUGO)"/>
    <s v="14718"/>
    <s v="PSC994080127001036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A MILAGROSA (LUGO)"/>
    <s v="14719"/>
    <s v="PSC994080127001037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A MILAGROSA (LUGO)"/>
    <s v="14720"/>
    <s v="PSC994080127001038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A MILAGROSA (LUGO)"/>
    <s v="14721"/>
    <s v="PSC994080127001039"/>
    <x v="2"/>
    <x v="3"/>
    <n v="6822.48"/>
    <s v="C"/>
    <s v="V"/>
    <n v="1"/>
    <m/>
    <m/>
    <m/>
    <m/>
    <x v="10"/>
    <s v="L"/>
    <s v="04208"/>
    <m/>
    <x v="0"/>
    <x v="0"/>
    <s v=""/>
    <s v=""/>
    <s v=""/>
    <s v=""/>
    <s v=""/>
    <m/>
    <n v="20068.13154432"/>
    <n v="20226.167297279997"/>
    <n v="158.0357529599969"/>
  </r>
  <r>
    <s v="RESIDENCIA DE MAIORES A MILAGROSA (LUGO)"/>
    <s v="14722"/>
    <s v="PSC994080127001040"/>
    <x v="2"/>
    <x v="3"/>
    <n v="6822.48"/>
    <s v="C"/>
    <s v="V"/>
    <n v="1"/>
    <m/>
    <m/>
    <m/>
    <m/>
    <x v="10"/>
    <s v="L"/>
    <s v="01061"/>
    <m/>
    <x v="0"/>
    <x v="1"/>
    <n v="522"/>
    <s v="ROMAN CAMPOS, MARIA CARMEN"/>
    <s v="33834353L"/>
    <s v="DEFINITIVO "/>
    <n v="0"/>
    <m/>
    <n v="20068.13154432"/>
    <n v="20226.167297279997"/>
    <n v="158.0357529599969"/>
  </r>
  <r>
    <s v="RESIDENCIA DE MAIORES A MILAGROSA (LUGO)"/>
    <s v="14723"/>
    <s v="PSC994080127001041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A MILAGROSA (LUGO)"/>
    <s v="14724"/>
    <s v="PSC994080127001042"/>
    <x v="2"/>
    <x v="3"/>
    <n v="6822.48"/>
    <s v="C"/>
    <s v="V"/>
    <n v="1"/>
    <m/>
    <m/>
    <m/>
    <m/>
    <x v="10"/>
    <s v="L"/>
    <s v="01061"/>
    <m/>
    <x v="0"/>
    <x v="1"/>
    <n v="367"/>
    <s v="MORANDEIRA BARREIRO, MARIA ISABEL"/>
    <s v="33854172N"/>
    <s v="DEFINITIVO "/>
    <n v="0"/>
    <m/>
    <n v="20068.13154432"/>
    <n v="20226.167297279997"/>
    <n v="158.0357529599969"/>
  </r>
  <r>
    <s v="RESIDENCIA DE MAIORES A MILAGROSA (LUGO)"/>
    <s v="14725"/>
    <s v="PSC994080127001043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68"/>
    <s v="PSC994080127085042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69"/>
    <s v="PSC994080127085043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70"/>
    <s v="PSC994080127085044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71"/>
    <s v="PSC994080127085045"/>
    <x v="2"/>
    <x v="3"/>
    <n v="6822.48"/>
    <s v="C"/>
    <s v="V"/>
    <n v="1"/>
    <m/>
    <m/>
    <m/>
    <m/>
    <x v="10"/>
    <s v="L"/>
    <s v="00938"/>
    <m/>
    <x v="0"/>
    <x v="1"/>
    <n v="52"/>
    <s v="BARRERA RODRÍGUEZ, MARÍA ISABEL"/>
    <s v="76565501L"/>
    <s v="DEFINITIVO "/>
    <n v="0"/>
    <m/>
    <n v="20068.13154432"/>
    <n v="20226.167297279997"/>
    <n v="158.0357529599969"/>
  </r>
  <r>
    <s v="RESIDENCIA DE MAIORES (BURELA)"/>
    <s v="14474"/>
    <s v="PSC994080127085046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75"/>
    <s v="PSC994080127085047"/>
    <x v="2"/>
    <x v="3"/>
    <n v="6822.48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76"/>
    <s v="PSC994080127085048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77"/>
    <s v="PSC994080127085049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78"/>
    <s v="PSC994080127085050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80"/>
    <s v="PSC994080127085051"/>
    <x v="2"/>
    <x v="3"/>
    <n v="6822.48"/>
    <s v="C"/>
    <s v="V"/>
    <n v="1"/>
    <m/>
    <m/>
    <m/>
    <m/>
    <x v="10"/>
    <s v="L"/>
    <s v="00938"/>
    <m/>
    <x v="0"/>
    <x v="1"/>
    <n v="526"/>
    <s v="ROZAS GARCIA, MARIA CARMEN"/>
    <s v="76565528T"/>
    <s v="DEFINITIVO "/>
    <n v="0"/>
    <m/>
    <n v="20068.13154432"/>
    <n v="20226.167297279997"/>
    <n v="158.0357529599969"/>
  </r>
  <r>
    <s v="RESIDENCIA DE MAIORES (BURELA)"/>
    <s v="14481"/>
    <s v="PSC994080127085052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27374"/>
    <s v="PSC994080127085053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27375"/>
    <s v="PSC994080127085054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66"/>
    <s v="PSC994080127085055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67"/>
    <s v="PSC994080127085056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29261"/>
    <s v="PSC994080127085057"/>
    <x v="2"/>
    <x v="3"/>
    <n v="6822.48"/>
    <s v="C"/>
    <s v="V"/>
    <n v="1"/>
    <m/>
    <m/>
    <m/>
    <m/>
    <x v="10"/>
    <s v="L"/>
    <s v="00938"/>
    <m/>
    <x v="0"/>
    <x v="1"/>
    <n v="238"/>
    <s v="GOMEZ MEITIN, LUISA"/>
    <s v="33992424B"/>
    <s v="PROVISIONAL"/>
    <n v="0"/>
    <m/>
    <n v="20068.13154432"/>
    <n v="20226.167297279997"/>
    <n v="158.0357529599969"/>
  </r>
  <r>
    <s v="RESIDENCIA DE MAIORES (BURELA)"/>
    <s v="14472"/>
    <s v="PSC994080127085060"/>
    <x v="1"/>
    <x v="3"/>
    <n v="6822.48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0226.167297279997"/>
    <n v="158.0357529599969"/>
  </r>
  <r>
    <s v="RESIDENCIA DE MAIORES (BURELA)"/>
    <s v="14473"/>
    <s v="PSC994080127085061"/>
    <x v="1"/>
    <x v="3"/>
    <n v="6822.48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0226.167297279997"/>
    <n v="158.0357529599969"/>
  </r>
  <r>
    <s v="RESIDENCIA DE MAIORES Nª Sª MIRAGRES (OURENSE)"/>
    <s v="14767"/>
    <s v="PSC994080132001109"/>
    <x v="1"/>
    <x v="3"/>
    <n v="6822.48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0226.167297279997"/>
    <n v="158.0357529599969"/>
  </r>
  <r>
    <s v="RESIDENCIA DE MAIORES Nª Sª MIRAGRES (OURENSE)"/>
    <s v="14768"/>
    <s v="PSC994080132001110"/>
    <x v="1"/>
    <x v="3"/>
    <n v="6822.48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0226.167297279997"/>
    <n v="158.0357529599969"/>
  </r>
  <r>
    <s v="RESIDENCIA DE MAIORES Nª Sª MIRAGRES (OURENSE)"/>
    <s v="14769"/>
    <s v="PSC994080132001114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70"/>
    <s v="PSC994080132001115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71"/>
    <s v="PSC994080132001116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72"/>
    <s v="PSC994080132001117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73"/>
    <s v="PSC994080132001118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74"/>
    <s v="PSC994080132001119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75"/>
    <s v="PSC994080132001120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76"/>
    <s v="PSC994080132001121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77"/>
    <s v="PSC994080132001122"/>
    <x v="2"/>
    <x v="5"/>
    <n v="7157.92"/>
    <s v="C"/>
    <s v="V"/>
    <n v="1"/>
    <m/>
    <m/>
    <m/>
    <m/>
    <x v="10"/>
    <s v="L"/>
    <s v="00938"/>
    <m/>
    <x v="0"/>
    <x v="1"/>
    <n v="143"/>
    <s v="DACOSTA VILLAR, MARIA DEL CARMEN"/>
    <s v="36090695S"/>
    <s v="DEFINITIVO "/>
    <n v="0"/>
    <m/>
    <n v="20068.13154432"/>
    <n v="21327.358496639998"/>
    <n v="1259.2269523199975"/>
  </r>
  <r>
    <s v="RESIDENCIA DE MAIORES Nª Sª MIRAGRES (OURENSE)"/>
    <s v="14778"/>
    <s v="PSC994080132001123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79"/>
    <s v="PSC994080132001124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80"/>
    <s v="PSC994080132001125"/>
    <x v="2"/>
    <x v="5"/>
    <n v="7157.92"/>
    <s v="C"/>
    <s v="V"/>
    <n v="1"/>
    <m/>
    <m/>
    <m/>
    <m/>
    <x v="10"/>
    <s v="L"/>
    <s v="00938"/>
    <m/>
    <x v="0"/>
    <x v="1"/>
    <n v="194"/>
    <s v="FERNANDEZ VAZQUEZ, MARIA  DEL CARMEN"/>
    <s v="34937177Q"/>
    <s v="DEFINITIVO "/>
    <n v="0"/>
    <m/>
    <n v="20068.13154432"/>
    <n v="21327.358496639998"/>
    <n v="1259.2269523199975"/>
  </r>
  <r>
    <s v="RESIDENCIA DE MAIORES Nª Sª MIRAGRES (OURENSE)"/>
    <s v="14781"/>
    <s v="PSC994080132001126"/>
    <x v="2"/>
    <x v="5"/>
    <n v="7157.92"/>
    <s v="C"/>
    <s v="V"/>
    <n v="1"/>
    <m/>
    <m/>
    <m/>
    <m/>
    <x v="10"/>
    <s v="L"/>
    <n v="4200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82"/>
    <s v="PSC994080132001127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83"/>
    <s v="PSC994080132001128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84"/>
    <s v="PSC994080132001129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85"/>
    <s v="PSC994080132001130"/>
    <x v="2"/>
    <x v="5"/>
    <n v="7157.92"/>
    <s v="C"/>
    <s v="V"/>
    <n v="1"/>
    <m/>
    <m/>
    <m/>
    <m/>
    <x v="10"/>
    <s v="L"/>
    <s v="00938"/>
    <m/>
    <x v="0"/>
    <x v="1"/>
    <n v="142"/>
    <s v="DACAL GOMEZ, PILAR"/>
    <s v="34921540L"/>
    <s v="DEFINITIVO "/>
    <n v="0"/>
    <m/>
    <n v="20068.13154432"/>
    <n v="21327.358496639998"/>
    <n v="1259.2269523199975"/>
  </r>
  <r>
    <s v="RESIDENCIA DE MAIORES Nª Sª MIRAGRES (OURENSE)"/>
    <s v="14786"/>
    <s v="PSC994080132001131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87"/>
    <s v="PSC994080132001132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88"/>
    <s v="PSC994080132001133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14792"/>
    <s v="PSC994080132001134"/>
    <x v="2"/>
    <x v="5"/>
    <n v="7157.92"/>
    <s v="C"/>
    <s v="V"/>
    <n v="1"/>
    <m/>
    <m/>
    <m/>
    <m/>
    <x v="9"/>
    <s v="L"/>
    <s v="00942"/>
    <m/>
    <x v="0"/>
    <x v="1"/>
    <n v="60"/>
    <s v="BAYON PARADELA, EDICTA"/>
    <s v="34929269C"/>
    <s v="DEFINITIVO "/>
    <n v="0"/>
    <m/>
    <n v="19482.845169600001"/>
    <n v="21327.358496639998"/>
    <n v="1844.5133270399965"/>
  </r>
  <r>
    <s v="RESIDENCIA DE MAIORES Nª Sª MIRAGRES (OURENSE)"/>
    <s v="14793"/>
    <s v="PSC994080132001135"/>
    <x v="2"/>
    <x v="5"/>
    <n v="7157.92"/>
    <s v="C"/>
    <s v="V"/>
    <n v="1"/>
    <m/>
    <m/>
    <m/>
    <m/>
    <x v="9"/>
    <s v="L"/>
    <s v="00942"/>
    <m/>
    <x v="0"/>
    <x v="1"/>
    <n v="532"/>
    <s v="SALGADO LOPEZ, CONCEPCION"/>
    <s v="34945664Q"/>
    <s v="DEFINITIVO "/>
    <n v="0"/>
    <m/>
    <n v="19482.845169600001"/>
    <n v="21327.358496639998"/>
    <n v="1844.5133270399965"/>
  </r>
  <r>
    <s v="RESIDENCIA DE MAIORES Nª Sª MIRAGRES (OURENSE)"/>
    <s v="19471"/>
    <s v="PSC994080132001136"/>
    <x v="2"/>
    <x v="5"/>
    <n v="7157.92"/>
    <s v="C"/>
    <s v="V"/>
    <n v="1"/>
    <m/>
    <m/>
    <m/>
    <m/>
    <x v="10"/>
    <s v="L"/>
    <s v="00938"/>
    <m/>
    <x v="0"/>
    <x v="1"/>
    <n v="487"/>
    <s v="RIVERA RIBAO, CONCEPCION"/>
    <s v="34915285C"/>
    <s v="DEFINITIVO "/>
    <n v="0"/>
    <m/>
    <n v="20068.13154432"/>
    <n v="21327.358496639998"/>
    <n v="1259.2269523199975"/>
  </r>
  <r>
    <s v="RESIDENCIA DE MAIORES Nª Sª MIRAGRES (OURENSE)"/>
    <s v="19472"/>
    <s v="PSC994080132001137"/>
    <x v="2"/>
    <x v="5"/>
    <n v="7157.92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29229"/>
    <s v="PSC994080132001138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29230"/>
    <s v="PSC994080132001139"/>
    <x v="2"/>
    <x v="5"/>
    <n v="7157.92"/>
    <s v="C"/>
    <s v="V"/>
    <n v="1"/>
    <m/>
    <m/>
    <m/>
    <m/>
    <x v="10"/>
    <s v="L"/>
    <n v="4200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29231"/>
    <s v="PSC994080132001140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29544"/>
    <s v="PSC994080132001141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Nª Sª MIRAGRES (OURENSE)"/>
    <s v="29545"/>
    <s v="PSC994080132001142"/>
    <x v="2"/>
    <x v="5"/>
    <n v="7157.92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1327.358496639998"/>
    <n v="1259.2269523199975"/>
  </r>
  <r>
    <s v="RESIDENCIA DE MAIORES (O CARBALLIÑO)"/>
    <s v="14530"/>
    <s v="PSC994080132190029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O CARBALLIÑO)"/>
    <s v="14531"/>
    <s v="PSC994080132190030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O CARBALLIÑO)"/>
    <s v="14534"/>
    <s v="PSC994080132190036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O CARBALLIÑO)"/>
    <s v="14535"/>
    <s v="PSC994080132190037"/>
    <x v="2"/>
    <x v="3"/>
    <n v="6822.48"/>
    <s v="C"/>
    <s v="V"/>
    <n v="1"/>
    <m/>
    <m/>
    <m/>
    <m/>
    <x v="10"/>
    <s v="L"/>
    <s v="01061"/>
    <m/>
    <x v="0"/>
    <x v="1"/>
    <n v="609"/>
    <s v="VÁZQUEZ GONZÁLEZ, ROSARIO"/>
    <s v="34954414A"/>
    <s v="DEFINITIVO "/>
    <n v="0"/>
    <m/>
    <n v="20068.13154432"/>
    <n v="20226.167297279997"/>
    <n v="158.0357529599969"/>
  </r>
  <r>
    <s v="RESIDENCIA DE MAIORES (O CARBALLIÑO)"/>
    <s v="14536"/>
    <s v="PSC994080132190038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O CARBALLIÑO)"/>
    <s v="14537"/>
    <s v="PSC994080132190039"/>
    <x v="2"/>
    <x v="3"/>
    <n v="6822.48"/>
    <s v="C"/>
    <s v="V"/>
    <n v="1"/>
    <m/>
    <m/>
    <m/>
    <m/>
    <x v="10"/>
    <s v="L"/>
    <s v="01061"/>
    <m/>
    <x v="0"/>
    <x v="1"/>
    <n v="632"/>
    <s v="VIDAL RAMOS, MARIA DEL CARMEN"/>
    <s v="34935242J"/>
    <s v="DEFINITIVO "/>
    <n v="0"/>
    <m/>
    <n v="20068.13154432"/>
    <n v="20226.167297279997"/>
    <n v="158.0357529599969"/>
  </r>
  <r>
    <s v="RESIDENCIA DE MAIORES (CASTRO CALDELAS)"/>
    <s v="14550"/>
    <s v="PSC994080132230022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CASTRO CALDELAS)"/>
    <s v="14551"/>
    <s v="PSC994080132230023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CASTRO CALDELAS)"/>
    <s v="14552"/>
    <s v="PSC994080132230026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CASTRO CALDELAS)"/>
    <s v="14553"/>
    <s v="PSC994080132230027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CASTRO CALDELAS)"/>
    <s v="14554"/>
    <s v="PSC994080132230028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CASTRO CALDELAS)"/>
    <s v="14555"/>
    <s v="PSC994080132230029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CASTRO CALDELAS)"/>
    <s v="14556"/>
    <s v="PSC994080132230030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CASTRO CALDELAS)"/>
    <s v="14557"/>
    <s v="PSC994080132230031"/>
    <x v="2"/>
    <x v="3"/>
    <n v="6822.48"/>
    <s v="C"/>
    <s v="V"/>
    <n v="1"/>
    <m/>
    <m/>
    <m/>
    <m/>
    <x v="10"/>
    <s v="L"/>
    <s v="01061"/>
    <m/>
    <x v="0"/>
    <x v="1"/>
    <n v="551"/>
    <s v="SEOANE ENRIQUEZ, CANDIDA"/>
    <s v="76716703L"/>
    <s v="DEFINITIVO "/>
    <n v="0"/>
    <m/>
    <n v="20068.13154432"/>
    <n v="20226.167297279997"/>
    <n v="158.0357529599969"/>
  </r>
  <r>
    <s v="RESIDENCIA DE MAIORES (PONTEVEDRA)"/>
    <s v="14810"/>
    <s v="PSC994080136001080"/>
    <x v="1"/>
    <x v="3"/>
    <n v="6822.48"/>
    <s v="C"/>
    <s v="V"/>
    <n v="1"/>
    <m/>
    <m/>
    <m/>
    <m/>
    <x v="10"/>
    <s v="L"/>
    <n v="910"/>
    <m/>
    <x v="0"/>
    <x v="1"/>
    <n v="44"/>
    <s v="BAQUEIRO VALLADARES, JOSE DANIEL"/>
    <s v="35299805A"/>
    <s v="DEFINITIVO "/>
    <n v="0"/>
    <m/>
    <n v="20068.13154432"/>
    <n v="20226.167297279997"/>
    <n v="158.0357529599969"/>
  </r>
  <r>
    <s v="RESIDENCIA DE MAIORES (PONTEVEDRA)"/>
    <s v="14811"/>
    <s v="PSC994080136001081"/>
    <x v="1"/>
    <x v="3"/>
    <n v="6822.48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14812"/>
    <s v="PSC994080136001082"/>
    <x v="1"/>
    <x v="3"/>
    <n v="6822.48"/>
    <s v="C"/>
    <s v="V"/>
    <n v="1"/>
    <m/>
    <m/>
    <m/>
    <m/>
    <x v="10"/>
    <s v="L"/>
    <n v="1052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29559"/>
    <s v="PSC994080136001083"/>
    <x v="1"/>
    <x v="3"/>
    <n v="6822.48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14813"/>
    <s v="PSC994080136001090"/>
    <x v="2"/>
    <x v="3"/>
    <n v="6822.48"/>
    <s v="C"/>
    <s v="V"/>
    <n v="1"/>
    <m/>
    <m/>
    <m/>
    <m/>
    <x v="10"/>
    <s v="L"/>
    <s v="00938"/>
    <m/>
    <x v="0"/>
    <x v="1"/>
    <n v="50"/>
    <s v="BARREIRO LORENZO, MARIA DEL PILAR"/>
    <s v="35288600E"/>
    <s v="DEFINITIVO "/>
    <n v="0"/>
    <m/>
    <n v="20068.13154432"/>
    <n v="20226.167297279997"/>
    <n v="158.0357529599969"/>
  </r>
  <r>
    <s v="RESIDENCIA DE MAIORES (PONTEVEDRA)"/>
    <s v="14814"/>
    <s v="PSC994080136001091"/>
    <x v="2"/>
    <x v="3"/>
    <n v="6822.48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14815"/>
    <s v="PSC994080136001092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14816"/>
    <s v="PSC994080136001093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14817"/>
    <s v="PSC994080136001094"/>
    <x v="2"/>
    <x v="3"/>
    <n v="6822.48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14818"/>
    <s v="PSC994080136001095"/>
    <x v="2"/>
    <x v="3"/>
    <n v="6822.48"/>
    <s v="C"/>
    <s v="V"/>
    <n v="1"/>
    <m/>
    <m/>
    <m/>
    <m/>
    <x v="10"/>
    <s v="L"/>
    <s v="00938"/>
    <m/>
    <x v="0"/>
    <x v="1"/>
    <n v="272"/>
    <s v="IGLESIAS FERNANDEZ, MARIA JESUS"/>
    <s v="76809943V"/>
    <s v="DEFINITIVO "/>
    <n v="0"/>
    <m/>
    <n v="20068.13154432"/>
    <n v="20226.167297279997"/>
    <n v="158.0357529599969"/>
  </r>
  <r>
    <s v="RESIDENCIA DE MAIORES (PONTEVEDRA)"/>
    <s v="14819"/>
    <s v="PSC994080136001096"/>
    <x v="2"/>
    <x v="3"/>
    <n v="6822.48"/>
    <s v="C"/>
    <s v="V"/>
    <n v="1"/>
    <m/>
    <m/>
    <m/>
    <m/>
    <x v="10"/>
    <s v="L"/>
    <s v="00938"/>
    <m/>
    <x v="0"/>
    <x v="1"/>
    <n v="616"/>
    <s v="VAZQUEZ PINTOS, MARIA MERCEDES"/>
    <s v="35255467D"/>
    <s v="DEFINITIVO "/>
    <n v="0"/>
    <m/>
    <n v="20068.13154432"/>
    <n v="20226.167297279997"/>
    <n v="158.0357529599969"/>
  </r>
  <r>
    <s v="RESIDENCIA DE MAIORES (PONTEVEDRA)"/>
    <s v="14820"/>
    <s v="PSC994080136001097"/>
    <x v="2"/>
    <x v="3"/>
    <n v="6822.48"/>
    <s v="C"/>
    <s v="V"/>
    <n v="1"/>
    <m/>
    <m/>
    <m/>
    <m/>
    <x v="10"/>
    <s v="L"/>
    <s v="00938"/>
    <m/>
    <x v="0"/>
    <x v="1"/>
    <n v="237"/>
    <s v="GOMEZ GOMEZ, GLADIS"/>
    <s v="76811511K"/>
    <s v="DEFINITIVO "/>
    <n v="0"/>
    <m/>
    <n v="20068.13154432"/>
    <n v="20226.167297279997"/>
    <n v="158.0357529599969"/>
  </r>
  <r>
    <s v="RESIDENCIA DE MAIORES (PONTEVEDRA)"/>
    <s v="14821"/>
    <s v="PSC994080136001098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14822"/>
    <s v="PSC994080136001099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14823"/>
    <s v="PSC994080136001100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14824"/>
    <s v="PSC994080136001101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14825"/>
    <s v="PSC994080136001102"/>
    <x v="2"/>
    <x v="3"/>
    <n v="6822.48"/>
    <s v="C"/>
    <s v="V"/>
    <n v="1"/>
    <m/>
    <m/>
    <m/>
    <m/>
    <x v="10"/>
    <s v="L"/>
    <s v="00938"/>
    <m/>
    <x v="0"/>
    <x v="1"/>
    <n v="529"/>
    <s v="SABARIS CASTRO, MARIA TERESA"/>
    <s v="35323067N"/>
    <s v="PROVISIONAL"/>
    <s v="Está en adxudicación provisional por reingreso no posto &quot;PSC994080136001047.- AUXILIAR DE CLÍNICA&quot; (01/10/2021)"/>
    <m/>
    <n v="20068.13154432"/>
    <n v="20226.167297279997"/>
    <n v="158.0357529599969"/>
  </r>
  <r>
    <s v="RESIDENCIA DE MAIORES (PONTEVEDRA)"/>
    <s v="14826"/>
    <s v="PSC994080136001103"/>
    <x v="2"/>
    <x v="3"/>
    <n v="6822.48"/>
    <s v="C"/>
    <s v="V"/>
    <n v="1"/>
    <m/>
    <m/>
    <m/>
    <m/>
    <x v="10"/>
    <s v="L"/>
    <s v="00938"/>
    <m/>
    <x v="0"/>
    <x v="1"/>
    <n v="560"/>
    <s v="SOBRAL BOULLOSA, MARIA FLORENTINA"/>
    <s v="35298831H"/>
    <s v="DEFINITIVO "/>
    <n v="0"/>
    <m/>
    <n v="20068.13154432"/>
    <n v="20226.167297279997"/>
    <n v="158.0357529599969"/>
  </r>
  <r>
    <s v="RESIDENCIA DE MAIORES (PONTEVEDRA)"/>
    <s v="27857"/>
    <s v="PSC994080136001104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27858"/>
    <s v="PSC994080136001105"/>
    <x v="2"/>
    <x v="3"/>
    <n v="6822.48"/>
    <s v="C"/>
    <s v="V"/>
    <n v="1"/>
    <m/>
    <m/>
    <m/>
    <m/>
    <x v="10"/>
    <s v="L"/>
    <n v="4200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27859"/>
    <s v="PSC994080136001106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29355"/>
    <s v="PSC994080136001107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PONTEVEDRA)"/>
    <s v="29358"/>
    <s v="PSC994080136001108"/>
    <x v="2"/>
    <x v="3"/>
    <n v="6822.48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0226.167297279997"/>
    <n v="158.0357529599969"/>
  </r>
  <r>
    <s v="RESIDENCIA DE MAIORES (A ESTRADA)"/>
    <s v="14576"/>
    <s v="PSC994080136170024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A ESTRADA)"/>
    <s v="14577"/>
    <s v="PSC994080136170025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A ESTRADA)"/>
    <s v="14578"/>
    <s v="PSC994080136170029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A ESTRADA)"/>
    <s v="14579"/>
    <s v="PSC994080136170030"/>
    <x v="2"/>
    <x v="3"/>
    <n v="6822.48"/>
    <s v="C"/>
    <s v="V"/>
    <n v="1"/>
    <m/>
    <m/>
    <m/>
    <m/>
    <x v="10"/>
    <s v="L"/>
    <s v="04208"/>
    <m/>
    <x v="0"/>
    <x v="0"/>
    <s v=""/>
    <s v=""/>
    <s v=""/>
    <s v=""/>
    <s v=""/>
    <m/>
    <n v="20068.13154432"/>
    <n v="20226.167297279997"/>
    <n v="158.0357529599969"/>
  </r>
  <r>
    <s v="RESIDENCIA DE MAIORES (A ESTRADA)"/>
    <s v="14580"/>
    <s v="PSC994080136170031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A ESTRADA)"/>
    <s v="14581"/>
    <s v="PSC994080136170032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A ESTRADA)"/>
    <s v="14582"/>
    <s v="PSC994080136170033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A ESTRADA)"/>
    <s v="14583"/>
    <s v="PSC994080136170034"/>
    <x v="2"/>
    <x v="3"/>
    <n v="6822.48"/>
    <s v="C"/>
    <s v="V"/>
    <n v="1"/>
    <m/>
    <m/>
    <m/>
    <m/>
    <x v="10"/>
    <s v="L"/>
    <s v="01061"/>
    <m/>
    <x v="0"/>
    <x v="1"/>
    <n v="213"/>
    <s v="GARCIA BENEITEZ, ANA MARIA"/>
    <s v="13107512L"/>
    <s v="DEFINITIVO "/>
    <n v="0"/>
    <m/>
    <n v="20068.13154432"/>
    <n v="20226.167297279997"/>
    <n v="158.0357529599969"/>
  </r>
  <r>
    <s v="RESIDENCIA DE MAIORES (A ESTRADA)"/>
    <s v="14588"/>
    <s v="PSC994080136170035"/>
    <x v="0"/>
    <x v="3"/>
    <n v="6822.48"/>
    <s v="C"/>
    <s v="V"/>
    <n v="1"/>
    <m/>
    <m/>
    <m/>
    <m/>
    <x v="30"/>
    <s v="L"/>
    <n v="1061"/>
    <m/>
    <x v="0"/>
    <x v="0"/>
    <s v=""/>
    <s v=""/>
    <s v=""/>
    <s v=""/>
    <s v=""/>
    <m/>
    <n v="19482.845169600001"/>
    <n v="20226.167297279997"/>
    <n v="743.3221276799959"/>
  </r>
  <r>
    <s v="RESIDENCIA DE MAIORES (MARÍN)"/>
    <s v="14847"/>
    <s v="PSC994080136260040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MARÍN)"/>
    <s v="14848"/>
    <s v="PSC994080136260041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MARÍN)"/>
    <s v="14849"/>
    <s v="PSC994080136260042"/>
    <x v="1"/>
    <x v="3"/>
    <n v="6822.48"/>
    <s v="C"/>
    <s v="V"/>
    <n v="1"/>
    <m/>
    <m/>
    <m/>
    <m/>
    <x v="10"/>
    <s v="L"/>
    <s v="1052"/>
    <m/>
    <x v="0"/>
    <x v="1"/>
    <n v="332"/>
    <s v="MARTINEZ CORES, RAMONA"/>
    <s v="35297176L"/>
    <s v="DEFINITIVO "/>
    <n v="0"/>
    <m/>
    <n v="20068.13154432"/>
    <n v="20226.167297279997"/>
    <n v="158.0357529599969"/>
  </r>
  <r>
    <s v="RESIDENCIA DE MAIORES (MARÍN)"/>
    <s v="14850"/>
    <s v="PSC994080136260046"/>
    <x v="2"/>
    <x v="3"/>
    <n v="6822.48"/>
    <s v="C"/>
    <s v="V"/>
    <n v="1"/>
    <m/>
    <m/>
    <m/>
    <m/>
    <x v="10"/>
    <s v="L"/>
    <s v="01061"/>
    <m/>
    <x v="0"/>
    <x v="1"/>
    <n v="95"/>
    <s v="CARBALLA COCHON, LUCIA"/>
    <s v="35307161E"/>
    <s v="DEFINITIVO "/>
    <n v="0"/>
    <m/>
    <n v="20068.13154432"/>
    <n v="20226.167297279997"/>
    <n v="158.0357529599969"/>
  </r>
  <r>
    <s v="RESIDENCIA DE MAIORES (MARÍN)"/>
    <s v="14851"/>
    <s v="PSC994080136260047"/>
    <x v="2"/>
    <x v="3"/>
    <n v="6822.48"/>
    <s v="C"/>
    <s v="V"/>
    <n v="1"/>
    <m/>
    <m/>
    <m/>
    <m/>
    <x v="10"/>
    <s v="L"/>
    <s v="01061"/>
    <m/>
    <x v="0"/>
    <x v="1"/>
    <n v="578"/>
    <s v="TILVES SANTOME, ANA MARIA"/>
    <s v="53113080P"/>
    <s v="DEFINITIVO "/>
    <n v="0"/>
    <m/>
    <n v="20068.13154432"/>
    <n v="20226.167297279997"/>
    <n v="158.0357529599969"/>
  </r>
  <r>
    <s v="RESIDENCIA DE MAIORES (MARÍN)"/>
    <s v="14852"/>
    <s v="PSC994080136260048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MARÍN)"/>
    <s v="14853"/>
    <s v="PSC994080136260049"/>
    <x v="2"/>
    <x v="3"/>
    <n v="6822.48"/>
    <s v="C"/>
    <s v="V"/>
    <n v="1"/>
    <m/>
    <m/>
    <m/>
    <m/>
    <x v="10"/>
    <s v="L"/>
    <s v="01061"/>
    <m/>
    <x v="0"/>
    <x v="1"/>
    <n v="346"/>
    <s v="MARUENDA MARTIN, MARIA AMELIA"/>
    <s v="08797862V"/>
    <s v="DEFINITIVO "/>
    <n v="0"/>
    <m/>
    <n v="20068.13154432"/>
    <n v="20226.167297279997"/>
    <n v="158.0357529599969"/>
  </r>
  <r>
    <s v="RESIDENCIA DE MAIORES (MARÍN)"/>
    <s v="14854"/>
    <s v="PSC994080136260050"/>
    <x v="2"/>
    <x v="3"/>
    <n v="6822.48"/>
    <s v="C"/>
    <s v="V"/>
    <n v="1"/>
    <m/>
    <m/>
    <m/>
    <m/>
    <x v="10"/>
    <s v="L"/>
    <s v="04208"/>
    <m/>
    <x v="0"/>
    <x v="0"/>
    <s v=""/>
    <s v=""/>
    <s v=""/>
    <s v=""/>
    <s v=""/>
    <m/>
    <n v="20068.13154432"/>
    <n v="20226.167297279997"/>
    <n v="158.0357529599969"/>
  </r>
  <r>
    <s v="RESIDENCIA DE MAIORES (MARÍN)"/>
    <s v="14855"/>
    <s v="PSC994080136260051"/>
    <x v="2"/>
    <x v="3"/>
    <n v="6822.48"/>
    <s v="C"/>
    <s v="V"/>
    <n v="1"/>
    <m/>
    <m/>
    <m/>
    <m/>
    <x v="10"/>
    <s v="L"/>
    <s v="01061"/>
    <m/>
    <x v="0"/>
    <x v="1"/>
    <n v="361"/>
    <s v="MOLEDO PIÑEIRO, ANA MARIA"/>
    <s v="35290136V"/>
    <s v="DEFINITIVO "/>
    <n v="0"/>
    <m/>
    <n v="20068.13154432"/>
    <n v="20226.167297279997"/>
    <n v="158.0357529599969"/>
  </r>
  <r>
    <s v="RESIDENCIA DE MAIORES (MARÍN)"/>
    <s v="14856"/>
    <s v="PSC994080136260052"/>
    <x v="2"/>
    <x v="3"/>
    <n v="6822.48"/>
    <s v="C"/>
    <s v="V"/>
    <n v="1"/>
    <m/>
    <m/>
    <m/>
    <m/>
    <x v="10"/>
    <s v="L"/>
    <s v="04208"/>
    <m/>
    <x v="0"/>
    <x v="0"/>
    <s v=""/>
    <s v=""/>
    <s v=""/>
    <s v=""/>
    <s v=""/>
    <m/>
    <n v="20068.13154432"/>
    <n v="20226.167297279997"/>
    <n v="158.0357529599969"/>
  </r>
  <r>
    <s v="RESIDENCIA DE MAIORES (MARÍN)"/>
    <s v="14857"/>
    <s v="PSC994080136260053"/>
    <x v="2"/>
    <x v="3"/>
    <n v="6822.48"/>
    <s v="C"/>
    <s v="V"/>
    <n v="1"/>
    <m/>
    <m/>
    <m/>
    <m/>
    <x v="10"/>
    <s v="L"/>
    <n v="4208"/>
    <m/>
    <x v="0"/>
    <x v="0"/>
    <s v=""/>
    <s v=""/>
    <s v=""/>
    <s v=""/>
    <s v=""/>
    <m/>
    <n v="20068.13154432"/>
    <n v="20226.167297279997"/>
    <n v="158.0357529599969"/>
  </r>
  <r>
    <s v="RESIDENCIA DE MAIORES (MARÍN)"/>
    <s v="14858"/>
    <s v="PSC994080136260054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MARÍN)"/>
    <s v="14859"/>
    <s v="PSC994080136260055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MARÍN)"/>
    <s v="14860"/>
    <s v="PSC994080136260056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MARÍN)"/>
    <s v="14861"/>
    <s v="PSC994080136260057"/>
    <x v="2"/>
    <x v="3"/>
    <n v="6822.48"/>
    <s v="C"/>
    <s v="V"/>
    <n v="1"/>
    <m/>
    <m/>
    <m/>
    <m/>
    <x v="10"/>
    <s v="L"/>
    <n v="4208"/>
    <m/>
    <x v="0"/>
    <x v="0"/>
    <s v=""/>
    <s v=""/>
    <s v=""/>
    <s v=""/>
    <s v=""/>
    <m/>
    <n v="20068.13154432"/>
    <n v="20226.167297279997"/>
    <n v="158.0357529599969"/>
  </r>
  <r>
    <s v="RESIDENCIA DE MAIORES (MARÍN)"/>
    <s v="14862"/>
    <s v="PSC994080136260058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ASISTIDA DE MAIORES &quot;VOLTA DO CASTRO&quot; (SANTIAGO DE COMPOSTELA)"/>
    <s v="25037"/>
    <s v="PSC994080215770195"/>
    <x v="1"/>
    <x v="5"/>
    <n v="7157.92"/>
    <s v="C"/>
    <s v="V"/>
    <n v="1"/>
    <m/>
    <m/>
    <m/>
    <m/>
    <x v="13"/>
    <s v="L"/>
    <m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38"/>
    <s v="PSC994080215770196"/>
    <x v="1"/>
    <x v="5"/>
    <n v="7157.92"/>
    <s v="C"/>
    <s v="V"/>
    <n v="1"/>
    <m/>
    <m/>
    <m/>
    <m/>
    <x v="13"/>
    <s v="L"/>
    <m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39"/>
    <s v="PSC99408021577020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40"/>
    <s v="PSC994080215770201"/>
    <x v="2"/>
    <x v="5"/>
    <n v="7157.92"/>
    <s v="C"/>
    <s v="V"/>
    <n v="1"/>
    <m/>
    <m/>
    <m/>
    <m/>
    <x v="13"/>
    <s v="L"/>
    <n v="4205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41"/>
    <s v="PSC99408021577020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42"/>
    <s v="PSC994080215770203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43"/>
    <s v="PSC99408021577020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44"/>
    <s v="PSC99408021577020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45"/>
    <s v="PSC99408021577020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46"/>
    <s v="PSC99408021577020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47"/>
    <s v="PSC99408021577020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48"/>
    <s v="PSC99408021577020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49"/>
    <s v="PSC994080215770210"/>
    <x v="2"/>
    <x v="5"/>
    <n v="7157.92"/>
    <s v="C"/>
    <s v="V"/>
    <n v="1"/>
    <m/>
    <m/>
    <m/>
    <m/>
    <x v="13"/>
    <s v="L"/>
    <n v="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50"/>
    <s v="PSC99408021577021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51"/>
    <s v="PSC99408021577021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52"/>
    <s v="PSC994080215770213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53"/>
    <s v="PSC99408021577021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54"/>
    <s v="PSC99408021577021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55"/>
    <s v="PSC99408021577021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56"/>
    <s v="PSC99408021577021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57"/>
    <s v="PSC99408021577021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58"/>
    <s v="PSC99408021577021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59"/>
    <s v="PSC994080215770220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5060"/>
    <s v="PSC99408021577022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RESIDENCIA ASISTIDA DE MAIORES &quot;VOLTA DO CASTRO&quot; (SANTIAGO DE COMPOSTELA)"/>
    <s v="29300"/>
    <s v="PSC994080215770226"/>
    <x v="2"/>
    <x v="5"/>
    <n v="7157.92"/>
    <s v="C"/>
    <s v="V"/>
    <n v="1"/>
    <m/>
    <m/>
    <m/>
    <m/>
    <x v="27"/>
    <s v="L"/>
    <s v="03693"/>
    <m/>
    <x v="1"/>
    <x v="0"/>
    <s v=""/>
    <s v=""/>
    <s v=""/>
    <s v=""/>
    <s v=""/>
    <m/>
    <n v="8466.9100097280007"/>
    <n v="8530.943398655998"/>
    <n v="64.033388927997294"/>
  </r>
  <r>
    <s v="RESIDENCIA ASISTIDA DE MAIORES &quot;VOLTA DO CASTRO&quot; (SANTIAGO DE COMPOSTELA)"/>
    <s v="29301"/>
    <s v="PSC994080215770227"/>
    <x v="2"/>
    <x v="5"/>
    <n v="7157.92"/>
    <s v="C"/>
    <s v="V"/>
    <n v="1"/>
    <m/>
    <m/>
    <m/>
    <m/>
    <x v="27"/>
    <s v="L"/>
    <s v="03693"/>
    <m/>
    <x v="1"/>
    <x v="0"/>
    <s v=""/>
    <s v=""/>
    <s v=""/>
    <s v=""/>
    <s v=""/>
    <m/>
    <n v="8466.9100097280007"/>
    <n v="8530.943398655998"/>
    <n v="64.033388927997294"/>
  </r>
  <r>
    <s v="RESIDENCIA ASISTIDA DE MAIORES &quot;VOLTA DO CASTRO&quot; (SANTIAGO DE COMPOSTELA)"/>
    <s v="29302"/>
    <s v="PSC994080215770228"/>
    <x v="2"/>
    <x v="5"/>
    <n v="7157.92"/>
    <s v="C"/>
    <s v="V"/>
    <n v="1"/>
    <m/>
    <m/>
    <m/>
    <m/>
    <x v="27"/>
    <s v="L"/>
    <s v="03693"/>
    <m/>
    <x v="1"/>
    <x v="0"/>
    <s v=""/>
    <s v=""/>
    <s v=""/>
    <s v=""/>
    <s v=""/>
    <m/>
    <n v="8466.9100097280007"/>
    <n v="8530.943398655998"/>
    <n v="64.033388927997294"/>
  </r>
  <r>
    <s v="RESIDENCIA ASISTIDA DE MAIORES &quot;VOLTA DO CASTRO&quot; (SANTIAGO DE COMPOSTELA)"/>
    <s v="29303"/>
    <s v="PSC994080215770229"/>
    <x v="2"/>
    <x v="5"/>
    <n v="7157.92"/>
    <s v="C"/>
    <s v="V"/>
    <n v="1"/>
    <m/>
    <m/>
    <m/>
    <m/>
    <x v="27"/>
    <s v="L"/>
    <s v="03693"/>
    <m/>
    <x v="1"/>
    <x v="0"/>
    <s v=""/>
    <s v=""/>
    <s v=""/>
    <s v=""/>
    <s v=""/>
    <m/>
    <n v="8466.9100097280007"/>
    <n v="8530.943398655998"/>
    <n v="64.033388927997294"/>
  </r>
  <r>
    <s v="RESIDENCIA DE MAIORES AS GÁNDARAS (LUGO)"/>
    <s v="15035"/>
    <s v="PSC994080227001089"/>
    <x v="1"/>
    <x v="3"/>
    <n v="6822.48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36"/>
    <s v="PSC994080227001090"/>
    <x v="1"/>
    <x v="3"/>
    <n v="6822.48"/>
    <s v="C"/>
    <s v="V"/>
    <n v="1"/>
    <m/>
    <m/>
    <m/>
    <m/>
    <x v="10"/>
    <s v="L"/>
    <n v="4159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37"/>
    <s v="PSC994080227001091"/>
    <x v="1"/>
    <x v="3"/>
    <n v="6822.48"/>
    <s v="C"/>
    <s v="V"/>
    <n v="1"/>
    <m/>
    <m/>
    <m/>
    <m/>
    <x v="10"/>
    <s v="L"/>
    <n v="910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38"/>
    <s v="PSC994080227001095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39"/>
    <s v="PSC994080227001096"/>
    <x v="2"/>
    <x v="3"/>
    <n v="6822.48"/>
    <s v="C"/>
    <s v="V"/>
    <n v="1"/>
    <m/>
    <m/>
    <m/>
    <m/>
    <x v="10"/>
    <s v="L"/>
    <s v="00938"/>
    <m/>
    <x v="0"/>
    <x v="1"/>
    <n v="545"/>
    <s v="SANTOS FERNANDEZ, MARIA CARMEN"/>
    <s v="33852542S"/>
    <s v="DEFINITIVO "/>
    <n v="0"/>
    <m/>
    <n v="20068.13154432"/>
    <n v="20226.167297279997"/>
    <n v="158.0357529599969"/>
  </r>
  <r>
    <s v="RESIDENCIA DE MAIORES AS GÁNDARAS (LUGO)"/>
    <s v="15040"/>
    <s v="PSC994080227001097"/>
    <x v="2"/>
    <x v="3"/>
    <n v="6822.48"/>
    <s v="C"/>
    <s v="V"/>
    <n v="1"/>
    <m/>
    <m/>
    <m/>
    <m/>
    <x v="10"/>
    <s v="L"/>
    <s v="00938"/>
    <m/>
    <x v="0"/>
    <x v="1"/>
    <n v="503"/>
    <s v="RODRIGUEZ IÑIGUEZ, ALICIA"/>
    <s v="33316188K"/>
    <s v="DEFINITIVO "/>
    <n v="0"/>
    <m/>
    <n v="20068.13154432"/>
    <n v="20226.167297279997"/>
    <n v="158.0357529599969"/>
  </r>
  <r>
    <s v="RESIDENCIA DE MAIORES AS GÁNDARAS (LUGO)"/>
    <s v="15041"/>
    <s v="PSC994080227001098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42"/>
    <s v="PSC994080227001099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43"/>
    <s v="PSC994080227001100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44"/>
    <s v="PSC994080227001101"/>
    <x v="2"/>
    <x v="3"/>
    <n v="6822.48"/>
    <s v="C"/>
    <s v="V"/>
    <n v="1"/>
    <m/>
    <m/>
    <m/>
    <m/>
    <x v="10"/>
    <s v="L"/>
    <s v="00938"/>
    <m/>
    <x v="0"/>
    <x v="1"/>
    <n v="167"/>
    <s v="FERNANDEZ BLANCO, DELIA"/>
    <s v="33842817L"/>
    <s v="PROVISIONAL"/>
    <s v="Está en adxudicación provisional por reingreso no posto &quot;PSC994080227001052.- AUXILIAR DE CLÍNICA&quot; (26/10/2021)"/>
    <m/>
    <n v="20068.13154432"/>
    <n v="20226.167297279997"/>
    <n v="158.0357529599969"/>
  </r>
  <r>
    <s v="RESIDENCIA DE MAIORES AS GÁNDARAS (LUGO)"/>
    <s v="15045"/>
    <s v="PSC994080227001102"/>
    <x v="2"/>
    <x v="3"/>
    <n v="6822.48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46"/>
    <s v="PSC994080227001103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47"/>
    <s v="PSC994080227001104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48"/>
    <s v="PSC994080227001105"/>
    <x v="2"/>
    <x v="3"/>
    <n v="6822.48"/>
    <s v="C"/>
    <s v="V"/>
    <n v="1"/>
    <m/>
    <m/>
    <m/>
    <m/>
    <x v="10"/>
    <s v="L"/>
    <s v="00938"/>
    <m/>
    <x v="0"/>
    <x v="1"/>
    <n v="115"/>
    <s v="CEIDE BLANCO, OLGA"/>
    <s v="33305423C"/>
    <s v="DEFINITIVO "/>
    <n v="0"/>
    <m/>
    <n v="20068.13154432"/>
    <n v="20226.167297279997"/>
    <n v="158.0357529599969"/>
  </r>
  <r>
    <s v="RESIDENCIA DE MAIORES AS GÁNDARAS (LUGO)"/>
    <s v="15049"/>
    <s v="PSC994080227001106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50"/>
    <s v="PSC994080227001107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51"/>
    <s v="PSC994080227001108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52"/>
    <s v="PSC994080227001109"/>
    <x v="2"/>
    <x v="3"/>
    <n v="6822.48"/>
    <s v="C"/>
    <s v="V"/>
    <n v="1"/>
    <m/>
    <m/>
    <m/>
    <m/>
    <x v="10"/>
    <s v="L"/>
    <s v="04200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53"/>
    <s v="PSC994080227001110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54"/>
    <s v="PSC994080227001111"/>
    <x v="2"/>
    <x v="3"/>
    <n v="6822.48"/>
    <s v="C"/>
    <s v="V"/>
    <n v="1"/>
    <m/>
    <m/>
    <m/>
    <m/>
    <x v="10"/>
    <s v="L"/>
    <s v="00938"/>
    <m/>
    <x v="0"/>
    <x v="1"/>
    <n v="176"/>
    <s v="FERNANDEZ FERNANDEZ, LIDIA CELIA"/>
    <s v="33323979S"/>
    <s v="DEFINITIVO "/>
    <n v="0"/>
    <m/>
    <n v="20068.13154432"/>
    <n v="20226.167297279997"/>
    <n v="158.0357529599969"/>
  </r>
  <r>
    <s v="RESIDENCIA DE MAIORES AS GÁNDARAS (LUGO)"/>
    <s v="15055"/>
    <s v="PSC994080227001112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56"/>
    <s v="PSC994080227001113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57"/>
    <s v="PSC994080227001114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58"/>
    <s v="PSC994080227001115"/>
    <x v="2"/>
    <x v="3"/>
    <n v="6822.48"/>
    <s v="C"/>
    <s v="V"/>
    <n v="1"/>
    <m/>
    <m/>
    <m/>
    <m/>
    <x v="10"/>
    <s v="L"/>
    <s v="00938"/>
    <m/>
    <x v="0"/>
    <x v="1"/>
    <n v="281"/>
    <s v="LAMAS FARIÑAS, MARIA CARMEN"/>
    <s v="33326714J"/>
    <s v="DEFINITIVO "/>
    <n v="0"/>
    <m/>
    <n v="20068.13154432"/>
    <n v="20226.167297279997"/>
    <n v="158.0357529599969"/>
  </r>
  <r>
    <s v="RESIDENCIA DE MAIORES AS GÁNDARAS (LUGO)"/>
    <s v="15059"/>
    <s v="PSC994080227001116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60"/>
    <s v="PSC994080227001117"/>
    <x v="2"/>
    <x v="3"/>
    <n v="6822.48"/>
    <s v="C"/>
    <s v="V"/>
    <n v="1"/>
    <m/>
    <m/>
    <m/>
    <m/>
    <x v="10"/>
    <s v="L"/>
    <s v="00938"/>
    <m/>
    <x v="0"/>
    <x v="1"/>
    <n v="5"/>
    <s v="ABRAIRA CASTRO, BLANCA"/>
    <s v="33852649F"/>
    <s v="DEFINITIVO "/>
    <n v="0"/>
    <m/>
    <n v="20068.13154432"/>
    <n v="20226.167297279997"/>
    <n v="158.0357529599969"/>
  </r>
  <r>
    <s v="RESIDENCIA DE MAIORES AS GÁNDARAS (LUGO)"/>
    <s v="15061"/>
    <s v="PSC994080227001118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62"/>
    <s v="PSC994080227001119"/>
    <x v="2"/>
    <x v="3"/>
    <n v="6822.48"/>
    <s v="C"/>
    <s v="V"/>
    <n v="1"/>
    <m/>
    <m/>
    <m/>
    <m/>
    <x v="10"/>
    <s v="L"/>
    <s v="00938"/>
    <m/>
    <x v="0"/>
    <x v="1"/>
    <n v="177"/>
    <s v="FERNANDEZ FERNANDEZ, MARI LUZ"/>
    <s v="33849241A"/>
    <s v="DEFINITIVO "/>
    <n v="0"/>
    <m/>
    <n v="20068.13154432"/>
    <n v="20226.167297279997"/>
    <n v="158.0357529599969"/>
  </r>
  <r>
    <s v="RESIDENCIA DE MAIORES AS GÁNDARAS (LUGO)"/>
    <s v="15063"/>
    <s v="PSC994080227001120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64"/>
    <s v="PSC994080227001121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65"/>
    <s v="PSC994080227001122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66"/>
    <s v="PSC994080227001123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5067"/>
    <s v="PSC994080227001124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9448"/>
    <s v="PSC994080227001125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19449"/>
    <s v="PSC994080227001126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21969"/>
    <s v="PSC994080227001127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29254"/>
    <s v="PSC994080227001128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AS GÁNDARAS (LUGO)"/>
    <s v="29255"/>
    <s v="PSC994080227001129"/>
    <x v="2"/>
    <x v="3"/>
    <n v="6822.48"/>
    <s v="C"/>
    <s v="V"/>
    <n v="1"/>
    <m/>
    <m/>
    <m/>
    <m/>
    <x v="10"/>
    <s v="L"/>
    <s v="00938"/>
    <m/>
    <x v="0"/>
    <x v="0"/>
    <s v=""/>
    <s v=""/>
    <s v=""/>
    <s v=""/>
    <s v=""/>
    <m/>
    <n v="20068.13154432"/>
    <n v="20226.167297279997"/>
    <n v="158.0357529599969"/>
  </r>
  <r>
    <s v="RESIDENCIA DE MAIORES (MONFORTE DE LEMOS)"/>
    <s v="14498"/>
    <s v="PSC994080227300024"/>
    <x v="1"/>
    <x v="3"/>
    <n v="6822.48"/>
    <s v="C"/>
    <s v="V"/>
    <n v="1"/>
    <m/>
    <m/>
    <m/>
    <m/>
    <x v="10"/>
    <s v="L"/>
    <s v="1052"/>
    <m/>
    <x v="0"/>
    <x v="1"/>
    <n v="499"/>
    <s v="RODRIGUEZ FERREIRO, MARIA LUISA"/>
    <s v="34252319Y"/>
    <s v="DEFINITIVO "/>
    <n v="0"/>
    <m/>
    <n v="20068.13154432"/>
    <n v="20226.167297279997"/>
    <n v="158.0357529599969"/>
  </r>
  <r>
    <s v="RESIDENCIA DE MAIORES (MONFORTE DE LEMOS)"/>
    <s v="14499"/>
    <s v="PSC994080227300025"/>
    <x v="1"/>
    <x v="3"/>
    <n v="6822.48"/>
    <s v="C"/>
    <s v="V"/>
    <n v="1"/>
    <m/>
    <m/>
    <m/>
    <m/>
    <x v="10"/>
    <s v="L"/>
    <s v="1052"/>
    <m/>
    <x v="0"/>
    <x v="0"/>
    <s v=""/>
    <s v=""/>
    <s v=""/>
    <s v=""/>
    <s v=""/>
    <m/>
    <n v="20068.13154432"/>
    <n v="20226.167297279997"/>
    <n v="158.0357529599969"/>
  </r>
  <r>
    <s v="RESIDENCIA DE MAIORES (MONFORTE DE LEMOS)"/>
    <s v="14500"/>
    <s v="PSC994080227300029"/>
    <x v="2"/>
    <x v="3"/>
    <n v="6822.48"/>
    <s v="C"/>
    <s v="V"/>
    <n v="1"/>
    <m/>
    <m/>
    <m/>
    <m/>
    <x v="10"/>
    <s v="L"/>
    <s v="01061"/>
    <m/>
    <x v="0"/>
    <x v="1"/>
    <n v="389"/>
    <s v="NOVELLE DOMINGUEZ, JOSEFA"/>
    <s v="34977898G"/>
    <s v="DEFINITIVO "/>
    <n v="0"/>
    <m/>
    <n v="20068.13154432"/>
    <n v="20226.167297279997"/>
    <n v="158.0357529599969"/>
  </r>
  <r>
    <s v="RESIDENCIA DE MAIORES (MONFORTE DE LEMOS)"/>
    <s v="14501"/>
    <s v="PSC994080227300030"/>
    <x v="2"/>
    <x v="3"/>
    <n v="6822.48"/>
    <s v="C"/>
    <s v="V"/>
    <n v="1"/>
    <m/>
    <m/>
    <m/>
    <m/>
    <x v="10"/>
    <s v="L"/>
    <s v="01061"/>
    <m/>
    <x v="0"/>
    <x v="1"/>
    <n v="606"/>
    <s v="VAZQUEZ FOUCES, MARIA DOLORES"/>
    <s v="34259912D"/>
    <s v="PROVISIONAL"/>
    <n v="0"/>
    <m/>
    <n v="20068.13154432"/>
    <n v="20226.167297279997"/>
    <n v="158.0357529599969"/>
  </r>
  <r>
    <s v="RESIDENCIA DE MAIORES (MONFORTE DE LEMOS)"/>
    <s v="14502"/>
    <s v="PSC994080227300031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MONFORTE DE LEMOS)"/>
    <s v="14503"/>
    <s v="PSC994080227300032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RESIDENCIA DE MAIORES (MONFORTE DE LEMOS)"/>
    <s v="14504"/>
    <s v="PSC994080227300033"/>
    <x v="2"/>
    <x v="3"/>
    <n v="6822.48"/>
    <s v="C"/>
    <s v="V"/>
    <n v="1"/>
    <m/>
    <m/>
    <m/>
    <m/>
    <x v="10"/>
    <s v="L"/>
    <s v="01061"/>
    <m/>
    <x v="0"/>
    <x v="0"/>
    <s v=""/>
    <s v=""/>
    <s v=""/>
    <s v=""/>
    <s v=""/>
    <m/>
    <n v="20068.13154432"/>
    <n v="20226.167297279997"/>
    <n v="158.0357529599969"/>
  </r>
  <r>
    <s v="CENTRO DE ATENCIÓN A PERSOAS CON DISCAPACIDADES (SARRIA)"/>
    <s v="13923"/>
    <s v="PSC994090127560205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24"/>
    <s v="PSC994090127560206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25"/>
    <s v="PSC994090127560207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26"/>
    <s v="PSC994090127560211"/>
    <x v="2"/>
    <x v="5"/>
    <n v="7157.92"/>
    <s v="C"/>
    <s v="V"/>
    <n v="1"/>
    <m/>
    <m/>
    <m/>
    <m/>
    <x v="13"/>
    <s v="L"/>
    <s v="04394"/>
    <m/>
    <x v="0"/>
    <x v="1"/>
    <n v="79"/>
    <s v="BUJÁN SANCOSMED, OLGA"/>
    <s v="33308018Q"/>
    <s v="DEFINITIVO "/>
    <n v="0"/>
    <m/>
    <n v="21167.275024320003"/>
    <n v="21327.358496639998"/>
    <n v="160.08347231999505"/>
  </r>
  <r>
    <s v="CENTRO DE ATENCIÓN A PERSOAS CON DISCAPACIDADES (SARRIA)"/>
    <s v="13927"/>
    <s v="PSC99409012756021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28"/>
    <s v="PSC994090127560213"/>
    <x v="2"/>
    <x v="5"/>
    <n v="7157.92"/>
    <s v="C"/>
    <s v="V"/>
    <n v="1"/>
    <m/>
    <m/>
    <m/>
    <m/>
    <x v="13"/>
    <s v="L"/>
    <s v="04394"/>
    <m/>
    <x v="0"/>
    <x v="1"/>
    <n v="293"/>
    <s v="LOPEZ ARMESTO, CARMEN"/>
    <s v="76618726E"/>
    <s v="PROVISIONAL"/>
    <s v="Está en adxudicación provisional por novo ingreso no posto &quot;PSC994090127560102.- AUXILIAR DE CLÍNICA&quot; (01/07/2021)"/>
    <m/>
    <n v="21167.275024320003"/>
    <n v="21327.358496639998"/>
    <n v="160.08347231999505"/>
  </r>
  <r>
    <s v="CENTRO DE ATENCIÓN A PERSOAS CON DISCAPACIDADES (SARRIA)"/>
    <s v="13929"/>
    <s v="PSC994090127560214"/>
    <x v="2"/>
    <x v="5"/>
    <n v="7157.92"/>
    <s v="C"/>
    <s v="V"/>
    <n v="1"/>
    <m/>
    <m/>
    <m/>
    <m/>
    <x v="13"/>
    <s v="L"/>
    <s v="04394"/>
    <m/>
    <x v="0"/>
    <x v="1"/>
    <n v="147"/>
    <s v="DIAZ LOPEZ, ANA MARIA"/>
    <s v="76572006S"/>
    <s v="PROVISIONAL"/>
    <s v="Está en adxudicación provisional por novo ingreso no posto &quot;PSC994090127560117.- AUXILIAR DE CLÍNICA&quot; (21/07/2021)"/>
    <m/>
    <n v="21167.275024320003"/>
    <n v="21327.358496639998"/>
    <n v="160.08347231999505"/>
  </r>
  <r>
    <s v="CENTRO DE ATENCIÓN A PERSOAS CON DISCAPACIDADES (SARRIA)"/>
    <s v="13930"/>
    <s v="PSC99409012756021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31"/>
    <s v="PSC99409012756021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32"/>
    <s v="PSC994090127560217"/>
    <x v="2"/>
    <x v="5"/>
    <n v="7157.92"/>
    <s v="C"/>
    <s v="V"/>
    <n v="1"/>
    <m/>
    <m/>
    <m/>
    <m/>
    <x v="13"/>
    <s v="L"/>
    <s v="04394"/>
    <m/>
    <x v="0"/>
    <x v="1"/>
    <n v="38"/>
    <s v="ARIAS PEREZ, ANA MARIA"/>
    <s v="33319821C"/>
    <s v="DEFINITIVO "/>
    <n v="0"/>
    <m/>
    <n v="21167.275024320003"/>
    <n v="21327.358496639998"/>
    <n v="160.08347231999505"/>
  </r>
  <r>
    <s v="CENTRO DE ATENCIÓN A PERSOAS CON DISCAPACIDADES (SARRIA)"/>
    <s v="13933"/>
    <s v="PSC994090127560218"/>
    <x v="2"/>
    <x v="5"/>
    <n v="7157.92"/>
    <s v="C"/>
    <s v="V"/>
    <n v="1"/>
    <m/>
    <m/>
    <m/>
    <m/>
    <x v="13"/>
    <s v="L"/>
    <s v="04394"/>
    <m/>
    <x v="0"/>
    <x v="1"/>
    <n v="41"/>
    <s v="ARROJO GONZALEZ, ANGELES"/>
    <s v="33848000G"/>
    <s v="DEFINITIVO "/>
    <n v="0"/>
    <m/>
    <n v="21167.275024320003"/>
    <n v="21327.358496639998"/>
    <n v="160.08347231999505"/>
  </r>
  <r>
    <s v="CENTRO DE ATENCIÓN A PERSOAS CON DISCAPACIDADES (SARRIA)"/>
    <s v="13934"/>
    <s v="PSC99409012756021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35"/>
    <s v="PSC994090127560220"/>
    <x v="2"/>
    <x v="5"/>
    <n v="7157.92"/>
    <s v="C"/>
    <s v="V"/>
    <n v="1"/>
    <m/>
    <m/>
    <m/>
    <m/>
    <x v="13"/>
    <s v="L"/>
    <s v="04394"/>
    <m/>
    <x v="0"/>
    <x v="1"/>
    <n v="48"/>
    <s v="BARDASCO PEREZ, MARIA DEL CARMEN"/>
    <s v="76570758D"/>
    <s v="DEFINITIVO "/>
    <n v="0"/>
    <m/>
    <n v="21167.275024320003"/>
    <n v="21327.358496639998"/>
    <n v="160.08347231999505"/>
  </r>
  <r>
    <s v="CENTRO DE ATENCIÓN A PERSOAS CON DISCAPACIDADES (SARRIA)"/>
    <s v="13936"/>
    <s v="PSC994090127560221"/>
    <x v="2"/>
    <x v="5"/>
    <n v="7157.92"/>
    <s v="C"/>
    <s v="V"/>
    <n v="1"/>
    <m/>
    <m/>
    <m/>
    <m/>
    <x v="13"/>
    <s v="L"/>
    <s v="04394"/>
    <m/>
    <x v="0"/>
    <x v="1"/>
    <n v="396"/>
    <s v="NUÑEZ FERNANDEZ, DELIO"/>
    <s v="33850817S"/>
    <s v="DEFINITIVO "/>
    <n v="0"/>
    <m/>
    <n v="21167.275024320003"/>
    <n v="21327.358496639998"/>
    <n v="160.08347231999505"/>
  </r>
  <r>
    <s v="CENTRO DE ATENCIÓN A PERSOAS CON DISCAPACIDADES (SARRIA)"/>
    <s v="13937"/>
    <s v="PSC994090127560222"/>
    <x v="2"/>
    <x v="5"/>
    <n v="7157.92"/>
    <s v="C"/>
    <s v="V"/>
    <n v="1"/>
    <m/>
    <m/>
    <m/>
    <m/>
    <x v="13"/>
    <s v="L"/>
    <s v="04394"/>
    <m/>
    <x v="0"/>
    <x v="1"/>
    <n v="24"/>
    <s v="ALVITE RODRIGUEZ, CURSINA"/>
    <s v="33827432K"/>
    <s v="DEFINITIVO "/>
    <n v="0"/>
    <m/>
    <n v="21167.275024320003"/>
    <n v="21327.358496639998"/>
    <n v="160.08347231999505"/>
  </r>
  <r>
    <s v="CENTRO DE ATENCIÓN A PERSOAS CON DISCAPACIDADES (SARRIA)"/>
    <s v="13938"/>
    <s v="PSC994090127560223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39"/>
    <s v="PSC994090127560224"/>
    <x v="2"/>
    <x v="5"/>
    <n v="7157.92"/>
    <s v="C"/>
    <s v="V"/>
    <n v="1"/>
    <m/>
    <m/>
    <m/>
    <m/>
    <x v="13"/>
    <s v="L"/>
    <s v="04394"/>
    <m/>
    <x v="0"/>
    <x v="1"/>
    <n v="349"/>
    <s v="MELLE LOSADA, MARIA CARMEN"/>
    <s v="76623122W"/>
    <s v="DEFINITIVO "/>
    <n v="0"/>
    <m/>
    <n v="21167.275024320003"/>
    <n v="21327.358496639998"/>
    <n v="160.08347231999505"/>
  </r>
  <r>
    <s v="CENTRO DE ATENCIÓN A PERSOAS CON DISCAPACIDADES (SARRIA)"/>
    <s v="13940"/>
    <s v="PSC99409012756022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41"/>
    <s v="PSC994090127560226"/>
    <x v="2"/>
    <x v="5"/>
    <n v="7157.92"/>
    <s v="C"/>
    <s v="V"/>
    <n v="1"/>
    <m/>
    <m/>
    <m/>
    <m/>
    <x v="13"/>
    <s v="L"/>
    <s v="04394"/>
    <m/>
    <x v="0"/>
    <x v="1"/>
    <n v="381"/>
    <s v="NICOLAS ANDRES, MARIA BELEN"/>
    <s v="09780158Y"/>
    <s v="DEFINITIVO "/>
    <n v="0"/>
    <m/>
    <n v="21167.275024320003"/>
    <n v="21327.358496639998"/>
    <n v="160.08347231999505"/>
  </r>
  <r>
    <s v="CENTRO DE ATENCIÓN A PERSOAS CON DISCAPACIDADES (SARRIA)"/>
    <s v="13942"/>
    <s v="PSC994090127560227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43"/>
    <s v="PSC994090127560228"/>
    <x v="2"/>
    <x v="5"/>
    <n v="7157.92"/>
    <s v="C"/>
    <s v="V"/>
    <n v="1"/>
    <m/>
    <m/>
    <m/>
    <m/>
    <x v="13"/>
    <s v="L"/>
    <s v="04394"/>
    <m/>
    <x v="0"/>
    <x v="1"/>
    <n v="404"/>
    <s v="OTERO LAGO, EMMA"/>
    <s v="33318665Z"/>
    <s v="DEFINITIVO "/>
    <n v="0"/>
    <m/>
    <n v="21167.275024320003"/>
    <n v="21327.358496639998"/>
    <n v="160.08347231999505"/>
  </r>
  <r>
    <s v="CENTRO DE ATENCIÓN A PERSOAS CON DISCAPACIDADES (SARRIA)"/>
    <s v="13944"/>
    <s v="PSC994090127560229"/>
    <x v="2"/>
    <x v="5"/>
    <n v="7157.92"/>
    <s v="C"/>
    <s v="V"/>
    <n v="1"/>
    <m/>
    <m/>
    <m/>
    <m/>
    <x v="13"/>
    <s v="L"/>
    <s v="04394"/>
    <m/>
    <x v="0"/>
    <x v="1"/>
    <n v="505"/>
    <s v="RODRIGUEZ LOPEZ, LORENZA"/>
    <s v="09746936L"/>
    <s v="DEFINITIVO "/>
    <n v="0"/>
    <m/>
    <n v="21167.275024320003"/>
    <n v="21327.358496639998"/>
    <n v="160.08347231999505"/>
  </r>
  <r>
    <s v="CENTRO DE ATENCIÓN A PERSOAS CON DISCAPACIDADES (SARRIA)"/>
    <s v="13945"/>
    <s v="PSC994090127560230"/>
    <x v="2"/>
    <x v="5"/>
    <n v="7157.92"/>
    <s v="C"/>
    <s v="V"/>
    <n v="1"/>
    <m/>
    <m/>
    <m/>
    <m/>
    <x v="13"/>
    <s v="L"/>
    <s v="04394"/>
    <m/>
    <x v="0"/>
    <x v="1"/>
    <n v="536"/>
    <s v="SANCHEZ BARCO, ROSARIO"/>
    <s v="78784015E"/>
    <s v="DEFINITIVO "/>
    <n v="0"/>
    <m/>
    <n v="21167.275024320003"/>
    <n v="21327.358496639998"/>
    <n v="160.08347231999505"/>
  </r>
  <r>
    <s v="CENTRO DE ATENCIÓN A PERSOAS CON DISCAPACIDADES (SARRIA)"/>
    <s v="13946"/>
    <s v="PSC994090127560231"/>
    <x v="2"/>
    <x v="5"/>
    <n v="7157.92"/>
    <s v="C"/>
    <s v="V"/>
    <n v="1"/>
    <m/>
    <m/>
    <m/>
    <m/>
    <x v="13"/>
    <s v="L"/>
    <s v="04394"/>
    <m/>
    <x v="0"/>
    <x v="1"/>
    <n v="321"/>
    <s v="MACIÑEIRAS CAMPOS, MARIA PILAR"/>
    <s v="33858959S"/>
    <s v="DEFINITIVO "/>
    <n v="0"/>
    <m/>
    <n v="21167.275024320003"/>
    <n v="21327.358496639998"/>
    <n v="160.08347231999505"/>
  </r>
  <r>
    <s v="CENTRO DE ATENCIÓN A PERSOAS CON DISCAPACIDADES (SARRIA)"/>
    <s v="13947"/>
    <s v="PSC994090127560232"/>
    <x v="2"/>
    <x v="5"/>
    <n v="7157.92"/>
    <s v="C"/>
    <s v="V"/>
    <n v="1"/>
    <m/>
    <m/>
    <m/>
    <m/>
    <x v="13"/>
    <s v="L"/>
    <n v="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48"/>
    <s v="PSC994090127560233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13949"/>
    <s v="PSC99409012756023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29243"/>
    <s v="PSC994090127560235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SARRIA)"/>
    <s v="29244"/>
    <s v="PSC99409012756023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093"/>
    <s v="PSC994090136440234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094"/>
    <s v="PSC994090136440235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095"/>
    <s v="PSC994090136440236"/>
    <x v="1"/>
    <x v="5"/>
    <n v="7157.92"/>
    <s v="C"/>
    <s v="V"/>
    <n v="1"/>
    <m/>
    <m/>
    <m/>
    <m/>
    <x v="13"/>
    <s v="L"/>
    <s v="0972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096"/>
    <s v="PSC994090136440241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097"/>
    <s v="PSC994090136440242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098"/>
    <s v="PSC994090136440243"/>
    <x v="2"/>
    <x v="5"/>
    <n v="7157.92"/>
    <s v="C"/>
    <s v="V"/>
    <n v="1"/>
    <m/>
    <m/>
    <m/>
    <m/>
    <x v="13"/>
    <s v="L"/>
    <n v="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099"/>
    <s v="PSC994090136440244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00"/>
    <s v="PSC994090136440245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01"/>
    <s v="PSC994090136440246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02"/>
    <s v="PSC994090136440247"/>
    <x v="2"/>
    <x v="5"/>
    <n v="7157.92"/>
    <s v="C"/>
    <s v="V"/>
    <n v="1"/>
    <m/>
    <m/>
    <m/>
    <m/>
    <x v="13"/>
    <s v="L"/>
    <s v="04394"/>
    <m/>
    <x v="0"/>
    <x v="1"/>
    <n v="439"/>
    <s v="PEREZ REGO, AUREA"/>
    <s v="36047415K"/>
    <s v="DEFINITIVO "/>
    <n v="0"/>
    <m/>
    <n v="21167.275024320003"/>
    <n v="21327.358496639998"/>
    <n v="160.08347231999505"/>
  </r>
  <r>
    <s v="CENTRO DE ATENCIÓN A PERSOAS CON DISCAPACIDADES (REDONDELA)"/>
    <s v="14103"/>
    <s v="PSC99409013644024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04"/>
    <s v="PSC99409013644024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05"/>
    <s v="PSC994090136440250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06"/>
    <s v="PSC994090136440251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07"/>
    <s v="PSC994090136440252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08"/>
    <s v="PSC994090136440253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09"/>
    <s v="PSC994090136440254"/>
    <x v="2"/>
    <x v="5"/>
    <n v="7157.92"/>
    <s v="C"/>
    <s v="V"/>
    <n v="1"/>
    <m/>
    <m/>
    <m/>
    <m/>
    <x v="13"/>
    <s v="L"/>
    <n v="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11"/>
    <s v="PSC994090136440256"/>
    <x v="2"/>
    <x v="5"/>
    <n v="7157.92"/>
    <s v="C"/>
    <s v="V"/>
    <n v="1"/>
    <m/>
    <m/>
    <m/>
    <m/>
    <x v="13"/>
    <s v="L"/>
    <s v="04394"/>
    <m/>
    <x v="0"/>
    <x v="1"/>
    <n v="132"/>
    <s v="COSTAS TABOAS, MARIA DE LA PAZ"/>
    <s v="76990111A"/>
    <s v="DEFINITIVO "/>
    <n v="0"/>
    <m/>
    <n v="21167.275024320003"/>
    <n v="21327.358496639998"/>
    <n v="160.08347231999505"/>
  </r>
  <r>
    <s v="CENTRO DE ATENCIÓN A PERSOAS CON DISCAPACIDADES (REDONDELA)"/>
    <s v="14112"/>
    <s v="PSC994090136440257"/>
    <x v="2"/>
    <x v="5"/>
    <n v="7157.92"/>
    <s v="C"/>
    <s v="V"/>
    <n v="1"/>
    <m/>
    <m/>
    <m/>
    <m/>
    <x v="13"/>
    <s v="L"/>
    <s v="04394"/>
    <m/>
    <x v="0"/>
    <x v="1"/>
    <n v="520"/>
    <s v="RODRIGUEZ VAZQUEZ, MARIA DEL CARMEN"/>
    <s v="36039676X"/>
    <s v="DEFINITIVO "/>
    <n v="0"/>
    <m/>
    <n v="21167.275024320003"/>
    <n v="21327.358496639998"/>
    <n v="160.08347231999505"/>
  </r>
  <r>
    <s v="CENTRO DE ATENCIÓN A PERSOAS CON DISCAPACIDADES (REDONDELA)"/>
    <s v="14113"/>
    <s v="PSC994090136440258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14"/>
    <s v="PSC994090136440259"/>
    <x v="2"/>
    <x v="5"/>
    <n v="7157.92"/>
    <s v="C"/>
    <s v="V"/>
    <n v="1"/>
    <m/>
    <m/>
    <m/>
    <m/>
    <x v="13"/>
    <s v="L"/>
    <s v="04394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15"/>
    <s v="PSC994090136440260"/>
    <x v="2"/>
    <x v="5"/>
    <n v="7157.92"/>
    <s v="C"/>
    <s v="V"/>
    <n v="1"/>
    <m/>
    <m/>
    <m/>
    <m/>
    <x v="13"/>
    <s v="L"/>
    <n v="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16"/>
    <s v="PSC994090136440261"/>
    <x v="2"/>
    <x v="5"/>
    <n v="7157.92"/>
    <s v="C"/>
    <s v="V"/>
    <n v="1"/>
    <m/>
    <m/>
    <m/>
    <m/>
    <x v="13"/>
    <s v="L"/>
    <n v="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17"/>
    <s v="PSC994090136440262"/>
    <x v="2"/>
    <x v="5"/>
    <n v="7157.92"/>
    <s v="C"/>
    <s v="V"/>
    <n v="1"/>
    <m/>
    <m/>
    <m/>
    <m/>
    <x v="13"/>
    <s v="L"/>
    <n v="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18"/>
    <s v="PSC994090136440263"/>
    <x v="2"/>
    <x v="5"/>
    <n v="7157.92"/>
    <s v="C"/>
    <s v="V"/>
    <n v="1"/>
    <m/>
    <m/>
    <m/>
    <m/>
    <x v="13"/>
    <s v="L"/>
    <s v="0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14119"/>
    <s v="PSC994090136440264"/>
    <x v="2"/>
    <x v="5"/>
    <n v="7157.92"/>
    <s v="C"/>
    <s v="V"/>
    <n v="1"/>
    <m/>
    <m/>
    <m/>
    <m/>
    <x v="13"/>
    <s v="L"/>
    <n v="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29327"/>
    <s v="PSC994090136440265"/>
    <x v="2"/>
    <x v="5"/>
    <n v="7157.92"/>
    <s v="C"/>
    <s v="V"/>
    <n v="1"/>
    <m/>
    <m/>
    <m/>
    <m/>
    <x v="13"/>
    <s v="L"/>
    <n v="4205"/>
    <m/>
    <x v="0"/>
    <x v="0"/>
    <s v=""/>
    <s v=""/>
    <s v=""/>
    <s v=""/>
    <s v=""/>
    <m/>
    <n v="21167.275024320003"/>
    <n v="21327.358496639998"/>
    <n v="160.08347231999505"/>
  </r>
  <r>
    <s v="CENTRO DE ATENCIÓN A PERSOAS CON DISCAPACIDADES (REDONDELA)"/>
    <s v="29328"/>
    <s v="PSC994090136440266"/>
    <x v="2"/>
    <x v="5"/>
    <n v="7157.92"/>
    <s v="C"/>
    <s v="V"/>
    <n v="1"/>
    <m/>
    <m/>
    <m/>
    <m/>
    <x v="13"/>
    <s v="L"/>
    <n v="4205"/>
    <m/>
    <x v="0"/>
    <x v="0"/>
    <s v=""/>
    <s v=""/>
    <s v=""/>
    <s v=""/>
    <s v=""/>
    <m/>
    <n v="21167.275024320003"/>
    <n v="21327.358496639998"/>
    <n v="160.08347231999505"/>
  </r>
  <r>
    <s v="ESCOLA INFANTIL AS MARIÑAS"/>
    <s v="08969"/>
    <s v="TRC994040115001014"/>
    <x v="1"/>
    <x v="0"/>
    <n v="6319.04"/>
    <s v="C"/>
    <s v="V"/>
    <n v="1"/>
    <m/>
    <m/>
    <m/>
    <m/>
    <x v="0"/>
    <s v="L"/>
    <n v="904"/>
    <m/>
    <x v="0"/>
    <x v="1"/>
    <n v="382"/>
    <s v="NIETO PUÑAL, MARIA TERESA"/>
    <s v="32798319C"/>
    <s v="DEFINITIVO "/>
    <n v="0"/>
    <m/>
    <n v="18383.701689600002"/>
    <n v="18626.938628479998"/>
    <n v="243.23693887999616"/>
  </r>
  <r>
    <s v="ESCOLA INFANTIL AS MARIÑAS"/>
    <s v="08970"/>
    <s v="TRC994040115001017"/>
    <x v="2"/>
    <x v="0"/>
    <n v="6319.04"/>
    <s v="C"/>
    <s v="V"/>
    <n v="1"/>
    <m/>
    <m/>
    <m/>
    <m/>
    <x v="0"/>
    <s v="L"/>
    <s v="09862"/>
    <m/>
    <x v="0"/>
    <x v="1"/>
    <n v="248"/>
    <s v="GONZALEZ IGLESIAS, MARIA INMACULADA"/>
    <s v="44827124D"/>
    <s v="DEFINITIVO "/>
    <n v="0"/>
    <m/>
    <n v="18383.701689600002"/>
    <n v="18626.938628479998"/>
    <n v="243.23693887999616"/>
  </r>
  <r>
    <s v="ESCOLA INFANTIL AS MARIÑAS"/>
    <s v="08971"/>
    <s v="TRC994040115001018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AS MARIÑAS"/>
    <s v="08972"/>
    <s v="TRC994040115001019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CATABOIS"/>
    <s v="08982"/>
    <s v="TRC994040115350015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CATABOIS"/>
    <s v="08983"/>
    <s v="TRC994040115350018"/>
    <x v="2"/>
    <x v="0"/>
    <n v="6319.04"/>
    <s v="C"/>
    <s v="V"/>
    <n v="1"/>
    <m/>
    <m/>
    <m/>
    <m/>
    <x v="0"/>
    <s v="L"/>
    <s v="09862"/>
    <m/>
    <x v="0"/>
    <x v="1"/>
    <n v="150"/>
    <s v="DIAZ YAÑEZ, JOSEFA"/>
    <s v="32645241F"/>
    <s v="DEFINITIVO "/>
    <n v="0"/>
    <m/>
    <n v="18383.701689600002"/>
    <n v="18626.938628479998"/>
    <n v="243.23693887999616"/>
  </r>
  <r>
    <s v="ESCOLA INFANTIL CATABOIS"/>
    <s v="08984"/>
    <s v="TRC994040115350019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CATABOIS"/>
    <s v="08985"/>
    <s v="TRC994040115350020"/>
    <x v="2"/>
    <x v="0"/>
    <n v="6319.04"/>
    <s v="C"/>
    <s v="V"/>
    <n v="1"/>
    <m/>
    <m/>
    <m/>
    <m/>
    <x v="31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SANTA SUSANA"/>
    <s v="08996"/>
    <s v="TRC994040115770022"/>
    <x v="1"/>
    <x v="0"/>
    <n v="6319.04"/>
    <s v="C"/>
    <s v="V"/>
    <n v="1"/>
    <m/>
    <m/>
    <m/>
    <m/>
    <x v="0"/>
    <s v="L"/>
    <n v="904"/>
    <m/>
    <x v="0"/>
    <x v="1"/>
    <n v="385"/>
    <s v="NOUCHE PEREIRA, SOLEDAD NIEVES"/>
    <s v="33293533K"/>
    <s v="DEFINITIVO "/>
    <n v="0"/>
    <m/>
    <n v="18383.701689600002"/>
    <n v="18626.938628479998"/>
    <n v="243.23693887999616"/>
  </r>
  <r>
    <s v="ESCOLA INFANTIL SANTA SUSANA"/>
    <s v="08997"/>
    <s v="TRC994040115770025"/>
    <x v="2"/>
    <x v="0"/>
    <n v="6319.04"/>
    <s v="C"/>
    <s v="V"/>
    <n v="1"/>
    <m/>
    <m/>
    <m/>
    <m/>
    <x v="0"/>
    <s v="L"/>
    <n v="9862"/>
    <m/>
    <x v="0"/>
    <x v="0"/>
    <s v=""/>
    <s v=""/>
    <s v=""/>
    <s v=""/>
    <s v=""/>
    <m/>
    <n v="18383.701689600002"/>
    <n v="18626.938628479998"/>
    <n v="243.23693887999616"/>
  </r>
  <r>
    <s v="ESCOLA INFANTIL SANTA SUSANA"/>
    <s v="08998"/>
    <s v="TRC994040115770026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SANTA SUSANA"/>
    <s v="08999"/>
    <s v="TRC994040115770027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SANTA SUSANA"/>
    <s v="24674"/>
    <s v="TRC994040115770028"/>
    <x v="2"/>
    <x v="0"/>
    <n v="6319.04"/>
    <s v="C"/>
    <s v="V"/>
    <n v="1"/>
    <m/>
    <m/>
    <m/>
    <m/>
    <x v="0"/>
    <s v="L"/>
    <n v="9862"/>
    <m/>
    <x v="0"/>
    <x v="0"/>
    <s v=""/>
    <s v=""/>
    <s v=""/>
    <s v=""/>
    <s v=""/>
    <m/>
    <n v="18383.701689600002"/>
    <n v="18626.938628479998"/>
    <n v="243.23693887999616"/>
  </r>
  <r>
    <s v="ESCOLA INFANTIL Nª Sª SGDO. CORAZÓN"/>
    <s v="09009"/>
    <s v="TRC994040127001021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Nª Sª SGDO. CORAZÓN"/>
    <s v="09010"/>
    <s v="TRC994040127001024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Nª Sª SGDO. CORAZÓN"/>
    <s v="09011"/>
    <s v="TRC994040127001025"/>
    <x v="2"/>
    <x v="0"/>
    <n v="6319.04"/>
    <s v="C"/>
    <s v="V"/>
    <n v="1"/>
    <m/>
    <m/>
    <m/>
    <m/>
    <x v="0"/>
    <s v="L"/>
    <s v="09862"/>
    <m/>
    <x v="0"/>
    <x v="1"/>
    <n v="562"/>
    <s v="SOUTO GONZALEZ, LUCIA"/>
    <s v="33306873K"/>
    <s v="PROVISIONAL"/>
    <n v="0"/>
    <m/>
    <n v="18383.701689600002"/>
    <n v="18626.938628479998"/>
    <n v="243.23693887999616"/>
  </r>
  <r>
    <s v="ESCOLA INFANTIL Nª Sª SGDO. CORAZÓN"/>
    <s v="09012"/>
    <s v="TRC994040127001026"/>
    <x v="2"/>
    <x v="0"/>
    <n v="6319.04"/>
    <s v="C"/>
    <s v="V"/>
    <n v="1"/>
    <m/>
    <m/>
    <m/>
    <m/>
    <x v="0"/>
    <s v="L"/>
    <n v="9862"/>
    <m/>
    <x v="0"/>
    <x v="0"/>
    <s v=""/>
    <s v=""/>
    <s v=""/>
    <s v=""/>
    <s v=""/>
    <m/>
    <n v="18383.701689600002"/>
    <n v="18626.938628479998"/>
    <n v="243.23693887999616"/>
  </r>
  <r>
    <s v="ESCOLA INFANTIL Nª Sª PURIFICACIÓN"/>
    <s v="09021"/>
    <s v="TRC994040127190021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Nª Sª PURIFICACIÓN"/>
    <s v="09022"/>
    <s v="TRC994040127190024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Nª Sª PURIFICACIÓN"/>
    <s v="09023"/>
    <s v="TRC994040127190025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Nª Sª PURIFICACIÓN"/>
    <s v="25342"/>
    <s v="TRC994040127190026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Nª Sª DO CAMPO"/>
    <s v="09032"/>
    <s v="TRC994040127500016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Nª Sª DO CAMPO"/>
    <s v="09033"/>
    <s v="TRC994040127500019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Nª Sª DO CAMPO"/>
    <s v="09034"/>
    <s v="TRC994040127500020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Nª Sª DO CAMPO"/>
    <s v="09035"/>
    <s v="TRC994040127500021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CELEIRO"/>
    <s v="25348"/>
    <s v="TRC994040127650020"/>
    <x v="2"/>
    <x v="0"/>
    <n v="6319.04"/>
    <s v="C"/>
    <s v="V"/>
    <n v="1"/>
    <m/>
    <m/>
    <m/>
    <m/>
    <x v="0"/>
    <s v="L"/>
    <n v="9862"/>
    <m/>
    <x v="0"/>
    <x v="0"/>
    <s v=""/>
    <s v=""/>
    <s v=""/>
    <s v=""/>
    <s v=""/>
    <m/>
    <n v="18383.701689600002"/>
    <n v="18626.938628479998"/>
    <n v="243.23693887999616"/>
  </r>
  <r>
    <s v="ESCOLA INFANTIL DE CELEIRO"/>
    <s v="25349"/>
    <s v="TRC994040127650021"/>
    <x v="2"/>
    <x v="0"/>
    <n v="6319.04"/>
    <s v="C"/>
    <s v="V"/>
    <n v="1"/>
    <m/>
    <m/>
    <m/>
    <m/>
    <x v="0"/>
    <s v="L"/>
    <s v="09862"/>
    <m/>
    <x v="0"/>
    <x v="1"/>
    <n v="40"/>
    <s v="ARNAU FRAGA, AURORA"/>
    <s v="33854728Q"/>
    <s v="DEFINITIVO "/>
    <n v="0"/>
    <m/>
    <n v="18383.701689600002"/>
    <n v="18626.938628479998"/>
    <n v="243.23693887999616"/>
  </r>
  <r>
    <s v="ESCOLA INFANTIL DE CELEIRO"/>
    <s v="25350"/>
    <s v="TRC994040127650030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A FARIXA"/>
    <s v="09045"/>
    <s v="TRC994040132001020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A FARIXA"/>
    <s v="09046"/>
    <s v="TRC994040132001023"/>
    <x v="2"/>
    <x v="0"/>
    <n v="6319.04"/>
    <s v="C"/>
    <s v="V"/>
    <n v="1"/>
    <m/>
    <m/>
    <m/>
    <m/>
    <x v="0"/>
    <s v="L"/>
    <s v="09862"/>
    <m/>
    <x v="0"/>
    <x v="1"/>
    <n v="486"/>
    <s v="RIVERA RIBAO, AURORA"/>
    <s v="34933942R"/>
    <s v="DEFINITIVO "/>
    <n v="0"/>
    <m/>
    <n v="18383.701689600002"/>
    <n v="18626.938628479998"/>
    <n v="243.23693887999616"/>
  </r>
  <r>
    <s v="ESCOLA INFANTIL A FARIXA"/>
    <s v="09047"/>
    <s v="TRC994040132001024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A FARIXA"/>
    <s v="09048"/>
    <s v="TRC994040132001025"/>
    <x v="2"/>
    <x v="0"/>
    <n v="6319.04"/>
    <s v="C"/>
    <s v="V"/>
    <n v="1"/>
    <m/>
    <m/>
    <m/>
    <m/>
    <x v="0"/>
    <s v="L"/>
    <s v="09862"/>
    <m/>
    <x v="0"/>
    <x v="1"/>
    <n v="258"/>
    <s v="GONZALEZ RODRIGUEZ, AVELINA"/>
    <s v="34926846N"/>
    <s v="DEFINITIVO "/>
    <n v="0"/>
    <m/>
    <n v="18383.701689600002"/>
    <n v="18626.938628479998"/>
    <n v="243.23693887999616"/>
  </r>
  <r>
    <s v="ESCOLA INFANTIL CAMPOLONGO"/>
    <s v="09062"/>
    <s v="TRC994040136001024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CAMPOLONGO"/>
    <s v="09063"/>
    <s v="TRC994040136001027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CAMPOLONGO"/>
    <s v="09064"/>
    <s v="TRC994040136001028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CAMPOLONGO"/>
    <s v="09065"/>
    <s v="TRC994040136001029"/>
    <x v="2"/>
    <x v="0"/>
    <n v="6319.04"/>
    <s v="C"/>
    <s v="V"/>
    <n v="1"/>
    <m/>
    <m/>
    <m/>
    <m/>
    <x v="0"/>
    <s v="L"/>
    <s v="09862"/>
    <m/>
    <x v="0"/>
    <x v="1"/>
    <n v="275"/>
    <s v="IGLESIAS REAL, JOSEFA"/>
    <s v="35301692G"/>
    <s v="DEFINITIVO "/>
    <n v="0"/>
    <m/>
    <n v="18383.701689600002"/>
    <n v="18626.938628479998"/>
    <n v="243.23693887999616"/>
  </r>
  <r>
    <s v="ESCOLA INFANTIL CAMPOLONGO"/>
    <s v="09066"/>
    <s v="TRC994040136001030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MARÍN"/>
    <s v="25376"/>
    <s v="TRC994040136260025"/>
    <x v="1"/>
    <x v="0"/>
    <n v="6319.04"/>
    <s v="C"/>
    <s v="V"/>
    <n v="1"/>
    <m/>
    <m/>
    <m/>
    <m/>
    <x v="0"/>
    <s v="L"/>
    <n v="904"/>
    <m/>
    <x v="0"/>
    <x v="1"/>
    <n v="182"/>
    <s v="FERNANDEZ GARRIDO, MARIA JOSE"/>
    <s v="35290781H"/>
    <s v="DEFINITIVO "/>
    <n v="0"/>
    <m/>
    <n v="18383.701689600002"/>
    <n v="18626.938628479998"/>
    <n v="243.23693887999616"/>
  </r>
  <r>
    <s v="ESCOLA INFANTIL DE MARÍN"/>
    <s v="25377"/>
    <s v="TRC994040136260030"/>
    <x v="2"/>
    <x v="0"/>
    <n v="6319.04"/>
    <s v="C"/>
    <s v="V"/>
    <n v="1"/>
    <m/>
    <m/>
    <m/>
    <m/>
    <x v="0"/>
    <s v="L"/>
    <s v="09862"/>
    <m/>
    <x v="0"/>
    <x v="1"/>
    <n v="498"/>
    <s v="RODRIGUEZ FERREIRO, MARIA LUCIA"/>
    <s v="32752982Q"/>
    <s v="DEFINITIVO "/>
    <n v="0"/>
    <m/>
    <n v="18383.701689600002"/>
    <n v="18626.938628479998"/>
    <n v="243.23693887999616"/>
  </r>
  <r>
    <s v="ESCOLA INFANTIL DE MARÍN"/>
    <s v="28516"/>
    <s v="TRC994040136260031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REDONDELA"/>
    <s v="09073"/>
    <s v="TRC994040136440019"/>
    <x v="1"/>
    <x v="0"/>
    <n v="6319.04"/>
    <s v="C"/>
    <s v="V"/>
    <n v="1"/>
    <m/>
    <m/>
    <m/>
    <m/>
    <x v="0"/>
    <s v="L"/>
    <n v="4555"/>
    <m/>
    <x v="0"/>
    <x v="0"/>
    <s v=""/>
    <s v=""/>
    <s v=""/>
    <s v=""/>
    <s v=""/>
    <m/>
    <n v="18383.701689600002"/>
    <n v="18626.938628479998"/>
    <n v="243.23693887999616"/>
  </r>
  <r>
    <s v="ESCOLA INFANTIL DE REDONDELA"/>
    <s v="09074"/>
    <s v="TRC994040136440022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REDONDELA"/>
    <s v="09075"/>
    <s v="TRC994040136440023"/>
    <x v="2"/>
    <x v="0"/>
    <n v="6319.04"/>
    <s v="C"/>
    <s v="V"/>
    <n v="1"/>
    <m/>
    <m/>
    <m/>
    <m/>
    <x v="0"/>
    <s v="L"/>
    <s v="09862"/>
    <m/>
    <x v="0"/>
    <x v="1"/>
    <s v=""/>
    <s v=""/>
    <s v=""/>
    <s v=""/>
    <s v=""/>
    <m/>
    <n v="18383.701689600002"/>
    <n v="18626.938628479998"/>
    <n v="243.23693887999616"/>
  </r>
  <r>
    <s v="ESCOLA INFANTIL DE REDONDELA"/>
    <s v="09076"/>
    <s v="TRC994040136440024"/>
    <x v="2"/>
    <x v="0"/>
    <n v="6319.04"/>
    <s v="C"/>
    <s v="V"/>
    <n v="1"/>
    <m/>
    <m/>
    <m/>
    <m/>
    <x v="0"/>
    <s v="L"/>
    <n v="4203"/>
    <m/>
    <x v="0"/>
    <x v="0"/>
    <s v=""/>
    <s v=""/>
    <s v=""/>
    <s v=""/>
    <s v=""/>
    <m/>
    <n v="18383.701689600002"/>
    <n v="18626.938628479998"/>
    <n v="243.23693887999616"/>
  </r>
  <r>
    <s v="ESCOLA INFANTIL DE REDONDELA"/>
    <s v="17257"/>
    <s v="TRC994040136440025"/>
    <x v="2"/>
    <x v="0"/>
    <n v="6319.04"/>
    <s v="C"/>
    <s v="V"/>
    <n v="1"/>
    <m/>
    <m/>
    <m/>
    <m/>
    <x v="0"/>
    <s v="L"/>
    <s v="09862"/>
    <m/>
    <x v="0"/>
    <x v="1"/>
    <n v="355"/>
    <s v="MIGUEZ NOVELLE, CONCEPCION"/>
    <s v="76998230A"/>
    <s v="PROVISIONAL"/>
    <n v="0"/>
    <m/>
    <n v="18383.701689600002"/>
    <n v="18626.938628479998"/>
    <n v="243.23693887999616"/>
  </r>
  <r>
    <s v="ESCOLA INFANTIL BOUZAS"/>
    <s v="09085"/>
    <s v="TRC994040136560020"/>
    <x v="1"/>
    <x v="0"/>
    <n v="6319.04"/>
    <s v="C"/>
    <s v="V"/>
    <n v="1"/>
    <m/>
    <m/>
    <m/>
    <m/>
    <x v="0"/>
    <s v="L"/>
    <n v="4555"/>
    <m/>
    <x v="0"/>
    <x v="0"/>
    <s v=""/>
    <s v=""/>
    <s v=""/>
    <s v=""/>
    <s v=""/>
    <m/>
    <n v="18383.701689600002"/>
    <n v="18626.938628479998"/>
    <n v="243.23693887999616"/>
  </r>
  <r>
    <s v="ESCOLA INFANTIL BOUZAS"/>
    <s v="09086"/>
    <s v="TRC994040136560023"/>
    <x v="2"/>
    <x v="0"/>
    <n v="6319.04"/>
    <s v="C"/>
    <s v="V"/>
    <n v="1"/>
    <m/>
    <m/>
    <m/>
    <m/>
    <x v="0"/>
    <s v="L"/>
    <s v="04203"/>
    <m/>
    <x v="0"/>
    <x v="0"/>
    <s v=""/>
    <s v=""/>
    <s v=""/>
    <s v=""/>
    <s v=""/>
    <m/>
    <n v="18383.701689600002"/>
    <n v="18626.938628479998"/>
    <n v="243.23693887999616"/>
  </r>
  <r>
    <s v="ESCOLA INFANTIL BOUZAS"/>
    <s v="09087"/>
    <s v="TRC994040136560024"/>
    <x v="2"/>
    <x v="0"/>
    <n v="6319.04"/>
    <s v="C"/>
    <s v="V"/>
    <n v="1"/>
    <m/>
    <m/>
    <m/>
    <m/>
    <x v="0"/>
    <s v="L"/>
    <s v="09862"/>
    <m/>
    <x v="0"/>
    <x v="1"/>
    <n v="152"/>
    <s v="DOMINGUEZ ALVAREZ, ROSA MARIA"/>
    <s v="34946495L"/>
    <s v="DEFINITIVO "/>
    <n v="0"/>
    <m/>
    <n v="18383.701689600002"/>
    <n v="18626.938628479998"/>
    <n v="243.23693887999616"/>
  </r>
  <r>
    <s v="ESCOLA INFANTIL BOUZAS"/>
    <s v="09088"/>
    <s v="TRC994040136560025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BOUZAS"/>
    <s v="17277"/>
    <s v="TRC994040136560026"/>
    <x v="2"/>
    <x v="0"/>
    <n v="6319.04"/>
    <s v="C"/>
    <s v="V"/>
    <n v="1"/>
    <m/>
    <m/>
    <m/>
    <m/>
    <x v="0"/>
    <s v="L"/>
    <s v="09862"/>
    <m/>
    <x v="0"/>
    <x v="1"/>
    <n v="111"/>
    <s v="CASTRO ALONSO, MARIA MARGARITA"/>
    <s v="36077861S"/>
    <s v="DEFINITIVO "/>
    <n v="0"/>
    <m/>
    <n v="18383.701689600002"/>
    <n v="18626.938628479998"/>
    <n v="243.23693887999616"/>
  </r>
  <r>
    <s v="ESCOLA INFANTIL ELVIÑA"/>
    <s v="09098"/>
    <s v="TRC994040215001018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ELVIÑA"/>
    <s v="09099"/>
    <s v="TRC994040215001021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ELVIÑA"/>
    <s v="09100"/>
    <s v="TRC994040215001022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ELVIÑA"/>
    <s v="09101"/>
    <s v="TRC994040215001023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ELVIÑA"/>
    <s v="23475"/>
    <s v="TRC994040215001024"/>
    <x v="2"/>
    <x v="0"/>
    <n v="6319.04"/>
    <s v="C"/>
    <s v="V"/>
    <n v="1"/>
    <m/>
    <m/>
    <m/>
    <m/>
    <x v="0"/>
    <s v="L"/>
    <n v="9862"/>
    <m/>
    <x v="0"/>
    <x v="0"/>
    <s v=""/>
    <s v=""/>
    <s v=""/>
    <s v=""/>
    <s v=""/>
    <m/>
    <n v="18383.701689600002"/>
    <n v="18626.938628479998"/>
    <n v="243.23693887999616"/>
  </r>
  <r>
    <s v="ESCOLA INFANTIL VIRXE DO CHAMORRO"/>
    <s v="09108"/>
    <s v="TRC994040215350013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VIRXE DO CHAMORRO"/>
    <s v="09109"/>
    <s v="TRC994040215350016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VIRXE DO CHAMORRO"/>
    <s v="09110"/>
    <s v="TRC994040215350017"/>
    <x v="2"/>
    <x v="0"/>
    <n v="6319.04"/>
    <s v="C"/>
    <s v="V"/>
    <n v="1"/>
    <m/>
    <m/>
    <m/>
    <m/>
    <x v="0"/>
    <s v="L"/>
    <n v="9862"/>
    <m/>
    <x v="0"/>
    <x v="0"/>
    <s v=""/>
    <s v=""/>
    <s v=""/>
    <s v=""/>
    <s v=""/>
    <m/>
    <n v="18383.701689600002"/>
    <n v="18626.938628479998"/>
    <n v="243.23693887999616"/>
  </r>
  <r>
    <s v="ESCOLA INFANTIL VITE"/>
    <s v="09127"/>
    <s v="TRC994040215770028"/>
    <x v="1"/>
    <x v="0"/>
    <n v="6319.04"/>
    <s v="C"/>
    <s v="V"/>
    <n v="1"/>
    <m/>
    <m/>
    <m/>
    <m/>
    <x v="0"/>
    <s v="L"/>
    <n v="904"/>
    <m/>
    <x v="0"/>
    <x v="1"/>
    <n v="356"/>
    <s v="MIGUEZ RAMOS, MARIA"/>
    <s v="33261767H"/>
    <s v="DEFINITIVO "/>
    <n v="0"/>
    <m/>
    <n v="18383.701689600002"/>
    <n v="18626.938628479998"/>
    <n v="243.23693887999616"/>
  </r>
  <r>
    <s v="ESCOLA INFANTIL VITE"/>
    <s v="09128"/>
    <s v="TRC994040215770029"/>
    <x v="1"/>
    <x v="0"/>
    <n v="6319.04"/>
    <s v="C"/>
    <s v="V"/>
    <n v="1"/>
    <m/>
    <m/>
    <m/>
    <m/>
    <x v="0"/>
    <s v="L"/>
    <n v="904"/>
    <m/>
    <x v="0"/>
    <x v="1"/>
    <n v="380"/>
    <s v="NEIRA LEIS, MARIA DEL CARMEN"/>
    <s v="76352995X"/>
    <s v="DEFINITIVO "/>
    <n v="0"/>
    <m/>
    <n v="18383.701689600002"/>
    <n v="18626.938628479998"/>
    <n v="243.23693887999616"/>
  </r>
  <r>
    <s v="ESCOLA INFANTIL VITE"/>
    <s v="09129"/>
    <s v="TRC994040215770032"/>
    <x v="2"/>
    <x v="0"/>
    <n v="6319.04"/>
    <s v="C"/>
    <s v="V"/>
    <n v="1"/>
    <m/>
    <m/>
    <m/>
    <m/>
    <x v="0"/>
    <s v="L"/>
    <n v="9862"/>
    <m/>
    <x v="0"/>
    <x v="1"/>
    <n v="172"/>
    <s v="FERNANDEZ ARUFE, MARIA ROSA"/>
    <s v="33276225D"/>
    <s v="DEFINITIVO "/>
    <n v="0"/>
    <m/>
    <n v="18383.701689600002"/>
    <n v="18626.938628479998"/>
    <n v="243.23693887999616"/>
  </r>
  <r>
    <s v="ESCOLA INFANTIL VITE"/>
    <s v="09130"/>
    <s v="TRC994040215770033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VITE"/>
    <s v="09131"/>
    <s v="TRC994040215770034"/>
    <x v="2"/>
    <x v="0"/>
    <n v="6319.04"/>
    <s v="C"/>
    <s v="V"/>
    <n v="1"/>
    <m/>
    <m/>
    <m/>
    <m/>
    <x v="0"/>
    <s v="L"/>
    <s v="09862"/>
    <m/>
    <x v="0"/>
    <x v="1"/>
    <n v="62"/>
    <s v="BEIROA REY, MARIA ISABEL"/>
    <s v="33288156A"/>
    <s v="DEFINITIVO "/>
    <n v="0"/>
    <m/>
    <n v="18383.701689600002"/>
    <n v="18626.938628479998"/>
    <n v="243.23693887999616"/>
  </r>
  <r>
    <s v="ESCOLA INFANTIL VITE"/>
    <s v="09132"/>
    <s v="TRC994040215770035"/>
    <x v="2"/>
    <x v="0"/>
    <n v="6319.04"/>
    <s v="C"/>
    <s v="V"/>
    <n v="1"/>
    <m/>
    <m/>
    <m/>
    <m/>
    <x v="0"/>
    <s v="L"/>
    <s v="09862"/>
    <m/>
    <x v="0"/>
    <x v="1"/>
    <n v="265"/>
    <s v="GUIANCE LOPEZ, AMALIA"/>
    <s v="34890805N"/>
    <s v="DEFINITIVO "/>
    <n v="0"/>
    <m/>
    <n v="18383.701689600002"/>
    <n v="18626.938628479998"/>
    <n v="243.23693887999616"/>
  </r>
  <r>
    <s v="ESCOLA INFANTIL PARADAI"/>
    <s v="09144"/>
    <s v="TRC994040227001022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PARADAI"/>
    <s v="09145"/>
    <s v="TRC994040227001023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PARADAI"/>
    <s v="09146"/>
    <s v="TRC994040227001026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PARADAI"/>
    <s v="09147"/>
    <s v="TRC994040227001027"/>
    <x v="2"/>
    <x v="0"/>
    <n v="6319.04"/>
    <s v="C"/>
    <s v="V"/>
    <n v="1"/>
    <m/>
    <m/>
    <m/>
    <m/>
    <x v="0"/>
    <s v="L"/>
    <s v="09862"/>
    <m/>
    <x v="0"/>
    <x v="1"/>
    <n v="357"/>
    <s v="MILLOR QUELLE, MARIA ELISA"/>
    <s v="33304233A"/>
    <s v="DEFINITIVO "/>
    <n v="0"/>
    <m/>
    <n v="18383.701689600002"/>
    <n v="18626.938628479998"/>
    <n v="243.23693887999616"/>
  </r>
  <r>
    <s v="ESCOLA INFANTIL PARADAI"/>
    <s v="09148"/>
    <s v="TRC994040227001028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PARADAI"/>
    <s v="09149"/>
    <s v="TRC994040227001029"/>
    <x v="2"/>
    <x v="0"/>
    <n v="6319.04"/>
    <s v="C"/>
    <s v="V"/>
    <n v="1"/>
    <m/>
    <m/>
    <m/>
    <m/>
    <x v="0"/>
    <s v="L"/>
    <s v="09862"/>
    <m/>
    <x v="0"/>
    <x v="1"/>
    <n v="184"/>
    <s v="FERNANDEZ LAMELA, FE"/>
    <s v="33848965A"/>
    <s v="DEFINITIVO "/>
    <n v="0"/>
    <m/>
    <n v="18383.701689600002"/>
    <n v="18626.938628479998"/>
    <n v="243.23693887999616"/>
  </r>
  <r>
    <s v="ESCOLA INFANTIL PARADAI"/>
    <s v="09150"/>
    <s v="TRC994040227001030"/>
    <x v="2"/>
    <x v="0"/>
    <n v="6319.04"/>
    <s v="C"/>
    <s v="V"/>
    <n v="1"/>
    <m/>
    <m/>
    <m/>
    <m/>
    <x v="0"/>
    <s v="L"/>
    <n v="9862"/>
    <m/>
    <x v="0"/>
    <x v="0"/>
    <s v=""/>
    <s v=""/>
    <s v=""/>
    <s v=""/>
    <s v=""/>
    <m/>
    <n v="18383.701689600002"/>
    <n v="18626.938628479998"/>
    <n v="243.23693887999616"/>
  </r>
  <r>
    <s v="ESCOLA INFANTIL ANTELA"/>
    <s v="09164"/>
    <s v="TRC994040232001030"/>
    <x v="1"/>
    <x v="0"/>
    <n v="6319.04"/>
    <s v="C"/>
    <s v="V"/>
    <n v="1"/>
    <m/>
    <m/>
    <m/>
    <m/>
    <x v="0"/>
    <s v="L"/>
    <n v="904"/>
    <m/>
    <x v="0"/>
    <x v="1"/>
    <n v="243"/>
    <s v="GONZALEZ ESTEVEZ, JOSEFA"/>
    <s v="46324862X"/>
    <s v="DEFINITIVO "/>
    <n v="0"/>
    <m/>
    <n v="18383.701689600002"/>
    <n v="18626.938628479998"/>
    <n v="243.23693887999616"/>
  </r>
  <r>
    <s v="ESCOLA INFANTIL ANTELA"/>
    <s v="09165"/>
    <s v="TRC994040232001033"/>
    <x v="2"/>
    <x v="0"/>
    <n v="6319.04"/>
    <s v="C"/>
    <s v="V"/>
    <n v="1"/>
    <m/>
    <m/>
    <m/>
    <m/>
    <x v="0"/>
    <s v="L"/>
    <s v="09862"/>
    <m/>
    <x v="0"/>
    <x v="1"/>
    <n v="264"/>
    <s v="GUEDE CARBALLO, MARIA PILAR"/>
    <s v="34961914M"/>
    <s v="DEFINITIVO "/>
    <n v="0"/>
    <m/>
    <n v="18383.701689600002"/>
    <n v="18626.938628479998"/>
    <n v="243.23693887999616"/>
  </r>
  <r>
    <s v="ESCOLA INFANTIL ANTELA"/>
    <s v="09166"/>
    <s v="TRC994040232001034"/>
    <x v="2"/>
    <x v="0"/>
    <n v="6319.04"/>
    <s v="C"/>
    <s v="V"/>
    <n v="1"/>
    <m/>
    <m/>
    <m/>
    <m/>
    <x v="0"/>
    <s v="L"/>
    <s v="09862"/>
    <m/>
    <x v="0"/>
    <x v="1"/>
    <n v="228"/>
    <s v="GARRIDO ALVAREZ, FRANCISCA"/>
    <s v="76747273E"/>
    <s v="DEFINITIVO "/>
    <n v="0"/>
    <m/>
    <n v="18383.701689600002"/>
    <n v="18626.938628479998"/>
    <n v="243.23693887999616"/>
  </r>
  <r>
    <s v="ESCOLA INFANTIL ANTELA"/>
    <s v="09167"/>
    <s v="TRC994040232001035"/>
    <x v="2"/>
    <x v="0"/>
    <n v="6319.04"/>
    <s v="C"/>
    <s v="V"/>
    <n v="1"/>
    <m/>
    <m/>
    <m/>
    <m/>
    <x v="0"/>
    <s v="L"/>
    <s v="09862"/>
    <m/>
    <x v="0"/>
    <x v="1"/>
    <n v="253"/>
    <s v="GONZALEZ MUNIN, MARIA CRUZ"/>
    <s v="76815464H"/>
    <s v="DEFINITIVO "/>
    <n v="0"/>
    <m/>
    <n v="18383.701689600002"/>
    <n v="18626.938628479998"/>
    <n v="243.23693887999616"/>
  </r>
  <r>
    <s v="ESCOLA INFANTIL ANTELA"/>
    <s v="09168"/>
    <s v="TRC994040232001036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ANTELA"/>
    <s v="09169"/>
    <s v="TRC994040232001037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O TOXO"/>
    <s v="09180"/>
    <s v="TRC994040236001022"/>
    <x v="1"/>
    <x v="0"/>
    <n v="6319.04"/>
    <s v="C"/>
    <s v="V"/>
    <n v="1"/>
    <m/>
    <m/>
    <m/>
    <m/>
    <x v="0"/>
    <s v="L"/>
    <n v="904"/>
    <m/>
    <x v="0"/>
    <x v="1"/>
    <n v="450"/>
    <s v="PIÑEIRO GARCIA, ESPERANZA"/>
    <s v="78732905H"/>
    <s v="DEFINITIVO "/>
    <n v="0"/>
    <m/>
    <n v="18383.701689600002"/>
    <n v="18626.938628479998"/>
    <n v="243.23693887999616"/>
  </r>
  <r>
    <s v="ESCOLA INFANTIL O TOXO"/>
    <s v="09181"/>
    <s v="TRC994040236001025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O TOXO"/>
    <s v="09182"/>
    <s v="TRC994040236001026"/>
    <x v="2"/>
    <x v="0"/>
    <n v="6319.04"/>
    <s v="C"/>
    <s v="V"/>
    <n v="1"/>
    <m/>
    <m/>
    <m/>
    <m/>
    <x v="0"/>
    <s v="L"/>
    <s v="09862"/>
    <m/>
    <x v="0"/>
    <x v="1"/>
    <n v="6"/>
    <s v="ACUÑA BLANCO, MILAGROS"/>
    <s v="35306283H"/>
    <s v="DEFINITIVO "/>
    <n v="0"/>
    <m/>
    <n v="18383.701689600002"/>
    <n v="18626.938628479998"/>
    <n v="243.23693887999616"/>
  </r>
  <r>
    <s v="ESCOLA INFANTIL O TOXO"/>
    <s v="09183"/>
    <s v="TRC994040236001027"/>
    <x v="2"/>
    <x v="0"/>
    <n v="6319.04"/>
    <s v="C"/>
    <s v="V"/>
    <n v="1"/>
    <m/>
    <m/>
    <m/>
    <m/>
    <x v="0"/>
    <s v="L"/>
    <s v="09862"/>
    <m/>
    <x v="0"/>
    <x v="1"/>
    <n v="368"/>
    <s v="MOREIRA FRESCO, RAMONA"/>
    <s v="76806040R"/>
    <s v="DEFINITIVO "/>
    <n v="0"/>
    <m/>
    <n v="18383.701689600002"/>
    <n v="18626.938628479998"/>
    <n v="243.23693887999616"/>
  </r>
  <r>
    <s v="ESCOLA INFANTIL O TOXO"/>
    <s v="18146"/>
    <s v="TRC994040236001028"/>
    <x v="2"/>
    <x v="0"/>
    <n v="6319.04"/>
    <s v="C"/>
    <s v="V"/>
    <n v="1"/>
    <m/>
    <m/>
    <m/>
    <m/>
    <x v="0"/>
    <s v="L"/>
    <s v="09862"/>
    <m/>
    <x v="0"/>
    <x v="1"/>
    <n v="161"/>
    <s v="ESPIÑO BUGALLO, MARIA JOSE"/>
    <s v="76813887M"/>
    <s v="DEFINITIVO "/>
    <n v="0"/>
    <m/>
    <n v="18383.701689600002"/>
    <n v="18626.938628479998"/>
    <n v="243.23693887999616"/>
  </r>
  <r>
    <s v="ESCOLA INFANTIL DE CABRAL"/>
    <s v="09193"/>
    <s v="TRC994040236560016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DE CABRAL"/>
    <s v="09194"/>
    <s v="TRC994040236560019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CABRAL"/>
    <s v="09195"/>
    <s v="TRC994040236560020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CABRAL"/>
    <s v="09197"/>
    <s v="TRC994040236560021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CABRAL"/>
    <s v="09198"/>
    <s v="TRC994040236560022"/>
    <x v="2"/>
    <x v="0"/>
    <n v="6319.04"/>
    <s v="C"/>
    <s v="V"/>
    <n v="1"/>
    <m/>
    <m/>
    <m/>
    <m/>
    <x v="0"/>
    <s v="L"/>
    <s v="09862"/>
    <m/>
    <x v="0"/>
    <x v="1"/>
    <n v="90"/>
    <s v="CAMPOS LAGO, ROSA ANA"/>
    <s v="36067672S"/>
    <s v="DEFINITIVO "/>
    <n v="0"/>
    <m/>
    <n v="18383.701689600002"/>
    <n v="18626.938628479998"/>
    <n v="243.23693887999616"/>
  </r>
  <r>
    <s v="ESCOLA INFANTIL O VENTORRILLO"/>
    <s v="09210"/>
    <s v="TRC994040315001020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O VENTORRILLO"/>
    <s v="09211"/>
    <s v="TRC994040315001021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O VENTORRILLO"/>
    <s v="09212"/>
    <s v="TRC994040315001024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O VENTORRILLO"/>
    <s v="09213"/>
    <s v="TRC994040315001025"/>
    <x v="2"/>
    <x v="0"/>
    <n v="6319.04"/>
    <s v="C"/>
    <s v="V"/>
    <n v="1"/>
    <m/>
    <m/>
    <m/>
    <m/>
    <x v="0"/>
    <s v="L"/>
    <n v="4203"/>
    <m/>
    <x v="0"/>
    <x v="0"/>
    <s v=""/>
    <s v=""/>
    <s v=""/>
    <s v=""/>
    <s v=""/>
    <m/>
    <n v="18383.701689600002"/>
    <n v="18626.938628479998"/>
    <n v="243.23693887999616"/>
  </r>
  <r>
    <s v="ESCOLA INFANTIL O VENTORRILLO"/>
    <s v="09214"/>
    <s v="TRC994040315001026"/>
    <x v="2"/>
    <x v="0"/>
    <n v="6319.04"/>
    <s v="C"/>
    <s v="V"/>
    <n v="1"/>
    <m/>
    <m/>
    <m/>
    <m/>
    <x v="0"/>
    <s v="L"/>
    <s v="09862"/>
    <m/>
    <x v="0"/>
    <x v="1"/>
    <n v="549"/>
    <s v="SEIJAS PUENTE, MARIA LUISA"/>
    <s v="32757843R"/>
    <s v="DEFINITIVO "/>
    <n v="0"/>
    <m/>
    <n v="18383.701689600002"/>
    <n v="18626.938628479998"/>
    <n v="243.23693887999616"/>
  </r>
  <r>
    <s v="ESCOLA INFANTIL O VENTORRILLO"/>
    <s v="09215"/>
    <s v="TRC994040315001027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VIRXE DE COVADONGA"/>
    <s v="09225"/>
    <s v="TRC994040332001016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VIRXE DE COVADONGA"/>
    <s v="09226"/>
    <s v="TRC994040332001019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VIRXE DE COVADONGA"/>
    <s v="09227"/>
    <s v="TRC994040332001020"/>
    <x v="2"/>
    <x v="0"/>
    <n v="6319.04"/>
    <s v="C"/>
    <s v="V"/>
    <n v="1"/>
    <m/>
    <m/>
    <m/>
    <m/>
    <x v="0"/>
    <s v="L"/>
    <s v="09862"/>
    <m/>
    <x v="0"/>
    <x v="1"/>
    <n v="94"/>
    <s v="CAO LOZANO, EVANGELINA"/>
    <s v="34928819F"/>
    <s v="DEFINITIVO "/>
    <n v="0"/>
    <m/>
    <n v="18383.701689600002"/>
    <n v="18626.938628479998"/>
    <n v="243.23693887999616"/>
  </r>
  <r>
    <s v="ESCOLA INFANTIL VIRXE DE COVADONGA"/>
    <s v="09228"/>
    <s v="TRC994040332001021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COIA"/>
    <s v="09241"/>
    <s v="TRC994040336560029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DE COIA"/>
    <s v="09242"/>
    <s v="TRC994040336560033"/>
    <x v="2"/>
    <x v="0"/>
    <n v="6319.04"/>
    <s v="C"/>
    <s v="V"/>
    <n v="1"/>
    <m/>
    <m/>
    <m/>
    <m/>
    <x v="32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COIA"/>
    <s v="09244"/>
    <s v="TRC994040336560035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COIA"/>
    <s v="09246"/>
    <s v="TRC994040336560037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COIA"/>
    <s v="09248"/>
    <s v="TRC994040336560039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DE COIA"/>
    <s v="09249"/>
    <s v="TRC994040336560040"/>
    <x v="2"/>
    <x v="0"/>
    <n v="6319.04"/>
    <s v="C"/>
    <s v="V"/>
    <n v="1"/>
    <m/>
    <m/>
    <m/>
    <m/>
    <x v="32"/>
    <s v="L"/>
    <s v="09862"/>
    <m/>
    <x v="0"/>
    <x v="1"/>
    <n v="165"/>
    <s v="FARO PEREIRA, MARISA"/>
    <s v="36077907S"/>
    <s v="DEFINITIVO "/>
    <n v="0"/>
    <m/>
    <n v="18383.701689600002"/>
    <n v="18626.938628479998"/>
    <n v="243.23693887999616"/>
  </r>
  <r>
    <s v="ESCOLA INFANTIL SANTA Mª DE OZA"/>
    <s v="09258"/>
    <s v="TRC994040415001019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SANTA Mª DE OZA"/>
    <s v="09259"/>
    <s v="TRC994040415001022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SANTA Mª DE OZA"/>
    <s v="09260"/>
    <s v="TRC994040415001023"/>
    <x v="2"/>
    <x v="0"/>
    <n v="6319.04"/>
    <s v="C"/>
    <s v="V"/>
    <n v="1"/>
    <m/>
    <m/>
    <m/>
    <m/>
    <x v="0"/>
    <s v="L"/>
    <s v="09862"/>
    <m/>
    <x v="0"/>
    <x v="1"/>
    <n v="394"/>
    <s v="NOYA LOZANO, MARIA ANA"/>
    <s v="32762421W"/>
    <s v="DEFINITIVO "/>
    <n v="0"/>
    <m/>
    <n v="18383.701689600002"/>
    <n v="18626.938628479998"/>
    <n v="243.23693887999616"/>
  </r>
  <r>
    <s v="ESCOLA INFANTIL SANTA Mª DE OZA"/>
    <s v="09261"/>
    <s v="TRC994040415001024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RELFAS"/>
    <s v="09273"/>
    <s v="TRC994040436560020"/>
    <x v="1"/>
    <x v="0"/>
    <n v="6319.04"/>
    <s v="C"/>
    <s v="V"/>
    <n v="1"/>
    <m/>
    <m/>
    <m/>
    <m/>
    <x v="0"/>
    <s v="L"/>
    <n v="904"/>
    <m/>
    <x v="0"/>
    <x v="0"/>
    <s v=""/>
    <s v=""/>
    <s v=""/>
    <s v=""/>
    <s v=""/>
    <m/>
    <n v="18383.701689600002"/>
    <n v="18626.938628479998"/>
    <n v="243.23693887999616"/>
  </r>
  <r>
    <s v="ESCOLA INFANTIL RELFAS"/>
    <s v="09274"/>
    <s v="TRC994040436560023"/>
    <x v="2"/>
    <x v="0"/>
    <n v="6319.04"/>
    <s v="C"/>
    <s v="V"/>
    <n v="1"/>
    <m/>
    <m/>
    <m/>
    <m/>
    <x v="0"/>
    <s v="L"/>
    <n v="4203"/>
    <m/>
    <x v="0"/>
    <x v="0"/>
    <s v=""/>
    <s v=""/>
    <s v=""/>
    <s v=""/>
    <s v=""/>
    <m/>
    <n v="18383.701689600002"/>
    <n v="18626.938628479998"/>
    <n v="243.23693887999616"/>
  </r>
  <r>
    <s v="ESCOLA INFANTIL RELFAS"/>
    <s v="09275"/>
    <s v="TRC994040436560024"/>
    <x v="2"/>
    <x v="0"/>
    <n v="6319.04"/>
    <s v="C"/>
    <s v="V"/>
    <n v="1"/>
    <m/>
    <m/>
    <m/>
    <m/>
    <x v="0"/>
    <s v="L"/>
    <s v="09862"/>
    <m/>
    <x v="0"/>
    <x v="1"/>
    <n v="437"/>
    <s v="PEREZ PEREZ, MARIA DEL CARMEN"/>
    <s v="35547764E"/>
    <s v="DEFINITIVO "/>
    <n v="0"/>
    <m/>
    <n v="18383.701689600002"/>
    <n v="18626.938628479998"/>
    <n v="243.23693887999616"/>
  </r>
  <r>
    <s v="ESCOLA INFANTIL RELFAS"/>
    <s v="09276"/>
    <s v="TRC994040436560025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RELFAS"/>
    <s v="09250"/>
    <s v="TRC994040436560026"/>
    <x v="2"/>
    <x v="0"/>
    <n v="6319.04"/>
    <s v="C"/>
    <s v="V"/>
    <n v="1"/>
    <m/>
    <m/>
    <m/>
    <m/>
    <x v="0"/>
    <s v="L"/>
    <s v="09862"/>
    <m/>
    <x v="0"/>
    <x v="0"/>
    <s v=""/>
    <s v=""/>
    <s v=""/>
    <s v=""/>
    <s v=""/>
    <m/>
    <n v="18383.701689600002"/>
    <n v="18626.938628479998"/>
    <n v="243.23693887999616"/>
  </r>
  <r>
    <s v="ESCOLA INFANTIL COMPLEXO ADMINISTRATIVO DE VIGO"/>
    <s v="24789"/>
    <s v="TRC994040536560021"/>
    <x v="2"/>
    <x v="0"/>
    <n v="6319.04"/>
    <s v="C"/>
    <s v="V"/>
    <n v="1"/>
    <m/>
    <m/>
    <m/>
    <m/>
    <x v="0"/>
    <s v="L"/>
    <s v="09862"/>
    <m/>
    <x v="0"/>
    <x v="1"/>
    <n v="431"/>
    <s v="PEREIRA GONZALEZ, MARIA BELEN"/>
    <s v="34873089Y"/>
    <s v="DEFINITIVO "/>
    <n v="0"/>
    <m/>
    <n v="18383.701689600002"/>
    <n v="18626.938628479998"/>
    <n v="243.23693887999616"/>
  </r>
  <r>
    <s v="ESCOLA INFANTIL COMPLEXO ADMINISTRATIVO DE VIGO"/>
    <s v="25380"/>
    <s v="TRC994040536560022"/>
    <x v="2"/>
    <x v="0"/>
    <n v="6319.04"/>
    <s v="C"/>
    <s v="V"/>
    <n v="1"/>
    <m/>
    <m/>
    <m/>
    <m/>
    <x v="0"/>
    <s v="L"/>
    <n v="4203"/>
    <m/>
    <x v="0"/>
    <x v="0"/>
    <s v=""/>
    <s v=""/>
    <s v=""/>
    <s v=""/>
    <s v=""/>
    <m/>
    <n v="18383.701689600002"/>
    <n v="18626.938628479998"/>
    <n v="243.23693887999616"/>
  </r>
  <r>
    <s v="SECRETARÍA XERAL DA PRESIDENCIA"/>
    <s v="19399"/>
    <s v="PX1010000115770131"/>
    <x v="0"/>
    <x v="0"/>
    <n v="6319.04"/>
    <s v="C"/>
    <s v="V"/>
    <n v="11"/>
    <m/>
    <m/>
    <m/>
    <m/>
    <x v="33"/>
    <s v="L"/>
    <s v="0058"/>
    <m/>
    <x v="0"/>
    <x v="0"/>
    <s v=""/>
    <s v=""/>
    <s v=""/>
    <s v=""/>
    <s v=""/>
    <m/>
    <n v="18383.701689600002"/>
    <n v="18626.938628479998"/>
    <n v="243.23693887999616"/>
  </r>
  <r>
    <s v="COMPLEXO DEPORTIVO MONTERREI"/>
    <s v="12756"/>
    <s v="PX4994050132570105"/>
    <x v="0"/>
    <x v="5"/>
    <n v="7157.92"/>
    <s v="C"/>
    <s v="V"/>
    <n v="11"/>
    <m/>
    <m/>
    <m/>
    <m/>
    <x v="34"/>
    <s v="L"/>
    <s v="06690"/>
    <m/>
    <x v="0"/>
    <x v="1"/>
    <n v="42"/>
    <s v="ATANES RIVERO, MARIA"/>
    <s v="34725108F"/>
    <s v="DEFINITIVO "/>
    <n v="0"/>
    <m/>
    <n v="21167.275024320003"/>
    <n v="21327.358496639998"/>
    <n v="160.08347231999505"/>
  </r>
  <r>
    <s v="CENTRO GALEGO DE TECNIFICACIÓN DEPORTIVA"/>
    <s v="12767"/>
    <s v="PX4994050136001135"/>
    <x v="1"/>
    <x v="1"/>
    <n v="6486.34"/>
    <s v="C"/>
    <s v="V"/>
    <n v="1"/>
    <m/>
    <m/>
    <m/>
    <m/>
    <x v="2"/>
    <s v="L"/>
    <n v="4125"/>
    <m/>
    <x v="0"/>
    <x v="0"/>
    <s v=""/>
    <s v=""/>
    <s v=""/>
    <s v=""/>
    <s v=""/>
    <m/>
    <n v="18968.988064320001"/>
    <n v="19124.976097919996"/>
    <n v="155.98803359999511"/>
  </r>
  <r>
    <s v="CENTRO GALEGO DE TECNIFICACIÓN DEPORTIVA"/>
    <s v="19586"/>
    <s v="PX4994050136001137"/>
    <x v="1"/>
    <x v="1"/>
    <n v="6486.34"/>
    <s v="C"/>
    <s v="V"/>
    <n v="1"/>
    <m/>
    <m/>
    <m/>
    <m/>
    <x v="2"/>
    <s v="L"/>
    <n v="4125"/>
    <m/>
    <x v="0"/>
    <x v="0"/>
    <s v=""/>
    <s v=""/>
    <s v=""/>
    <s v=""/>
    <s v=""/>
    <m/>
    <n v="18968.988064320001"/>
    <n v="19124.976097919996"/>
    <n v="155.98803359999511"/>
  </r>
  <r>
    <s v="CENTRO GALEGO DE TECNIFICACIÓN DEPORTIVA"/>
    <s v="12775"/>
    <s v="PX4994050136001140"/>
    <x v="2"/>
    <x v="1"/>
    <n v="6486.34"/>
    <s v="C"/>
    <s v="V"/>
    <n v="1"/>
    <m/>
    <m/>
    <m/>
    <m/>
    <x v="35"/>
    <s v="L"/>
    <m/>
    <m/>
    <x v="0"/>
    <x v="0"/>
    <s v=""/>
    <s v=""/>
    <s v=""/>
    <s v=""/>
    <s v=""/>
    <m/>
    <n v="18968.988064320001"/>
    <n v="19124.976097919996"/>
    <n v="155.98803359999511"/>
  </r>
  <r>
    <s v="CENTRO GALEGO DE TECNIFICACIÓN DEPORTIVA"/>
    <s v="12771"/>
    <s v="PX4994050136001141"/>
    <x v="2"/>
    <x v="1"/>
    <n v="6486.34"/>
    <s v="C"/>
    <s v="V"/>
    <n v="1"/>
    <m/>
    <m/>
    <m/>
    <m/>
    <x v="2"/>
    <s v="L"/>
    <n v="4127"/>
    <m/>
    <x v="0"/>
    <x v="0"/>
    <s v=""/>
    <s v=""/>
    <s v=""/>
    <s v=""/>
    <s v=""/>
    <m/>
    <n v="18968.988064320001"/>
    <n v="19124.976097919996"/>
    <n v="155.98803359999511"/>
  </r>
  <r>
    <s v="CENTRO GALEGO DE TECNIFICACIÓN DEPORTIVA"/>
    <s v="12772"/>
    <s v="PX4994050136001142"/>
    <x v="2"/>
    <x v="1"/>
    <n v="6486.34"/>
    <s v="C"/>
    <s v="V"/>
    <n v="1"/>
    <m/>
    <m/>
    <m/>
    <m/>
    <x v="2"/>
    <s v="L"/>
    <n v="4127"/>
    <m/>
    <x v="0"/>
    <x v="0"/>
    <s v=""/>
    <s v=""/>
    <s v=""/>
    <s v=""/>
    <s v=""/>
    <m/>
    <n v="18968.988064320001"/>
    <n v="19124.976097919996"/>
    <n v="155.98803359999511"/>
  </r>
  <r>
    <s v="CENTRO GALEGO DE TECNIFICACIÓN DEPORTIVA"/>
    <s v="12773"/>
    <s v="PX4994050136001143"/>
    <x v="2"/>
    <x v="1"/>
    <n v="6486.34"/>
    <s v="C"/>
    <s v="V"/>
    <n v="1"/>
    <m/>
    <m/>
    <m/>
    <m/>
    <x v="2"/>
    <s v="L"/>
    <n v="4127"/>
    <m/>
    <x v="0"/>
    <x v="0"/>
    <s v=""/>
    <s v=""/>
    <s v=""/>
    <s v=""/>
    <s v=""/>
    <m/>
    <n v="18968.988064320001"/>
    <n v="19124.976097919996"/>
    <n v="155.98803359999511"/>
  </r>
  <r>
    <s v="CENTRO GALEGO DE TECNIFICACIÓN DEPORTIVA"/>
    <s v="12774"/>
    <s v="PX4994050136001144"/>
    <x v="2"/>
    <x v="1"/>
    <n v="6486.34"/>
    <s v="C"/>
    <s v="V"/>
    <n v="1"/>
    <m/>
    <m/>
    <m/>
    <m/>
    <x v="2"/>
    <s v="L"/>
    <n v="4127"/>
    <m/>
    <x v="0"/>
    <x v="0"/>
    <s v=""/>
    <s v=""/>
    <s v=""/>
    <s v=""/>
    <s v=""/>
    <m/>
    <n v="18968.988064320001"/>
    <n v="19124.976097919996"/>
    <n v="155.98803359999511"/>
  </r>
  <r>
    <s v="CENTRO GALEGO DE TECNIFICACIÓN DEPORTIVA"/>
    <s v="12776"/>
    <s v="PX4994050136001145"/>
    <x v="2"/>
    <x v="1"/>
    <n v="6486.34"/>
    <s v="C"/>
    <s v="V"/>
    <n v="1"/>
    <m/>
    <m/>
    <m/>
    <m/>
    <x v="2"/>
    <s v="L"/>
    <n v="4127"/>
    <m/>
    <x v="0"/>
    <x v="0"/>
    <s v=""/>
    <s v=""/>
    <s v=""/>
    <s v=""/>
    <s v=""/>
    <m/>
    <n v="18968.988064320001"/>
    <n v="19124.976097919996"/>
    <n v="155.98803359999511"/>
  </r>
  <r>
    <s v="CENTRO GALEGO DE TECNIFICACIÓN DEPORTIVA"/>
    <s v="12780"/>
    <s v="PX4994050136001146"/>
    <x v="2"/>
    <x v="1"/>
    <n v="6486.34"/>
    <s v="C"/>
    <s v="V"/>
    <n v="1"/>
    <m/>
    <m/>
    <m/>
    <m/>
    <x v="2"/>
    <s v="L"/>
    <n v="4127"/>
    <m/>
    <x v="0"/>
    <x v="0"/>
    <s v=""/>
    <s v=""/>
    <s v=""/>
    <s v=""/>
    <s v=""/>
    <m/>
    <n v="18968.988064320001"/>
    <n v="19124.976097919996"/>
    <n v="155.98803359999511"/>
  </r>
  <r>
    <s v="CENTRO GALEGO DE TECNIFICACIÓN DEPORTIVA"/>
    <s v="12781"/>
    <s v="PX4994050136001147"/>
    <x v="2"/>
    <x v="1"/>
    <n v="6486.34"/>
    <s v="C"/>
    <s v="V"/>
    <n v="1"/>
    <m/>
    <m/>
    <m/>
    <m/>
    <x v="2"/>
    <s v="L"/>
    <n v="4127"/>
    <m/>
    <x v="0"/>
    <x v="0"/>
    <s v=""/>
    <s v=""/>
    <s v=""/>
    <s v=""/>
    <s v=""/>
    <m/>
    <n v="18968.988064320001"/>
    <n v="19124.976097919996"/>
    <n v="155.98803359999511"/>
  </r>
  <r>
    <s v="XEFATURA TERRITORIAL DA CORUÑA"/>
    <s v="12930"/>
    <s v="SAC991000015001076"/>
    <x v="0"/>
    <x v="0"/>
    <n v="6319.04"/>
    <s v="C"/>
    <s v="V"/>
    <n v="11"/>
    <m/>
    <m/>
    <m/>
    <m/>
    <x v="0"/>
    <s v="L"/>
    <n v="1631"/>
    <m/>
    <x v="0"/>
    <x v="0"/>
    <s v=""/>
    <s v=""/>
    <s v=""/>
    <s v=""/>
    <s v=""/>
    <m/>
    <n v="18383.701689600002"/>
    <n v="18626.938628479998"/>
    <n v="243.23693887999616"/>
  </r>
  <r>
    <s v="XEFATURA TERRITORIAL DA CORUÑA"/>
    <s v="12931"/>
    <s v="SAC991000015001077"/>
    <x v="0"/>
    <x v="0"/>
    <n v="6319.04"/>
    <s v="C"/>
    <s v="V"/>
    <n v="11"/>
    <m/>
    <m/>
    <m/>
    <m/>
    <x v="0"/>
    <s v="L"/>
    <n v="1631"/>
    <m/>
    <x v="0"/>
    <x v="0"/>
    <s v=""/>
    <s v=""/>
    <s v=""/>
    <s v=""/>
    <s v=""/>
    <m/>
    <n v="18383.701689600002"/>
    <n v="18626.938628479998"/>
    <n v="243.23693887999616"/>
  </r>
  <r>
    <s v="XEFATURA TERRITORIAL DA CORUÑA"/>
    <s v="12932"/>
    <s v="SAC991000015001078"/>
    <x v="0"/>
    <x v="0"/>
    <n v="6319.04"/>
    <s v="C"/>
    <s v="V"/>
    <n v="11"/>
    <m/>
    <m/>
    <m/>
    <m/>
    <x v="0"/>
    <s v="L"/>
    <n v="1631"/>
    <m/>
    <x v="0"/>
    <x v="0"/>
    <s v=""/>
    <s v=""/>
    <s v=""/>
    <s v=""/>
    <s v=""/>
    <m/>
    <n v="18383.701689600002"/>
    <n v="18626.938628479998"/>
    <n v="243.23693887999616"/>
  </r>
  <r>
    <s v="XEFATURA TERRITORIAL DE PONTEVEDRA"/>
    <s v="13168"/>
    <s v="SAC991000036001047"/>
    <x v="0"/>
    <x v="0"/>
    <n v="6319.04"/>
    <s v="C"/>
    <s v="V"/>
    <n v="11"/>
    <m/>
    <m/>
    <m/>
    <m/>
    <x v="0"/>
    <s v="L"/>
    <n v="1631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624"/>
    <s v="PRC991000115001138"/>
    <x v="0"/>
    <x v="0"/>
    <n v="6319.04"/>
    <s v="C"/>
    <s v="V"/>
    <n v="11"/>
    <m/>
    <m/>
    <m/>
    <m/>
    <x v="0"/>
    <s v="L"/>
    <n v="1947"/>
    <m/>
    <x v="0"/>
    <x v="1"/>
    <n v="308"/>
    <s v="LOPEZ RODRIGUEZ, CONCEPCION"/>
    <s v="33255491K"/>
    <s v="DEFINITIVO "/>
    <n v="0"/>
    <m/>
    <n v="18383.701689600002"/>
    <n v="18626.938628479998"/>
    <n v="243.23693887999616"/>
  </r>
  <r>
    <s v="EDIFICIOS XUDICIAIS (A CORUÑA)"/>
    <s v="16794"/>
    <s v="PRC991000115001140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795"/>
    <s v="PRC991000115001141"/>
    <x v="0"/>
    <x v="0"/>
    <n v="6319.04"/>
    <s v="C"/>
    <s v="V"/>
    <n v="11"/>
    <m/>
    <m/>
    <m/>
    <m/>
    <x v="0"/>
    <s v="L"/>
    <n v="1947"/>
    <m/>
    <x v="0"/>
    <x v="1"/>
    <n v="547"/>
    <s v="SAR VAZQUEZ, MARIA ESTHER"/>
    <s v="32757417N"/>
    <s v="DEFINITIVO "/>
    <n v="0"/>
    <m/>
    <n v="18383.701689600002"/>
    <n v="18626.938628479998"/>
    <n v="243.23693887999616"/>
  </r>
  <r>
    <s v="EDIFICIOS XUDICIAIS (A CORUÑA)"/>
    <s v="16796"/>
    <s v="PRC991000115001142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797"/>
    <s v="PRC991000115001143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798"/>
    <s v="PRC991000115001144"/>
    <x v="0"/>
    <x v="0"/>
    <n v="6319.04"/>
    <s v="C"/>
    <s v="V"/>
    <n v="11"/>
    <m/>
    <m/>
    <m/>
    <m/>
    <x v="0"/>
    <s v="L"/>
    <n v="1947"/>
    <m/>
    <x v="0"/>
    <x v="1"/>
    <n v="576"/>
    <s v="TENREIRO MIRAZ, MARIA LUISA"/>
    <s v="32625082L"/>
    <s v="DEFINITIVO "/>
    <n v="0"/>
    <m/>
    <n v="18383.701689600002"/>
    <n v="18626.938628479998"/>
    <n v="243.23693887999616"/>
  </r>
  <r>
    <s v="EDIFICIOS XUDICIAIS (A CORUÑA)"/>
    <s v="16826"/>
    <s v="PRC991000115001145"/>
    <x v="0"/>
    <x v="0"/>
    <n v="6319.04"/>
    <s v="C"/>
    <s v="V"/>
    <n v="11"/>
    <m/>
    <m/>
    <m/>
    <m/>
    <x v="0"/>
    <s v="L"/>
    <n v="1947"/>
    <m/>
    <x v="0"/>
    <x v="1"/>
    <n v="518"/>
    <s v="RODRIGUEZ UZAL, M ESTHER"/>
    <s v="32752549C"/>
    <s v="DEFINITIVO "/>
    <n v="0"/>
    <m/>
    <n v="18383.701689600002"/>
    <n v="18626.938628479998"/>
    <n v="243.23693887999616"/>
  </r>
  <r>
    <s v="EDIFICIOS XUDICIAIS (A CORUÑA)"/>
    <s v="16827"/>
    <s v="PRC991000115001146"/>
    <x v="0"/>
    <x v="0"/>
    <n v="6319.04"/>
    <s v="C"/>
    <s v="V"/>
    <n v="11"/>
    <m/>
    <m/>
    <m/>
    <m/>
    <x v="0"/>
    <s v="L"/>
    <n v="1947"/>
    <m/>
    <x v="0"/>
    <x v="1"/>
    <n v="212"/>
    <s v="GARCIA BARRIO, MARIA DEL CARMEN"/>
    <s v="32780691X"/>
    <s v="DEFINITIVO "/>
    <n v="0"/>
    <m/>
    <n v="18383.701689600002"/>
    <n v="18626.938628479998"/>
    <n v="243.23693887999616"/>
  </r>
  <r>
    <s v="EDIFICIOS XUDICIAIS (A CORUÑA)"/>
    <s v="16829"/>
    <s v="PRC991000115001148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831"/>
    <s v="PRC991000115001150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832"/>
    <s v="PRC991000115001151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833"/>
    <s v="PRC991000115001152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834"/>
    <s v="PRC991000115001153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835"/>
    <s v="PRC991000115001154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836"/>
    <s v="PRC991000115001155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837"/>
    <s v="PRC991000115001156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838"/>
    <s v="PRC991000115001157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840"/>
    <s v="PRC991000115001159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A CORUÑA)"/>
    <s v="16841"/>
    <s v="PRC991000115001160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LUGO)"/>
    <s v="16857"/>
    <s v="PRC991000127001121"/>
    <x v="0"/>
    <x v="0"/>
    <n v="6319.04"/>
    <s v="C"/>
    <s v="V"/>
    <n v="11"/>
    <m/>
    <m/>
    <m/>
    <m/>
    <x v="36"/>
    <s v="L"/>
    <s v="3563"/>
    <s v="Pasar a XORNADA COMPLETA porque está ocupada por un traballador que aprobou o proceso de funcionarización."/>
    <x v="0"/>
    <x v="1"/>
    <n v="28"/>
    <s v="AMOR LOZANO, EULALIA"/>
    <s v="09158306M"/>
    <s v="DEFINITIVO "/>
    <n v="0"/>
    <m/>
    <n v="9728.0400000000009"/>
    <n v="18626.938628479998"/>
    <n v="8898.8986284799976"/>
  </r>
  <r>
    <s v="EDIFICIOS XUDICIAIS (OURENSE)"/>
    <s v="16802"/>
    <s v="PRC991000132001125"/>
    <x v="0"/>
    <x v="0"/>
    <n v="6319.04"/>
    <s v="C"/>
    <s v="V"/>
    <n v="11"/>
    <m/>
    <m/>
    <m/>
    <m/>
    <x v="0"/>
    <s v="L"/>
    <n v="1947"/>
    <m/>
    <x v="0"/>
    <x v="1"/>
    <n v="311"/>
    <s v="LOPEZ RODRIGUEZ, MARIA SOL"/>
    <s v="34978072V"/>
    <s v="DEFINITIVO "/>
    <n v="0"/>
    <m/>
    <n v="18383.701689600002"/>
    <n v="18626.938628479998"/>
    <n v="243.23693887999616"/>
  </r>
  <r>
    <s v="EDIFICIOS XUDICIAIS (OURENSE)"/>
    <s v="16803"/>
    <s v="PRC991000132001126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EDIFICIOS XUDICIAIS (OURENSE)"/>
    <s v="16805"/>
    <s v="PRC991000132001128"/>
    <x v="0"/>
    <x v="0"/>
    <n v="6319.04"/>
    <s v="C"/>
    <s v="V"/>
    <n v="11"/>
    <m/>
    <m/>
    <m/>
    <m/>
    <x v="0"/>
    <s v="L"/>
    <n v="1947"/>
    <m/>
    <x v="0"/>
    <x v="1"/>
    <n v="82"/>
    <s v="CABIDO LOPEZ, JOSEFA"/>
    <s v="34947220P"/>
    <s v="DEFINITIVO "/>
    <n v="0"/>
    <m/>
    <n v="18383.701689600002"/>
    <n v="18626.938628479998"/>
    <n v="243.23693887999616"/>
  </r>
  <r>
    <s v="DECANATO DE 1ª INSTANCIA E INSTRUCCIÓN (VIGO)"/>
    <s v="16873"/>
    <s v="PRC991000436560010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DECANATO DE 1ª INSTANCIA E INSTRUCCIÓN (VIGO)"/>
    <s v="16874"/>
    <s v="PRC991000436560011"/>
    <x v="0"/>
    <x v="0"/>
    <n v="6319.04"/>
    <s v="C"/>
    <s v="V"/>
    <n v="11"/>
    <m/>
    <m/>
    <m/>
    <m/>
    <x v="0"/>
    <s v="L"/>
    <n v="3953"/>
    <m/>
    <x v="0"/>
    <x v="0"/>
    <s v=""/>
    <s v=""/>
    <s v=""/>
    <s v=""/>
    <s v=""/>
    <m/>
    <n v="18383.701689600002"/>
    <n v="18626.938628479998"/>
    <n v="243.23693887999616"/>
  </r>
  <r>
    <s v="DECANATO DE 1ª INSTANCIA E INSTRUCCIÓN (VIGO)"/>
    <s v="16876"/>
    <s v="PRC991000436560013"/>
    <x v="0"/>
    <x v="0"/>
    <n v="6319.04"/>
    <s v="C"/>
    <s v="V"/>
    <n v="11"/>
    <m/>
    <m/>
    <m/>
    <m/>
    <x v="0"/>
    <s v="L"/>
    <n v="3953"/>
    <m/>
    <x v="0"/>
    <x v="0"/>
    <s v=""/>
    <s v=""/>
    <s v=""/>
    <s v=""/>
    <s v=""/>
    <m/>
    <n v="18383.701689600002"/>
    <n v="18626.938628479998"/>
    <n v="243.23693887999616"/>
  </r>
  <r>
    <s v="DECANATO DE 1ª INSTANCIA E INSTRUCCIÓN (VIGO)"/>
    <s v="16881"/>
    <s v="PRC991000436560018"/>
    <x v="0"/>
    <x v="0"/>
    <n v="6319.04"/>
    <s v="C"/>
    <s v="V"/>
    <n v="11"/>
    <m/>
    <m/>
    <m/>
    <m/>
    <x v="0"/>
    <s v="L"/>
    <n v="1947"/>
    <m/>
    <x v="0"/>
    <x v="1"/>
    <n v="105"/>
    <s v="CARRERA LOPEZ, CORONA"/>
    <s v="34949311Y"/>
    <s v="DEFINITIVO "/>
    <n v="0"/>
    <m/>
    <n v="18383.701689600002"/>
    <n v="18626.938628479998"/>
    <n v="243.23693887999616"/>
  </r>
  <r>
    <s v="DECANATO DE 1ª INSTANCIA E INSTRUCCIÓN (VIGO)"/>
    <s v="16882"/>
    <s v="PRC991000436560019"/>
    <x v="0"/>
    <x v="0"/>
    <n v="6319.04"/>
    <s v="C"/>
    <s v="V"/>
    <n v="11"/>
    <m/>
    <m/>
    <m/>
    <m/>
    <x v="0"/>
    <s v="L"/>
    <n v="3953"/>
    <m/>
    <x v="0"/>
    <x v="0"/>
    <s v=""/>
    <s v=""/>
    <s v=""/>
    <s v=""/>
    <s v=""/>
    <m/>
    <n v="18383.701689600002"/>
    <n v="18626.938628479998"/>
    <n v="243.23693887999616"/>
  </r>
  <r>
    <s v="DECANATO DE 1ª INSTANCIA E INSTRUCCIÓN (VIGO)"/>
    <s v="16885"/>
    <s v="PRC991000436560022"/>
    <x v="0"/>
    <x v="0"/>
    <n v="6319.04"/>
    <s v="C"/>
    <s v="V"/>
    <n v="11"/>
    <m/>
    <m/>
    <m/>
    <m/>
    <x v="0"/>
    <s v="L"/>
    <s v="1947"/>
    <m/>
    <x v="0"/>
    <x v="1"/>
    <n v="234"/>
    <s v="GIL ROMERO, MARTA"/>
    <s v="36112480L"/>
    <s v="DEFINITIVO "/>
    <n v="0"/>
    <m/>
    <n v="18383.701689600002"/>
    <n v="18626.938628479998"/>
    <n v="243.23693887999616"/>
  </r>
  <r>
    <s v="DECANATO DE 1ª INSTANCIA E INSTRUCCIÓN (VIGO)"/>
    <s v="16887"/>
    <s v="PRC991000436560024"/>
    <x v="0"/>
    <x v="0"/>
    <n v="6319.04"/>
    <s v="C"/>
    <s v="V"/>
    <n v="11"/>
    <m/>
    <m/>
    <m/>
    <m/>
    <x v="0"/>
    <s v="L"/>
    <n v="3953"/>
    <m/>
    <x v="0"/>
    <x v="0"/>
    <s v=""/>
    <s v=""/>
    <s v=""/>
    <s v=""/>
    <s v=""/>
    <m/>
    <n v="18383.701689600002"/>
    <n v="18626.938628479998"/>
    <n v="243.23693887999616"/>
  </r>
  <r>
    <s v="DECANATO DE 1ª INSTANCIA E INSTRUCCIÓN (VIGO)"/>
    <s v="16888"/>
    <s v="PRC991000436560025"/>
    <x v="0"/>
    <x v="0"/>
    <n v="6319.04"/>
    <s v="C"/>
    <s v="V"/>
    <n v="11"/>
    <m/>
    <m/>
    <m/>
    <m/>
    <x v="0"/>
    <s v="L"/>
    <n v="1947"/>
    <m/>
    <x v="0"/>
    <x v="0"/>
    <s v=""/>
    <s v=""/>
    <s v=""/>
    <s v=""/>
    <s v=""/>
    <m/>
    <n v="18383.701689600002"/>
    <n v="18626.938628479998"/>
    <n v="243.23693887999616"/>
  </r>
  <r>
    <s v="XULGADO DE PAZ (PORTO DO SON)"/>
    <s v="16974"/>
    <s v="PRC991000815700010"/>
    <x v="0"/>
    <x v="0"/>
    <n v="6319.04"/>
    <s v="C"/>
    <s v="V"/>
    <n v="11"/>
    <m/>
    <m/>
    <m/>
    <m/>
    <x v="37"/>
    <s v="L"/>
    <n v="1948"/>
    <s v="Pasar a XORNADA COMPLETA porque está ocupada por un traballador que aprobou o proceso de funcionarización."/>
    <x v="0"/>
    <x v="1"/>
    <n v="84"/>
    <s v="CALO RODRIGUEZ, JOSEFA"/>
    <s v="76509225R"/>
    <s v="DEFINITIVO "/>
    <n v="0"/>
    <m/>
    <n v="4595.9254224000006"/>
    <n v="18626.938628479998"/>
    <n v="14031.013206079999"/>
  </r>
  <r>
    <s v="EDIFICIO ADMINISTRATIVO (FERROL)"/>
    <s v="17589"/>
    <s v="PRC993000015350053"/>
    <x v="0"/>
    <x v="0"/>
    <n v="6319.04"/>
    <s v="C"/>
    <s v="V"/>
    <n v="11"/>
    <m/>
    <m/>
    <m/>
    <m/>
    <x v="0"/>
    <s v="L"/>
    <s v="0236"/>
    <m/>
    <x v="0"/>
    <x v="1"/>
    <n v="449"/>
    <s v="PIÑEIRO FRAGA, ESTHER"/>
    <s v="32665963Y"/>
    <s v="DEFINITIVO "/>
    <n v="0"/>
    <m/>
    <n v="18383.701689600002"/>
    <n v="18626.938628479998"/>
    <n v="243.236938879996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 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compact="0" compactData="0" multipleFieldFilters="0">
  <location ref="A5:D42" firstHeaderRow="1" firstDataRow="1" firstDataCol="3" rowPageCount="2" colPageCount="1"/>
  <pivotFields count="28"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22">
        <item m="1" x="19"/>
        <item x="1"/>
        <item m="1" x="21"/>
        <item x="2"/>
        <item x="7"/>
        <item x="17"/>
        <item x="3"/>
        <item x="6"/>
        <item x="8"/>
        <item x="0"/>
        <item x="12"/>
        <item x="14"/>
        <item x="10"/>
        <item x="13"/>
        <item x="11"/>
        <item x="16"/>
        <item x="15"/>
        <item x="9"/>
        <item m="1" x="20"/>
        <item x="18"/>
        <item x="5"/>
        <item x="4"/>
      </items>
    </pivotField>
    <pivotField axis="axisRow" compact="0" outline="0" showAll="0" sortType="descending" defaultSubtotal="0">
      <items count="6">
        <item x="5"/>
        <item x="4"/>
        <item x="3"/>
        <item x="2"/>
        <item x="1"/>
        <item x="0"/>
      </items>
    </pivotField>
    <pivotField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9">
        <item x="37"/>
        <item x="36"/>
        <item x="25"/>
        <item x="4"/>
        <item x="34"/>
        <item x="24"/>
        <item x="5"/>
        <item x="13"/>
        <item x="12"/>
        <item x="23"/>
        <item x="2"/>
        <item x="10"/>
        <item x="35"/>
        <item x="17"/>
        <item x="9"/>
        <item x="30"/>
        <item x="15"/>
        <item x="33"/>
        <item x="27"/>
        <item x="29"/>
        <item x="32"/>
        <item x="26"/>
        <item x="6"/>
        <item x="11"/>
        <item x="8"/>
        <item x="7"/>
        <item x="14"/>
        <item x="18"/>
        <item x="3"/>
        <item x="31"/>
        <item x="19"/>
        <item x="20"/>
        <item x="21"/>
        <item x="22"/>
        <item x="1"/>
        <item x="16"/>
        <item x="28"/>
        <item x="0"/>
        <item m="1" x="38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Page" compact="0" outline="0" multipleItemSelectionAllowed="1" showAll="0" defaultSubtotal="0">
      <items count="4">
        <item h="1" m="1" x="2"/>
        <item m="1" x="3"/>
        <item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</pivotFields>
  <rowFields count="3">
    <field x="3"/>
    <field x="4"/>
    <field x="13"/>
  </rowFields>
  <rowItems count="37">
    <i>
      <x v="1"/>
      <x/>
      <x v="7"/>
    </i>
    <i r="1">
      <x v="2"/>
      <x v="11"/>
    </i>
    <i r="2">
      <x v="30"/>
    </i>
    <i r="1">
      <x v="3"/>
      <x v="14"/>
    </i>
    <i r="1">
      <x v="4"/>
      <x v="32"/>
    </i>
    <i r="1">
      <x v="5"/>
      <x v="34"/>
    </i>
    <i r="2">
      <x v="37"/>
    </i>
    <i>
      <x v="3"/>
      <x/>
      <x v="7"/>
    </i>
    <i r="2">
      <x v="10"/>
    </i>
    <i r="2">
      <x v="11"/>
    </i>
    <i r="2">
      <x v="14"/>
    </i>
    <i r="1">
      <x v="1"/>
      <x v="8"/>
    </i>
    <i r="1">
      <x v="2"/>
      <x v="11"/>
    </i>
    <i r="2">
      <x v="14"/>
    </i>
    <i r="1">
      <x v="3"/>
      <x v="14"/>
    </i>
    <i r="1">
      <x v="4"/>
      <x v="10"/>
    </i>
    <i r="1">
      <x v="5"/>
      <x v="20"/>
    </i>
    <i r="2">
      <x v="37"/>
    </i>
    <i>
      <x v="4"/>
      <x v="4"/>
      <x v="37"/>
    </i>
    <i>
      <x v="6"/>
      <x v="5"/>
      <x v="37"/>
    </i>
    <i>
      <x v="7"/>
      <x v="4"/>
      <x v="10"/>
    </i>
    <i>
      <x v="9"/>
      <x/>
      <x v="4"/>
    </i>
    <i r="1">
      <x v="3"/>
      <x v="9"/>
    </i>
    <i r="2">
      <x v="14"/>
    </i>
    <i r="2">
      <x v="23"/>
    </i>
    <i r="1">
      <x v="4"/>
      <x v="10"/>
    </i>
    <i r="1">
      <x v="5"/>
      <x/>
    </i>
    <i r="2">
      <x v="1"/>
    </i>
    <i r="2">
      <x v="22"/>
    </i>
    <i r="2">
      <x v="37"/>
    </i>
    <i>
      <x v="17"/>
      <x v="4"/>
      <x v="31"/>
    </i>
    <i>
      <x v="19"/>
      <x/>
      <x v="37"/>
    </i>
    <i>
      <x v="20"/>
      <x v="3"/>
      <x v="14"/>
    </i>
    <i>
      <x v="21"/>
      <x v="2"/>
      <x v="11"/>
    </i>
    <i r="1">
      <x v="3"/>
      <x v="14"/>
    </i>
    <i r="1">
      <x v="5"/>
      <x v="37"/>
    </i>
    <i t="grand">
      <x/>
    </i>
  </rowItems>
  <colItems count="1">
    <i/>
  </colItems>
  <pageFields count="2">
    <pageField fld="17" item="0" hier="-1"/>
    <pageField fld="18" hier="-1"/>
  </pageFields>
  <dataFields count="1">
    <dataField name="Cuenta de COD_POSTO_FP" fld="2" subtotal="count" baseField="0" baseItem="0"/>
  </dataFields>
  <formats count="5"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dataOnly="0" labelOnly="1" outline="0" fieldPosition="0">
        <references count="1">
          <reference field="17" count="0"/>
        </references>
      </pivotArea>
    </format>
    <format dxfId="1">
      <pivotArea dataOnly="0" labelOnly="1" outline="0" fieldPosition="0">
        <references count="1">
          <reference field="18" count="0"/>
        </references>
      </pivotArea>
    </format>
    <format dxfId="0">
      <pivotArea field="4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014660-8E80-4F82-97B6-55CA335D9CFB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35:A136" firstHeaderRow="1" firstDataRow="1" firstDataCol="0" rowPageCount="1" colPageCount="1"/>
  <pivotFields count="24">
    <pivotField axis="axisPage" multipleItemSelectionAllowed="1" showAll="0">
      <items count="4">
        <item h="1" x="1"/>
        <item m="1" x="2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pageFields count="1">
    <pageField fld="0" hier="-1"/>
  </pageFields>
  <dataFields count="1">
    <dataField name="Cuenta de cod_pos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661D4E-B842-44B4-B514-3C18D57CF1F9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compact="0" compactData="0" multipleFieldFilters="0">
  <location ref="A50:F126" firstHeaderRow="1" firstDataRow="2" firstDataCol="3" rowPageCount="1" colPageCount="1"/>
  <pivotFields count="28"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22">
        <item m="1" x="19"/>
        <item x="1"/>
        <item m="1" x="21"/>
        <item x="2"/>
        <item x="7"/>
        <item x="17"/>
        <item x="3"/>
        <item x="6"/>
        <item x="8"/>
        <item x="0"/>
        <item x="12"/>
        <item x="14"/>
        <item x="10"/>
        <item x="13"/>
        <item x="11"/>
        <item x="16"/>
        <item x="15"/>
        <item x="9"/>
        <item m="1" x="20"/>
        <item x="18"/>
        <item x="5"/>
        <item x="4"/>
      </items>
    </pivotField>
    <pivotField axis="axisRow" compact="0" outline="0" showAll="0" sortType="descending" defaultSubtotal="0">
      <items count="6">
        <item x="5"/>
        <item x="4"/>
        <item x="3"/>
        <item x="2"/>
        <item x="1"/>
        <item x="0"/>
      </items>
    </pivotField>
    <pivotField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9">
        <item x="37"/>
        <item x="36"/>
        <item x="25"/>
        <item x="4"/>
        <item x="34"/>
        <item x="24"/>
        <item x="5"/>
        <item x="13"/>
        <item x="12"/>
        <item x="23"/>
        <item x="2"/>
        <item x="10"/>
        <item x="35"/>
        <item x="17"/>
        <item x="9"/>
        <item x="30"/>
        <item x="15"/>
        <item x="33"/>
        <item x="27"/>
        <item x="29"/>
        <item x="32"/>
        <item x="26"/>
        <item x="6"/>
        <item x="11"/>
        <item x="8"/>
        <item x="7"/>
        <item x="14"/>
        <item x="18"/>
        <item x="3"/>
        <item x="31"/>
        <item x="19"/>
        <item x="20"/>
        <item x="21"/>
        <item x="22"/>
        <item x="1"/>
        <item x="16"/>
        <item x="28"/>
        <item x="0"/>
        <item m="1" x="38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2">
        <item x="0"/>
        <item h="1" x="1"/>
      </items>
    </pivotField>
    <pivotField axis="axisCol" compact="0" outline="0" multipleItemSelectionAllowed="1" showAll="0" defaultSubtotal="0">
      <items count="4">
        <item m="1" x="2"/>
        <item m="1" x="3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</pivotFields>
  <rowFields count="3">
    <field x="3"/>
    <field x="4"/>
    <field x="13"/>
  </rowFields>
  <rowItems count="75">
    <i>
      <x v="1"/>
      <x/>
      <x v="7"/>
    </i>
    <i r="2">
      <x v="10"/>
    </i>
    <i r="2">
      <x v="11"/>
    </i>
    <i r="1">
      <x v="1"/>
      <x v="8"/>
    </i>
    <i r="1">
      <x v="2"/>
      <x v="11"/>
    </i>
    <i r="2">
      <x v="30"/>
    </i>
    <i r="1">
      <x v="3"/>
      <x v="14"/>
    </i>
    <i r="1">
      <x v="4"/>
      <x v="10"/>
    </i>
    <i r="2">
      <x v="32"/>
    </i>
    <i r="2">
      <x v="33"/>
    </i>
    <i r="1">
      <x v="5"/>
      <x v="28"/>
    </i>
    <i r="2">
      <x v="34"/>
    </i>
    <i r="2">
      <x v="37"/>
    </i>
    <i>
      <x v="3"/>
      <x/>
      <x v="7"/>
    </i>
    <i r="2">
      <x v="8"/>
    </i>
    <i r="2">
      <x v="10"/>
    </i>
    <i r="2">
      <x v="11"/>
    </i>
    <i r="2">
      <x v="14"/>
    </i>
    <i r="1">
      <x v="1"/>
      <x v="8"/>
    </i>
    <i r="1">
      <x v="2"/>
      <x v="11"/>
    </i>
    <i r="2">
      <x v="14"/>
    </i>
    <i r="2">
      <x v="26"/>
    </i>
    <i r="1">
      <x v="3"/>
      <x v="14"/>
    </i>
    <i r="1">
      <x v="4"/>
      <x v="10"/>
    </i>
    <i r="2">
      <x v="12"/>
    </i>
    <i r="2">
      <x v="25"/>
    </i>
    <i r="2">
      <x v="31"/>
    </i>
    <i r="2">
      <x v="33"/>
    </i>
    <i r="2">
      <x v="37"/>
    </i>
    <i r="1">
      <x v="5"/>
      <x v="20"/>
    </i>
    <i r="2">
      <x v="24"/>
    </i>
    <i r="2">
      <x v="29"/>
    </i>
    <i r="2">
      <x v="37"/>
    </i>
    <i>
      <x v="4"/>
      <x v="2"/>
      <x v="11"/>
    </i>
    <i r="1">
      <x v="4"/>
      <x v="37"/>
    </i>
    <i>
      <x v="6"/>
      <x v="4"/>
      <x v="10"/>
    </i>
    <i r="1">
      <x v="5"/>
      <x v="37"/>
    </i>
    <i>
      <x v="7"/>
      <x v="4"/>
      <x v="10"/>
    </i>
    <i>
      <x v="8"/>
      <x v="3"/>
      <x v="14"/>
    </i>
    <i>
      <x v="9"/>
      <x/>
      <x v="4"/>
    </i>
    <i r="2">
      <x v="5"/>
    </i>
    <i r="1">
      <x v="2"/>
      <x v="6"/>
    </i>
    <i r="2">
      <x v="11"/>
    </i>
    <i r="2">
      <x v="15"/>
    </i>
    <i r="1">
      <x v="3"/>
      <x v="3"/>
    </i>
    <i r="2">
      <x v="9"/>
    </i>
    <i r="2">
      <x v="14"/>
    </i>
    <i r="2">
      <x v="23"/>
    </i>
    <i r="1">
      <x v="4"/>
      <x v="10"/>
    </i>
    <i r="2">
      <x v="13"/>
    </i>
    <i r="2">
      <x v="16"/>
    </i>
    <i r="2">
      <x v="27"/>
    </i>
    <i r="2">
      <x v="32"/>
    </i>
    <i r="2">
      <x v="35"/>
    </i>
    <i r="2">
      <x v="36"/>
    </i>
    <i r="1">
      <x v="5"/>
      <x/>
    </i>
    <i r="2">
      <x v="1"/>
    </i>
    <i r="2">
      <x v="17"/>
    </i>
    <i r="2">
      <x v="22"/>
    </i>
    <i r="2">
      <x v="37"/>
    </i>
    <i>
      <x v="10"/>
      <x v="5"/>
      <x v="2"/>
    </i>
    <i>
      <x v="11"/>
      <x v="5"/>
      <x v="2"/>
    </i>
    <i>
      <x v="12"/>
      <x v="5"/>
      <x v="37"/>
    </i>
    <i>
      <x v="13"/>
      <x v="5"/>
      <x v="2"/>
    </i>
    <i>
      <x v="14"/>
      <x v="5"/>
      <x v="2"/>
    </i>
    <i>
      <x v="17"/>
      <x v="4"/>
      <x v="31"/>
    </i>
    <i r="1">
      <x v="5"/>
      <x v="37"/>
    </i>
    <i>
      <x v="19"/>
      <x/>
      <x v="37"/>
    </i>
    <i>
      <x v="20"/>
      <x v="2"/>
      <x v="11"/>
    </i>
    <i r="1">
      <x v="3"/>
      <x v="14"/>
    </i>
    <i r="1">
      <x v="4"/>
      <x v="10"/>
    </i>
    <i>
      <x v="21"/>
      <x v="2"/>
      <x v="11"/>
    </i>
    <i r="1">
      <x v="3"/>
      <x v="14"/>
    </i>
    <i r="1">
      <x v="5"/>
      <x v="37"/>
    </i>
    <i t="grand">
      <x/>
    </i>
  </rowItems>
  <colFields count="1">
    <field x="18"/>
  </colFields>
  <colItems count="3">
    <i>
      <x v="2"/>
    </i>
    <i>
      <x v="3"/>
    </i>
    <i t="grand">
      <x/>
    </i>
  </colItems>
  <pageFields count="1">
    <pageField fld="17" hier="-1"/>
  </pageFields>
  <dataFields count="1">
    <dataField name="Cuenta de COD_POSTO_FP" fld="2" subtotal="count" baseField="0" baseItem="0"/>
  </dataFields>
  <formats count="5">
    <format dxfId="9">
      <pivotArea outline="0" collapsedLevelsAreSubtotals="1" fieldPosition="0"/>
    </format>
    <format dxfId="8">
      <pivotArea dataOnly="0" labelOnly="1" outline="0" axis="axisValues" fieldPosition="0"/>
    </format>
    <format dxfId="7">
      <pivotArea dataOnly="0" labelOnly="1" outline="0" fieldPosition="0">
        <references count="1">
          <reference field="17" count="0"/>
        </references>
      </pivotArea>
    </format>
    <format dxfId="6">
      <pivotArea dataOnly="0" labelOnly="1" outline="0" fieldPosition="0">
        <references count="1">
          <reference field="18" count="0"/>
        </references>
      </pivotArea>
    </format>
    <format dxfId="5">
      <pivotArea field="4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C052-4CE9-45EC-9573-8A48CB32EDBD}">
  <sheetPr>
    <tabColor rgb="FFFFFF00"/>
  </sheetPr>
  <dimension ref="A2:I89"/>
  <sheetViews>
    <sheetView tabSelected="1" zoomScale="85" zoomScaleNormal="85" zoomScaleSheetLayoutView="145" workbookViewId="0">
      <selection activeCell="A54" sqref="A54:E54"/>
    </sheetView>
  </sheetViews>
  <sheetFormatPr baseColWidth="10" defaultRowHeight="15" x14ac:dyDescent="0.25"/>
  <cols>
    <col min="1" max="1" width="35.5703125" bestFit="1" customWidth="1"/>
    <col min="2" max="2" width="11.85546875" style="27" bestFit="1" customWidth="1"/>
    <col min="3" max="3" width="12.85546875" style="202" bestFit="1" customWidth="1"/>
    <col min="4" max="4" width="17.7109375" style="27" customWidth="1"/>
    <col min="5" max="5" width="11.42578125" style="27"/>
  </cols>
  <sheetData>
    <row r="2" spans="1:5" ht="15.75" thickBot="1" x14ac:dyDescent="0.3">
      <c r="A2" s="224" t="s">
        <v>7283</v>
      </c>
      <c r="B2" s="224"/>
      <c r="C2" s="224"/>
      <c r="D2" s="224"/>
      <c r="E2" s="224"/>
    </row>
    <row r="3" spans="1:5" x14ac:dyDescent="0.25">
      <c r="A3" s="139" t="s">
        <v>1334</v>
      </c>
      <c r="B3" s="140" t="s">
        <v>1335</v>
      </c>
      <c r="C3" s="141" t="s">
        <v>1336</v>
      </c>
      <c r="D3" s="142" t="s">
        <v>7284</v>
      </c>
      <c r="E3" s="143" t="s">
        <v>7285</v>
      </c>
    </row>
    <row r="4" spans="1:5" x14ac:dyDescent="0.25">
      <c r="A4" s="206" t="s">
        <v>1903</v>
      </c>
      <c r="B4" s="11">
        <v>14</v>
      </c>
      <c r="C4" s="144">
        <v>7157.92</v>
      </c>
      <c r="D4" s="145">
        <v>29</v>
      </c>
      <c r="E4" s="209">
        <f>SUM(D4:D9)</f>
        <v>537</v>
      </c>
    </row>
    <row r="5" spans="1:5" x14ac:dyDescent="0.25">
      <c r="A5" s="206"/>
      <c r="B5" s="11">
        <v>13</v>
      </c>
      <c r="C5" s="144">
        <v>6990.1677794117631</v>
      </c>
      <c r="D5" s="145">
        <v>2</v>
      </c>
      <c r="E5" s="209"/>
    </row>
    <row r="6" spans="1:5" x14ac:dyDescent="0.25">
      <c r="A6" s="206"/>
      <c r="B6" s="11">
        <v>12</v>
      </c>
      <c r="C6" s="144">
        <v>6822.48</v>
      </c>
      <c r="D6" s="145">
        <v>57</v>
      </c>
      <c r="E6" s="209"/>
    </row>
    <row r="7" spans="1:5" x14ac:dyDescent="0.25">
      <c r="A7" s="206"/>
      <c r="B7" s="11">
        <v>11</v>
      </c>
      <c r="C7" s="144">
        <v>6654.5360514705862</v>
      </c>
      <c r="D7" s="145">
        <v>5</v>
      </c>
      <c r="E7" s="209"/>
    </row>
    <row r="8" spans="1:5" x14ac:dyDescent="0.25">
      <c r="A8" s="206"/>
      <c r="B8" s="11">
        <v>10</v>
      </c>
      <c r="C8" s="144">
        <v>6486.34</v>
      </c>
      <c r="D8" s="145">
        <v>14</v>
      </c>
      <c r="E8" s="209"/>
    </row>
    <row r="9" spans="1:5" ht="15.75" thickBot="1" x14ac:dyDescent="0.3">
      <c r="A9" s="207"/>
      <c r="B9" s="146">
        <v>9</v>
      </c>
      <c r="C9" s="147">
        <v>6319.04</v>
      </c>
      <c r="D9" s="148">
        <v>430</v>
      </c>
      <c r="E9" s="210"/>
    </row>
    <row r="10" spans="1:5" x14ac:dyDescent="0.25">
      <c r="A10" s="211" t="s">
        <v>2263</v>
      </c>
      <c r="B10" s="149">
        <v>14</v>
      </c>
      <c r="C10" s="150">
        <v>7157.92</v>
      </c>
      <c r="D10" s="151">
        <v>288</v>
      </c>
      <c r="E10" s="214">
        <f>SUM(D10:D15)</f>
        <v>631</v>
      </c>
    </row>
    <row r="11" spans="1:5" x14ac:dyDescent="0.25">
      <c r="A11" s="212"/>
      <c r="B11" s="152">
        <v>13</v>
      </c>
      <c r="C11" s="153">
        <v>6990.1677794117631</v>
      </c>
      <c r="D11" s="154">
        <v>4</v>
      </c>
      <c r="E11" s="209"/>
    </row>
    <row r="12" spans="1:5" x14ac:dyDescent="0.25">
      <c r="A12" s="212"/>
      <c r="B12" s="152">
        <v>12</v>
      </c>
      <c r="C12" s="153">
        <v>6822.48</v>
      </c>
      <c r="D12" s="154">
        <v>207</v>
      </c>
      <c r="E12" s="209"/>
    </row>
    <row r="13" spans="1:5" x14ac:dyDescent="0.25">
      <c r="A13" s="212"/>
      <c r="B13" s="152">
        <v>11</v>
      </c>
      <c r="C13" s="153">
        <v>6654.5360514705862</v>
      </c>
      <c r="D13" s="154">
        <v>1</v>
      </c>
      <c r="E13" s="209"/>
    </row>
    <row r="14" spans="1:5" x14ac:dyDescent="0.25">
      <c r="A14" s="212"/>
      <c r="B14" s="152">
        <v>10</v>
      </c>
      <c r="C14" s="153">
        <v>6486.34</v>
      </c>
      <c r="D14" s="154">
        <v>40</v>
      </c>
      <c r="E14" s="209"/>
    </row>
    <row r="15" spans="1:5" ht="15.75" thickBot="1" x14ac:dyDescent="0.3">
      <c r="A15" s="213"/>
      <c r="B15" s="155">
        <v>9</v>
      </c>
      <c r="C15" s="156">
        <v>6319.04</v>
      </c>
      <c r="D15" s="157">
        <v>91</v>
      </c>
      <c r="E15" s="215"/>
    </row>
    <row r="16" spans="1:5" x14ac:dyDescent="0.25">
      <c r="A16" s="205" t="s">
        <v>4682</v>
      </c>
      <c r="B16" s="158">
        <v>12</v>
      </c>
      <c r="C16" s="159">
        <v>6822.48</v>
      </c>
      <c r="D16" s="160">
        <v>1</v>
      </c>
      <c r="E16" s="208">
        <f>SUM(D16:D17)</f>
        <v>2</v>
      </c>
    </row>
    <row r="17" spans="1:5" ht="15.75" thickBot="1" x14ac:dyDescent="0.3">
      <c r="A17" s="207"/>
      <c r="B17" s="146">
        <v>10</v>
      </c>
      <c r="C17" s="147">
        <v>6486.34</v>
      </c>
      <c r="D17" s="148">
        <v>1</v>
      </c>
      <c r="E17" s="210"/>
    </row>
    <row r="18" spans="1:5" x14ac:dyDescent="0.25">
      <c r="A18" s="211" t="s">
        <v>2466</v>
      </c>
      <c r="B18" s="149">
        <v>10</v>
      </c>
      <c r="C18" s="150">
        <v>6486.34</v>
      </c>
      <c r="D18" s="151">
        <v>13</v>
      </c>
      <c r="E18" s="214">
        <f>SUM(D18:D19)</f>
        <v>24</v>
      </c>
    </row>
    <row r="19" spans="1:5" ht="15.75" thickBot="1" x14ac:dyDescent="0.3">
      <c r="A19" s="213"/>
      <c r="B19" s="155">
        <v>9</v>
      </c>
      <c r="C19" s="156">
        <v>6319.04</v>
      </c>
      <c r="D19" s="157">
        <v>11</v>
      </c>
      <c r="E19" s="215"/>
    </row>
    <row r="20" spans="1:5" ht="15.75" thickBot="1" x14ac:dyDescent="0.3">
      <c r="A20" s="161" t="s">
        <v>4338</v>
      </c>
      <c r="B20" s="162">
        <v>10</v>
      </c>
      <c r="C20" s="163">
        <v>6486.34</v>
      </c>
      <c r="D20" s="164">
        <v>7</v>
      </c>
      <c r="E20" s="165">
        <f>SUM(D20)</f>
        <v>7</v>
      </c>
    </row>
    <row r="21" spans="1:5" ht="15.75" thickBot="1" x14ac:dyDescent="0.3">
      <c r="A21" s="166" t="s">
        <v>4726</v>
      </c>
      <c r="B21" s="167">
        <v>11</v>
      </c>
      <c r="C21" s="168">
        <v>6654.5360514705862</v>
      </c>
      <c r="D21" s="169">
        <v>2</v>
      </c>
      <c r="E21" s="170">
        <f>SUM(D21)</f>
        <v>2</v>
      </c>
    </row>
    <row r="22" spans="1:5" x14ac:dyDescent="0.25">
      <c r="A22" s="220" t="s">
        <v>1348</v>
      </c>
      <c r="B22" s="171">
        <v>14</v>
      </c>
      <c r="C22" s="172">
        <v>7157.92</v>
      </c>
      <c r="D22" s="173">
        <v>2</v>
      </c>
      <c r="E22" s="214">
        <f>SUM(D22:D26)</f>
        <v>1000</v>
      </c>
    </row>
    <row r="23" spans="1:5" x14ac:dyDescent="0.25">
      <c r="A23" s="206"/>
      <c r="B23" s="11">
        <v>12</v>
      </c>
      <c r="C23" s="144">
        <v>6822.48</v>
      </c>
      <c r="D23" s="145">
        <v>3</v>
      </c>
      <c r="E23" s="209"/>
    </row>
    <row r="24" spans="1:5" x14ac:dyDescent="0.25">
      <c r="A24" s="206"/>
      <c r="B24" s="11">
        <v>11</v>
      </c>
      <c r="C24" s="144">
        <v>6654.5360514705862</v>
      </c>
      <c r="D24" s="145">
        <v>9</v>
      </c>
      <c r="E24" s="209"/>
    </row>
    <row r="25" spans="1:5" x14ac:dyDescent="0.25">
      <c r="A25" s="206"/>
      <c r="B25" s="11">
        <v>10</v>
      </c>
      <c r="C25" s="144">
        <v>6486.34</v>
      </c>
      <c r="D25" s="145">
        <v>152</v>
      </c>
      <c r="E25" s="209"/>
    </row>
    <row r="26" spans="1:5" ht="15.75" thickBot="1" x14ac:dyDescent="0.3">
      <c r="A26" s="221"/>
      <c r="B26" s="174">
        <v>9</v>
      </c>
      <c r="C26" s="175">
        <v>6319.04</v>
      </c>
      <c r="D26" s="176">
        <v>834</v>
      </c>
      <c r="E26" s="215"/>
    </row>
    <row r="27" spans="1:5" x14ac:dyDescent="0.25">
      <c r="A27" s="222" t="s">
        <v>4845</v>
      </c>
      <c r="B27" s="177">
        <v>10</v>
      </c>
      <c r="C27" s="178">
        <v>6486.34</v>
      </c>
      <c r="D27" s="179">
        <v>7</v>
      </c>
      <c r="E27" s="208">
        <f>SUM(D27:D28)</f>
        <v>11</v>
      </c>
    </row>
    <row r="28" spans="1:5" ht="15.75" thickBot="1" x14ac:dyDescent="0.3">
      <c r="A28" s="223"/>
      <c r="B28" s="180">
        <v>9</v>
      </c>
      <c r="C28" s="181">
        <v>6319.04</v>
      </c>
      <c r="D28" s="182">
        <v>4</v>
      </c>
      <c r="E28" s="210"/>
    </row>
    <row r="29" spans="1:5" ht="15.75" thickBot="1" x14ac:dyDescent="0.3">
      <c r="A29" s="161" t="s">
        <v>5179</v>
      </c>
      <c r="B29" s="162">
        <v>14</v>
      </c>
      <c r="C29" s="163">
        <v>7157.92</v>
      </c>
      <c r="D29" s="164">
        <v>1</v>
      </c>
      <c r="E29" s="165">
        <f>SUM(D29)</f>
        <v>1</v>
      </c>
    </row>
    <row r="30" spans="1:5" x14ac:dyDescent="0.25">
      <c r="A30" s="222" t="s">
        <v>2685</v>
      </c>
      <c r="B30" s="177">
        <v>12</v>
      </c>
      <c r="C30" s="178">
        <v>6822.48</v>
      </c>
      <c r="D30" s="179">
        <v>2</v>
      </c>
      <c r="E30" s="208">
        <f>SUM(D30:D32)</f>
        <v>6</v>
      </c>
    </row>
    <row r="31" spans="1:5" x14ac:dyDescent="0.25">
      <c r="A31" s="212"/>
      <c r="B31" s="152">
        <v>11</v>
      </c>
      <c r="C31" s="153">
        <v>6654.5360514705862</v>
      </c>
      <c r="D31" s="154">
        <v>3</v>
      </c>
      <c r="E31" s="209"/>
    </row>
    <row r="32" spans="1:5" ht="15.75" thickBot="1" x14ac:dyDescent="0.3">
      <c r="A32" s="223"/>
      <c r="B32" s="180">
        <v>10</v>
      </c>
      <c r="C32" s="181">
        <v>6486.34</v>
      </c>
      <c r="D32" s="182">
        <v>1</v>
      </c>
      <c r="E32" s="210"/>
    </row>
    <row r="33" spans="1:9" x14ac:dyDescent="0.25">
      <c r="A33" s="220" t="s">
        <v>2494</v>
      </c>
      <c r="B33" s="171">
        <v>12</v>
      </c>
      <c r="C33" s="172">
        <v>6822.48</v>
      </c>
      <c r="D33" s="173">
        <v>7</v>
      </c>
      <c r="E33" s="214">
        <f>SUM(D33:D35)</f>
        <v>46</v>
      </c>
    </row>
    <row r="34" spans="1:9" x14ac:dyDescent="0.25">
      <c r="A34" s="206"/>
      <c r="B34" s="11">
        <v>11</v>
      </c>
      <c r="C34" s="144">
        <v>6654.5360514705862</v>
      </c>
      <c r="D34" s="145">
        <v>10</v>
      </c>
      <c r="E34" s="209"/>
    </row>
    <row r="35" spans="1:9" ht="15.75" thickBot="1" x14ac:dyDescent="0.3">
      <c r="A35" s="221"/>
      <c r="B35" s="174">
        <v>9</v>
      </c>
      <c r="C35" s="175">
        <v>6319.04</v>
      </c>
      <c r="D35" s="176">
        <v>29</v>
      </c>
      <c r="E35" s="215"/>
    </row>
    <row r="36" spans="1:9" ht="15.75" thickBot="1" x14ac:dyDescent="0.3">
      <c r="A36" s="216" t="s">
        <v>7286</v>
      </c>
      <c r="B36" s="217"/>
      <c r="C36" s="217"/>
      <c r="D36" s="218">
        <f>SUM(D4:D35)</f>
        <v>2267</v>
      </c>
      <c r="E36" s="219"/>
    </row>
    <row r="40" spans="1:9" ht="15.75" thickBot="1" x14ac:dyDescent="0.3">
      <c r="A40" s="224" t="s">
        <v>7287</v>
      </c>
      <c r="B40" s="224"/>
      <c r="C40" s="224"/>
      <c r="D40" s="224"/>
      <c r="E40" s="224"/>
      <c r="I40" s="183"/>
    </row>
    <row r="41" spans="1:9" x14ac:dyDescent="0.25">
      <c r="A41" s="139" t="s">
        <v>1334</v>
      </c>
      <c r="B41" s="140" t="s">
        <v>1335</v>
      </c>
      <c r="C41" s="141" t="s">
        <v>1336</v>
      </c>
      <c r="D41" s="140" t="s">
        <v>7284</v>
      </c>
      <c r="E41" s="143" t="s">
        <v>7285</v>
      </c>
    </row>
    <row r="42" spans="1:9" ht="15.75" thickBot="1" x14ac:dyDescent="0.3">
      <c r="A42" s="184" t="s">
        <v>7198</v>
      </c>
      <c r="B42" s="146">
        <v>9</v>
      </c>
      <c r="C42" s="147">
        <v>6319.04</v>
      </c>
      <c r="D42" s="185">
        <v>6</v>
      </c>
      <c r="E42" s="186">
        <f>SUM(D42)</f>
        <v>6</v>
      </c>
    </row>
    <row r="43" spans="1:9" x14ac:dyDescent="0.25">
      <c r="A43" s="211" t="s">
        <v>1348</v>
      </c>
      <c r="B43" s="149">
        <v>11</v>
      </c>
      <c r="C43" s="150">
        <v>6654.5360514705862</v>
      </c>
      <c r="D43" s="187">
        <v>1</v>
      </c>
      <c r="E43" s="225">
        <f>SUM(D43:D45)</f>
        <v>154</v>
      </c>
    </row>
    <row r="44" spans="1:9" x14ac:dyDescent="0.25">
      <c r="A44" s="212"/>
      <c r="B44" s="152">
        <v>10</v>
      </c>
      <c r="C44" s="153">
        <v>6486.34</v>
      </c>
      <c r="D44" s="13">
        <v>2</v>
      </c>
      <c r="E44" s="226"/>
    </row>
    <row r="45" spans="1:9" ht="15.75" thickBot="1" x14ac:dyDescent="0.3">
      <c r="A45" s="213"/>
      <c r="B45" s="155">
        <v>9</v>
      </c>
      <c r="C45" s="156">
        <v>6319.04</v>
      </c>
      <c r="D45" s="188">
        <v>151</v>
      </c>
      <c r="E45" s="227"/>
    </row>
    <row r="46" spans="1:9" ht="15.75" thickBot="1" x14ac:dyDescent="0.3">
      <c r="A46" s="189" t="s">
        <v>4845</v>
      </c>
      <c r="B46" s="190">
        <v>9</v>
      </c>
      <c r="C46" s="191">
        <v>6319.04</v>
      </c>
      <c r="D46" s="192">
        <v>1</v>
      </c>
      <c r="E46" s="170">
        <f>SUM(D46)</f>
        <v>1</v>
      </c>
    </row>
    <row r="47" spans="1:9" ht="15.75" thickBot="1" x14ac:dyDescent="0.3">
      <c r="A47" s="193" t="s">
        <v>6709</v>
      </c>
      <c r="B47" s="194">
        <v>9</v>
      </c>
      <c r="C47" s="195">
        <v>6319.04</v>
      </c>
      <c r="D47" s="196">
        <v>1</v>
      </c>
      <c r="E47" s="165">
        <f>SUM(D47)</f>
        <v>1</v>
      </c>
    </row>
    <row r="48" spans="1:9" ht="15.75" thickBot="1" x14ac:dyDescent="0.3">
      <c r="A48" s="216" t="s">
        <v>7286</v>
      </c>
      <c r="B48" s="217"/>
      <c r="C48" s="217"/>
      <c r="D48" s="228">
        <f>SUM(D42:D47)</f>
        <v>162</v>
      </c>
      <c r="E48" s="229"/>
    </row>
    <row r="54" spans="1:5" ht="15.75" thickBot="1" x14ac:dyDescent="0.3">
      <c r="A54" s="224" t="s">
        <v>7288</v>
      </c>
      <c r="B54" s="224"/>
      <c r="C54" s="224"/>
      <c r="D54" s="224"/>
      <c r="E54" s="224"/>
    </row>
    <row r="55" spans="1:5" x14ac:dyDescent="0.25">
      <c r="A55" s="139" t="s">
        <v>1334</v>
      </c>
      <c r="B55" s="140" t="s">
        <v>1335</v>
      </c>
      <c r="C55" s="141" t="s">
        <v>1336</v>
      </c>
      <c r="D55" s="142" t="s">
        <v>7284</v>
      </c>
      <c r="E55" s="143" t="s">
        <v>7285</v>
      </c>
    </row>
    <row r="56" spans="1:5" x14ac:dyDescent="0.25">
      <c r="A56" s="206" t="s">
        <v>1903</v>
      </c>
      <c r="B56" s="11">
        <v>14</v>
      </c>
      <c r="C56" s="144">
        <v>7157.92</v>
      </c>
      <c r="D56" s="145">
        <v>29</v>
      </c>
      <c r="E56" s="209">
        <f>SUM(D56:D61)</f>
        <v>537</v>
      </c>
    </row>
    <row r="57" spans="1:5" x14ac:dyDescent="0.25">
      <c r="A57" s="206"/>
      <c r="B57" s="11">
        <v>13</v>
      </c>
      <c r="C57" s="144">
        <v>6990.1677794117631</v>
      </c>
      <c r="D57" s="145">
        <v>2</v>
      </c>
      <c r="E57" s="209"/>
    </row>
    <row r="58" spans="1:5" x14ac:dyDescent="0.25">
      <c r="A58" s="206"/>
      <c r="B58" s="11">
        <v>12</v>
      </c>
      <c r="C58" s="144">
        <v>6822.48</v>
      </c>
      <c r="D58" s="145">
        <v>57</v>
      </c>
      <c r="E58" s="209"/>
    </row>
    <row r="59" spans="1:5" x14ac:dyDescent="0.25">
      <c r="A59" s="206"/>
      <c r="B59" s="11">
        <v>11</v>
      </c>
      <c r="C59" s="144">
        <v>6654.5360514705862</v>
      </c>
      <c r="D59" s="145">
        <v>5</v>
      </c>
      <c r="E59" s="209"/>
    </row>
    <row r="60" spans="1:5" x14ac:dyDescent="0.25">
      <c r="A60" s="206"/>
      <c r="B60" s="11">
        <v>10</v>
      </c>
      <c r="C60" s="144">
        <v>6486.34</v>
      </c>
      <c r="D60" s="145">
        <v>14</v>
      </c>
      <c r="E60" s="209"/>
    </row>
    <row r="61" spans="1:5" ht="15.75" thickBot="1" x14ac:dyDescent="0.3">
      <c r="A61" s="207"/>
      <c r="B61" s="146">
        <v>9</v>
      </c>
      <c r="C61" s="147">
        <v>6319.04</v>
      </c>
      <c r="D61" s="148">
        <v>430</v>
      </c>
      <c r="E61" s="210"/>
    </row>
    <row r="62" spans="1:5" x14ac:dyDescent="0.25">
      <c r="A62" s="211" t="s">
        <v>2263</v>
      </c>
      <c r="B62" s="149">
        <v>14</v>
      </c>
      <c r="C62" s="150">
        <v>7157.92</v>
      </c>
      <c r="D62" s="151">
        <v>288</v>
      </c>
      <c r="E62" s="214">
        <f>SUM(D62:D67)</f>
        <v>637</v>
      </c>
    </row>
    <row r="63" spans="1:5" x14ac:dyDescent="0.25">
      <c r="A63" s="212"/>
      <c r="B63" s="152">
        <v>13</v>
      </c>
      <c r="C63" s="153">
        <v>6990.1677794117631</v>
      </c>
      <c r="D63" s="154">
        <v>4</v>
      </c>
      <c r="E63" s="209"/>
    </row>
    <row r="64" spans="1:5" x14ac:dyDescent="0.25">
      <c r="A64" s="212"/>
      <c r="B64" s="152">
        <v>12</v>
      </c>
      <c r="C64" s="153">
        <v>6822.48</v>
      </c>
      <c r="D64" s="154">
        <v>207</v>
      </c>
      <c r="E64" s="209"/>
    </row>
    <row r="65" spans="1:5" x14ac:dyDescent="0.25">
      <c r="A65" s="212"/>
      <c r="B65" s="152">
        <v>11</v>
      </c>
      <c r="C65" s="153">
        <v>6654.5360514705862</v>
      </c>
      <c r="D65" s="154">
        <v>1</v>
      </c>
      <c r="E65" s="209"/>
    </row>
    <row r="66" spans="1:5" x14ac:dyDescent="0.25">
      <c r="A66" s="212"/>
      <c r="B66" s="152">
        <v>10</v>
      </c>
      <c r="C66" s="153">
        <v>6486.34</v>
      </c>
      <c r="D66" s="154">
        <v>40</v>
      </c>
      <c r="E66" s="209"/>
    </row>
    <row r="67" spans="1:5" ht="15.75" thickBot="1" x14ac:dyDescent="0.3">
      <c r="A67" s="213"/>
      <c r="B67" s="155">
        <v>9</v>
      </c>
      <c r="C67" s="156">
        <v>6319.04</v>
      </c>
      <c r="D67" s="157">
        <f>91+D42</f>
        <v>97</v>
      </c>
      <c r="E67" s="215"/>
    </row>
    <row r="68" spans="1:5" x14ac:dyDescent="0.25">
      <c r="A68" s="205" t="s">
        <v>4682</v>
      </c>
      <c r="B68" s="158">
        <v>12</v>
      </c>
      <c r="C68" s="159">
        <v>6822.48</v>
      </c>
      <c r="D68" s="160">
        <v>1</v>
      </c>
      <c r="E68" s="208">
        <f>SUM(D68:D69)</f>
        <v>2</v>
      </c>
    </row>
    <row r="69" spans="1:5" ht="15.75" thickBot="1" x14ac:dyDescent="0.3">
      <c r="A69" s="207"/>
      <c r="B69" s="146">
        <v>10</v>
      </c>
      <c r="C69" s="147">
        <v>6486.34</v>
      </c>
      <c r="D69" s="148">
        <v>1</v>
      </c>
      <c r="E69" s="210"/>
    </row>
    <row r="70" spans="1:5" x14ac:dyDescent="0.25">
      <c r="A70" s="211" t="s">
        <v>2466</v>
      </c>
      <c r="B70" s="149">
        <v>10</v>
      </c>
      <c r="C70" s="150">
        <v>6486.34</v>
      </c>
      <c r="D70" s="151">
        <v>13</v>
      </c>
      <c r="E70" s="214">
        <f>SUM(D70:D71)</f>
        <v>24</v>
      </c>
    </row>
    <row r="71" spans="1:5" ht="15.75" thickBot="1" x14ac:dyDescent="0.3">
      <c r="A71" s="213"/>
      <c r="B71" s="155">
        <v>9</v>
      </c>
      <c r="C71" s="156">
        <v>6319.04</v>
      </c>
      <c r="D71" s="157">
        <v>11</v>
      </c>
      <c r="E71" s="215"/>
    </row>
    <row r="72" spans="1:5" ht="15.75" thickBot="1" x14ac:dyDescent="0.3">
      <c r="A72" s="161" t="s">
        <v>4338</v>
      </c>
      <c r="B72" s="162">
        <v>10</v>
      </c>
      <c r="C72" s="163">
        <v>6486.34</v>
      </c>
      <c r="D72" s="164">
        <v>7</v>
      </c>
      <c r="E72" s="165">
        <f>SUM(D72)</f>
        <v>7</v>
      </c>
    </row>
    <row r="73" spans="1:5" ht="15.75" thickBot="1" x14ac:dyDescent="0.3">
      <c r="A73" s="166" t="s">
        <v>4726</v>
      </c>
      <c r="B73" s="167">
        <v>11</v>
      </c>
      <c r="C73" s="168">
        <v>6654.5360514705862</v>
      </c>
      <c r="D73" s="169">
        <v>2</v>
      </c>
      <c r="E73" s="170">
        <f>SUM(D73)</f>
        <v>2</v>
      </c>
    </row>
    <row r="74" spans="1:5" x14ac:dyDescent="0.25">
      <c r="A74" s="220" t="s">
        <v>1348</v>
      </c>
      <c r="B74" s="171">
        <v>14</v>
      </c>
      <c r="C74" s="172">
        <v>7157.92</v>
      </c>
      <c r="D74" s="173">
        <v>2</v>
      </c>
      <c r="E74" s="214">
        <f>SUM(D74:D78)</f>
        <v>1154</v>
      </c>
    </row>
    <row r="75" spans="1:5" x14ac:dyDescent="0.25">
      <c r="A75" s="206"/>
      <c r="B75" s="11">
        <v>12</v>
      </c>
      <c r="C75" s="144">
        <v>6822.48</v>
      </c>
      <c r="D75" s="145">
        <v>3</v>
      </c>
      <c r="E75" s="209"/>
    </row>
    <row r="76" spans="1:5" x14ac:dyDescent="0.25">
      <c r="A76" s="206"/>
      <c r="B76" s="11">
        <v>11</v>
      </c>
      <c r="C76" s="144">
        <v>6654.5360514705862</v>
      </c>
      <c r="D76" s="145">
        <f>9+D43</f>
        <v>10</v>
      </c>
      <c r="E76" s="209"/>
    </row>
    <row r="77" spans="1:5" x14ac:dyDescent="0.25">
      <c r="A77" s="206"/>
      <c r="B77" s="11">
        <v>10</v>
      </c>
      <c r="C77" s="144">
        <v>6486.34</v>
      </c>
      <c r="D77" s="145">
        <f>152+D44</f>
        <v>154</v>
      </c>
      <c r="E77" s="209"/>
    </row>
    <row r="78" spans="1:5" ht="15.75" thickBot="1" x14ac:dyDescent="0.3">
      <c r="A78" s="221"/>
      <c r="B78" s="174">
        <v>9</v>
      </c>
      <c r="C78" s="175">
        <v>6319.04</v>
      </c>
      <c r="D78" s="176">
        <f>834+D45</f>
        <v>985</v>
      </c>
      <c r="E78" s="215"/>
    </row>
    <row r="79" spans="1:5" x14ac:dyDescent="0.25">
      <c r="A79" s="222" t="s">
        <v>4845</v>
      </c>
      <c r="B79" s="177">
        <v>10</v>
      </c>
      <c r="C79" s="178">
        <v>6486.34</v>
      </c>
      <c r="D79" s="179">
        <v>7</v>
      </c>
      <c r="E79" s="208">
        <f>SUM(D79:D80)</f>
        <v>12</v>
      </c>
    </row>
    <row r="80" spans="1:5" ht="15.75" thickBot="1" x14ac:dyDescent="0.3">
      <c r="A80" s="223"/>
      <c r="B80" s="180">
        <v>9</v>
      </c>
      <c r="C80" s="181">
        <v>6319.04</v>
      </c>
      <c r="D80" s="182">
        <f>4+D46</f>
        <v>5</v>
      </c>
      <c r="E80" s="210"/>
    </row>
    <row r="81" spans="1:5" ht="15.75" thickBot="1" x14ac:dyDescent="0.3">
      <c r="A81" s="161" t="s">
        <v>5179</v>
      </c>
      <c r="B81" s="162">
        <v>14</v>
      </c>
      <c r="C81" s="163">
        <v>7157.92</v>
      </c>
      <c r="D81" s="164">
        <v>1</v>
      </c>
      <c r="E81" s="165">
        <f>SUM(D81)</f>
        <v>1</v>
      </c>
    </row>
    <row r="82" spans="1:5" x14ac:dyDescent="0.25">
      <c r="A82" s="205" t="s">
        <v>2685</v>
      </c>
      <c r="B82" s="158">
        <v>12</v>
      </c>
      <c r="C82" s="159">
        <v>6822.48</v>
      </c>
      <c r="D82" s="160">
        <v>2</v>
      </c>
      <c r="E82" s="208">
        <f>SUM(D82:D84)</f>
        <v>6</v>
      </c>
    </row>
    <row r="83" spans="1:5" x14ac:dyDescent="0.25">
      <c r="A83" s="206"/>
      <c r="B83" s="11">
        <v>11</v>
      </c>
      <c r="C83" s="144">
        <v>6654.5360514705862</v>
      </c>
      <c r="D83" s="145">
        <v>3</v>
      </c>
      <c r="E83" s="209"/>
    </row>
    <row r="84" spans="1:5" ht="15.75" thickBot="1" x14ac:dyDescent="0.3">
      <c r="A84" s="207"/>
      <c r="B84" s="146">
        <v>10</v>
      </c>
      <c r="C84" s="147">
        <v>6486.34</v>
      </c>
      <c r="D84" s="148">
        <v>1</v>
      </c>
      <c r="E84" s="210"/>
    </row>
    <row r="85" spans="1:5" x14ac:dyDescent="0.25">
      <c r="A85" s="211" t="s">
        <v>2494</v>
      </c>
      <c r="B85" s="149">
        <v>12</v>
      </c>
      <c r="C85" s="150">
        <v>6822.48</v>
      </c>
      <c r="D85" s="151">
        <v>7</v>
      </c>
      <c r="E85" s="214">
        <f>SUM(D85:D87)</f>
        <v>46</v>
      </c>
    </row>
    <row r="86" spans="1:5" x14ac:dyDescent="0.25">
      <c r="A86" s="212"/>
      <c r="B86" s="152">
        <v>11</v>
      </c>
      <c r="C86" s="153">
        <v>6654.5360514705862</v>
      </c>
      <c r="D86" s="154">
        <v>10</v>
      </c>
      <c r="E86" s="209"/>
    </row>
    <row r="87" spans="1:5" ht="15.75" thickBot="1" x14ac:dyDescent="0.3">
      <c r="A87" s="213"/>
      <c r="B87" s="155">
        <v>9</v>
      </c>
      <c r="C87" s="156">
        <v>6319.04</v>
      </c>
      <c r="D87" s="157">
        <v>29</v>
      </c>
      <c r="E87" s="215"/>
    </row>
    <row r="88" spans="1:5" ht="15.75" thickBot="1" x14ac:dyDescent="0.3">
      <c r="A88" s="197" t="s">
        <v>6709</v>
      </c>
      <c r="B88" s="198">
        <v>9</v>
      </c>
      <c r="C88" s="199">
        <v>6319.04</v>
      </c>
      <c r="D88" s="200">
        <v>1</v>
      </c>
      <c r="E88" s="201">
        <f>SUM(D88)</f>
        <v>1</v>
      </c>
    </row>
    <row r="89" spans="1:5" ht="15.75" thickBot="1" x14ac:dyDescent="0.3">
      <c r="A89" s="216" t="s">
        <v>7286</v>
      </c>
      <c r="B89" s="217"/>
      <c r="C89" s="217"/>
      <c r="D89" s="218">
        <f>SUM(D56:D88)</f>
        <v>2429</v>
      </c>
      <c r="E89" s="219"/>
    </row>
  </sheetData>
  <mergeCells count="43">
    <mergeCell ref="A16:A17"/>
    <mergeCell ref="E16:E17"/>
    <mergeCell ref="A2:E2"/>
    <mergeCell ref="A4:A9"/>
    <mergeCell ref="E4:E9"/>
    <mergeCell ref="A10:A15"/>
    <mergeCell ref="E10:E15"/>
    <mergeCell ref="A18:A19"/>
    <mergeCell ref="E18:E19"/>
    <mergeCell ref="A22:A26"/>
    <mergeCell ref="E22:E26"/>
    <mergeCell ref="A27:A28"/>
    <mergeCell ref="E27:E28"/>
    <mergeCell ref="A54:E54"/>
    <mergeCell ref="A30:A32"/>
    <mergeCell ref="E30:E32"/>
    <mergeCell ref="A33:A35"/>
    <mergeCell ref="E33:E35"/>
    <mergeCell ref="A36:C36"/>
    <mergeCell ref="D36:E36"/>
    <mergeCell ref="A40:E40"/>
    <mergeCell ref="A43:A45"/>
    <mergeCell ref="E43:E45"/>
    <mergeCell ref="A48:C48"/>
    <mergeCell ref="D48:E48"/>
    <mergeCell ref="A56:A61"/>
    <mergeCell ref="E56:E61"/>
    <mergeCell ref="A62:A67"/>
    <mergeCell ref="E62:E67"/>
    <mergeCell ref="A68:A69"/>
    <mergeCell ref="E68:E69"/>
    <mergeCell ref="A70:A71"/>
    <mergeCell ref="E70:E71"/>
    <mergeCell ref="A74:A78"/>
    <mergeCell ref="E74:E78"/>
    <mergeCell ref="A79:A80"/>
    <mergeCell ref="E79:E80"/>
    <mergeCell ref="A82:A84"/>
    <mergeCell ref="E82:E84"/>
    <mergeCell ref="A85:A87"/>
    <mergeCell ref="E85:E87"/>
    <mergeCell ref="A89:C89"/>
    <mergeCell ref="D89:E89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D2329"/>
  <sheetViews>
    <sheetView topLeftCell="N1" zoomScale="85" zoomScaleNormal="85" workbookViewId="0">
      <pane ySplit="2" topLeftCell="A3" activePane="bottomLeft" state="frozen"/>
      <selection pane="bottomLeft" activeCell="C12" sqref="C12"/>
    </sheetView>
  </sheetViews>
  <sheetFormatPr baseColWidth="10" defaultColWidth="11.42578125" defaultRowHeight="15" x14ac:dyDescent="0.25"/>
  <cols>
    <col min="1" max="1" width="14.28515625" style="27" customWidth="1"/>
    <col min="2" max="2" width="13.140625" customWidth="1"/>
    <col min="3" max="3" width="91.28515625" bestFit="1" customWidth="1"/>
    <col min="5" max="5" width="21.85546875" bestFit="1" customWidth="1"/>
    <col min="6" max="6" width="34.42578125" bestFit="1" customWidth="1"/>
    <col min="9" max="9" width="17.28515625" bestFit="1" customWidth="1"/>
    <col min="16" max="16" width="119.7109375" bestFit="1" customWidth="1"/>
    <col min="19" max="19" width="107.7109375" bestFit="1" customWidth="1"/>
    <col min="20" max="20" width="26" bestFit="1" customWidth="1"/>
    <col min="21" max="21" width="32.85546875" bestFit="1" customWidth="1"/>
    <col min="28" max="28" width="12.7109375" bestFit="1" customWidth="1"/>
    <col min="29" max="29" width="24.140625" bestFit="1" customWidth="1"/>
  </cols>
  <sheetData>
    <row r="1" spans="1:30" x14ac:dyDescent="0.25">
      <c r="A1" s="134"/>
      <c r="B1" s="43"/>
      <c r="C1" s="17"/>
      <c r="D1" s="18"/>
      <c r="E1" s="17"/>
      <c r="F1" s="17"/>
      <c r="G1" s="1"/>
      <c r="H1" s="17"/>
      <c r="I1" s="1"/>
      <c r="J1" s="18"/>
      <c r="K1" s="1"/>
      <c r="L1" s="17"/>
      <c r="M1" s="17"/>
      <c r="N1" s="3"/>
      <c r="O1" s="19"/>
      <c r="P1" s="17"/>
      <c r="Q1" s="1"/>
      <c r="R1" s="2"/>
      <c r="S1" s="3"/>
      <c r="T1" s="4"/>
      <c r="U1" s="230" t="s">
        <v>0</v>
      </c>
      <c r="V1" s="230"/>
      <c r="W1" s="230"/>
      <c r="X1" s="230"/>
      <c r="Y1" s="230"/>
      <c r="Z1" s="230"/>
      <c r="AA1" s="231"/>
    </row>
    <row r="2" spans="1:30" ht="30" x14ac:dyDescent="0.25">
      <c r="A2" s="136" t="s">
        <v>7275</v>
      </c>
      <c r="B2" s="136" t="s">
        <v>7274</v>
      </c>
      <c r="C2" s="133" t="s">
        <v>1331</v>
      </c>
      <c r="D2" s="21" t="s">
        <v>1332</v>
      </c>
      <c r="E2" s="20" t="s">
        <v>1333</v>
      </c>
      <c r="F2" s="20" t="s">
        <v>1334</v>
      </c>
      <c r="G2" s="5" t="s">
        <v>1335</v>
      </c>
      <c r="H2" s="20" t="s">
        <v>1336</v>
      </c>
      <c r="I2" s="5" t="s">
        <v>1337</v>
      </c>
      <c r="J2" s="21" t="s">
        <v>1338</v>
      </c>
      <c r="K2" s="5" t="s">
        <v>1339</v>
      </c>
      <c r="L2" s="20" t="s">
        <v>1340</v>
      </c>
      <c r="M2" s="20" t="s">
        <v>1341</v>
      </c>
      <c r="N2" s="22" t="s">
        <v>1342</v>
      </c>
      <c r="O2" s="23" t="s">
        <v>1343</v>
      </c>
      <c r="P2" s="20" t="s">
        <v>1344</v>
      </c>
      <c r="Q2" s="5" t="s">
        <v>1</v>
      </c>
      <c r="R2" s="6" t="s">
        <v>2</v>
      </c>
      <c r="S2" s="7" t="s">
        <v>3</v>
      </c>
      <c r="T2" s="7" t="s">
        <v>4</v>
      </c>
      <c r="U2" s="8" t="s">
        <v>5</v>
      </c>
      <c r="V2" s="9" t="s">
        <v>6</v>
      </c>
      <c r="W2" s="10" t="s">
        <v>7</v>
      </c>
      <c r="X2" s="10" t="s">
        <v>8</v>
      </c>
      <c r="Y2" s="10" t="s">
        <v>9</v>
      </c>
      <c r="Z2" s="10" t="s">
        <v>10</v>
      </c>
      <c r="AA2" s="9" t="s">
        <v>11</v>
      </c>
      <c r="AB2" s="9" t="s">
        <v>12</v>
      </c>
      <c r="AC2" s="9" t="s">
        <v>13</v>
      </c>
      <c r="AD2" s="9" t="s">
        <v>14</v>
      </c>
    </row>
    <row r="3" spans="1:30" ht="15" customHeight="1" x14ac:dyDescent="0.25">
      <c r="A3" s="13" t="s">
        <v>17</v>
      </c>
      <c r="B3" s="13" t="s">
        <v>119</v>
      </c>
      <c r="C3" s="14" t="s">
        <v>1345</v>
      </c>
      <c r="D3" s="24" t="s">
        <v>1346</v>
      </c>
      <c r="E3" s="14" t="s">
        <v>1347</v>
      </c>
      <c r="F3" s="14" t="s">
        <v>1348</v>
      </c>
      <c r="G3" s="11">
        <v>9</v>
      </c>
      <c r="H3" s="15">
        <f>retribucións!$E$60</f>
        <v>6319.04</v>
      </c>
      <c r="I3" s="11" t="s">
        <v>1349</v>
      </c>
      <c r="J3" s="24" t="s">
        <v>1350</v>
      </c>
      <c r="K3" s="11">
        <v>11</v>
      </c>
      <c r="L3" s="14"/>
      <c r="M3" s="14"/>
      <c r="N3" s="12"/>
      <c r="O3" s="25"/>
      <c r="P3" s="14"/>
      <c r="Q3" s="11" t="s">
        <v>15</v>
      </c>
      <c r="R3" s="16">
        <v>1580</v>
      </c>
      <c r="S3" s="12"/>
      <c r="T3" s="13" t="s">
        <v>17</v>
      </c>
      <c r="U3" s="13" t="s">
        <v>6687</v>
      </c>
      <c r="V3" s="11" t="s">
        <v>119</v>
      </c>
      <c r="W3" s="14" t="s">
        <v>119</v>
      </c>
      <c r="X3" s="14" t="s">
        <v>119</v>
      </c>
      <c r="Y3" s="14" t="s">
        <v>119</v>
      </c>
      <c r="Z3" s="14" t="s">
        <v>119</v>
      </c>
      <c r="AA3" s="14"/>
      <c r="AB3" s="15">
        <f>retribucións!$H$71</f>
        <v>18383.701689600002</v>
      </c>
      <c r="AC3" s="15">
        <f>retribucións!$H$60</f>
        <v>18626.938628479998</v>
      </c>
      <c r="AD3" s="15">
        <f t="shared" ref="AD3:AD10" si="0">AC3-AB3</f>
        <v>243.23693887999616</v>
      </c>
    </row>
    <row r="4" spans="1:30" ht="15" customHeight="1" x14ac:dyDescent="0.25">
      <c r="A4" s="13" t="s">
        <v>17</v>
      </c>
      <c r="B4" s="13" t="s">
        <v>17</v>
      </c>
      <c r="C4" s="14" t="s">
        <v>1351</v>
      </c>
      <c r="D4" s="24" t="s">
        <v>1352</v>
      </c>
      <c r="E4" s="14" t="s">
        <v>1353</v>
      </c>
      <c r="F4" s="14" t="s">
        <v>1348</v>
      </c>
      <c r="G4" s="11">
        <v>9</v>
      </c>
      <c r="H4" s="15">
        <f>retribucións!$E$60</f>
        <v>6319.04</v>
      </c>
      <c r="I4" s="11" t="s">
        <v>1349</v>
      </c>
      <c r="J4" s="24" t="s">
        <v>1350</v>
      </c>
      <c r="K4" s="11">
        <v>11</v>
      </c>
      <c r="L4" s="14"/>
      <c r="M4" s="14"/>
      <c r="N4" s="12">
        <v>6003</v>
      </c>
      <c r="O4" s="25"/>
      <c r="P4" s="14"/>
      <c r="Q4" s="11" t="s">
        <v>15</v>
      </c>
      <c r="R4" s="16" t="s">
        <v>16</v>
      </c>
      <c r="S4" s="12"/>
      <c r="T4" s="13" t="s">
        <v>17</v>
      </c>
      <c r="U4" s="13" t="s">
        <v>17</v>
      </c>
      <c r="V4" s="11">
        <v>642</v>
      </c>
      <c r="W4" s="14" t="s">
        <v>18</v>
      </c>
      <c r="X4" s="14" t="s">
        <v>19</v>
      </c>
      <c r="Y4" s="14" t="s">
        <v>20</v>
      </c>
      <c r="Z4" s="14">
        <v>0</v>
      </c>
      <c r="AA4" s="14"/>
      <c r="AB4" s="15">
        <f>retribucións!$H$71</f>
        <v>18383.701689600002</v>
      </c>
      <c r="AC4" s="15">
        <f>retribucións!$H$60</f>
        <v>18626.938628479998</v>
      </c>
      <c r="AD4" s="15">
        <f t="shared" si="0"/>
        <v>243.23693887999616</v>
      </c>
    </row>
    <row r="5" spans="1:30" ht="15" customHeight="1" x14ac:dyDescent="0.25">
      <c r="A5" s="13" t="s">
        <v>17</v>
      </c>
      <c r="B5" s="13" t="s">
        <v>119</v>
      </c>
      <c r="C5" s="14" t="s">
        <v>1354</v>
      </c>
      <c r="D5" s="24" t="s">
        <v>1355</v>
      </c>
      <c r="E5" s="14" t="s">
        <v>1356</v>
      </c>
      <c r="F5" s="14" t="s">
        <v>1348</v>
      </c>
      <c r="G5" s="11">
        <v>9</v>
      </c>
      <c r="H5" s="15">
        <f>retribucións!$E$60</f>
        <v>6319.04</v>
      </c>
      <c r="I5" s="11" t="s">
        <v>1349</v>
      </c>
      <c r="J5" s="24" t="s">
        <v>1350</v>
      </c>
      <c r="K5" s="11">
        <v>11</v>
      </c>
      <c r="L5" s="14"/>
      <c r="M5" s="14"/>
      <c r="N5" s="12">
        <v>6003</v>
      </c>
      <c r="O5" s="25"/>
      <c r="P5" s="14"/>
      <c r="Q5" s="11" t="s">
        <v>15</v>
      </c>
      <c r="R5" s="16" t="s">
        <v>1357</v>
      </c>
      <c r="S5" s="12"/>
      <c r="T5" s="13" t="s">
        <v>17</v>
      </c>
      <c r="U5" s="13" t="s">
        <v>6687</v>
      </c>
      <c r="V5" s="11" t="s">
        <v>119</v>
      </c>
      <c r="W5" s="14" t="s">
        <v>119</v>
      </c>
      <c r="X5" s="14" t="s">
        <v>119</v>
      </c>
      <c r="Y5" s="14" t="s">
        <v>119</v>
      </c>
      <c r="Z5" s="14" t="s">
        <v>119</v>
      </c>
      <c r="AA5" s="14"/>
      <c r="AB5" s="15">
        <f>retribucións!$H$71</f>
        <v>18383.701689600002</v>
      </c>
      <c r="AC5" s="15">
        <f>retribucións!$H$60</f>
        <v>18626.938628479998</v>
      </c>
      <c r="AD5" s="15">
        <f t="shared" si="0"/>
        <v>243.23693887999616</v>
      </c>
    </row>
    <row r="6" spans="1:30" ht="15" customHeight="1" x14ac:dyDescent="0.25">
      <c r="A6" s="13" t="s">
        <v>17</v>
      </c>
      <c r="B6" s="13" t="s">
        <v>119</v>
      </c>
      <c r="C6" s="14" t="s">
        <v>1354</v>
      </c>
      <c r="D6" s="24" t="s">
        <v>1358</v>
      </c>
      <c r="E6" s="14" t="s">
        <v>1359</v>
      </c>
      <c r="F6" s="14" t="s">
        <v>1348</v>
      </c>
      <c r="G6" s="11">
        <v>9</v>
      </c>
      <c r="H6" s="15">
        <f>retribucións!$E$60</f>
        <v>6319.04</v>
      </c>
      <c r="I6" s="11" t="s">
        <v>1349</v>
      </c>
      <c r="J6" s="24" t="s">
        <v>1350</v>
      </c>
      <c r="K6" s="11">
        <v>11</v>
      </c>
      <c r="L6" s="14"/>
      <c r="M6" s="14"/>
      <c r="N6" s="12">
        <v>6003</v>
      </c>
      <c r="O6" s="25"/>
      <c r="P6" s="14"/>
      <c r="Q6" s="11" t="s">
        <v>15</v>
      </c>
      <c r="R6" s="16" t="s">
        <v>16</v>
      </c>
      <c r="S6" s="12"/>
      <c r="T6" s="13" t="s">
        <v>17</v>
      </c>
      <c r="U6" s="13" t="s">
        <v>6687</v>
      </c>
      <c r="V6" s="11" t="s">
        <v>119</v>
      </c>
      <c r="W6" s="14" t="s">
        <v>119</v>
      </c>
      <c r="X6" s="14" t="s">
        <v>119</v>
      </c>
      <c r="Y6" s="14" t="s">
        <v>119</v>
      </c>
      <c r="Z6" s="14" t="s">
        <v>119</v>
      </c>
      <c r="AA6" s="14"/>
      <c r="AB6" s="15">
        <f>retribucións!$H$71</f>
        <v>18383.701689600002</v>
      </c>
      <c r="AC6" s="15">
        <f>retribucións!$H$60</f>
        <v>18626.938628479998</v>
      </c>
      <c r="AD6" s="15">
        <f t="shared" si="0"/>
        <v>243.23693887999616</v>
      </c>
    </row>
    <row r="7" spans="1:30" ht="15" customHeight="1" x14ac:dyDescent="0.25">
      <c r="A7" s="13" t="s">
        <v>17</v>
      </c>
      <c r="B7" s="13" t="s">
        <v>119</v>
      </c>
      <c r="C7" s="14" t="s">
        <v>1360</v>
      </c>
      <c r="D7" s="24" t="s">
        <v>1361</v>
      </c>
      <c r="E7" s="14" t="s">
        <v>1362</v>
      </c>
      <c r="F7" s="14" t="s">
        <v>1348</v>
      </c>
      <c r="G7" s="11">
        <v>9</v>
      </c>
      <c r="H7" s="15">
        <f>retribucións!$E$60</f>
        <v>6319.04</v>
      </c>
      <c r="I7" s="11" t="s">
        <v>1349</v>
      </c>
      <c r="J7" s="24" t="s">
        <v>1350</v>
      </c>
      <c r="K7" s="11">
        <v>11</v>
      </c>
      <c r="L7" s="14"/>
      <c r="M7" s="14"/>
      <c r="N7" s="12">
        <v>6003</v>
      </c>
      <c r="O7" s="25"/>
      <c r="P7" s="14"/>
      <c r="Q7" s="11" t="s">
        <v>15</v>
      </c>
      <c r="R7" s="16" t="s">
        <v>16</v>
      </c>
      <c r="S7" s="12"/>
      <c r="T7" s="13" t="s">
        <v>17</v>
      </c>
      <c r="U7" s="13" t="s">
        <v>6687</v>
      </c>
      <c r="V7" s="11" t="s">
        <v>119</v>
      </c>
      <c r="W7" s="14" t="s">
        <v>119</v>
      </c>
      <c r="X7" s="14" t="s">
        <v>119</v>
      </c>
      <c r="Y7" s="14" t="s">
        <v>119</v>
      </c>
      <c r="Z7" s="14" t="s">
        <v>119</v>
      </c>
      <c r="AA7" s="14"/>
      <c r="AB7" s="15">
        <f>retribucións!$H$71</f>
        <v>18383.701689600002</v>
      </c>
      <c r="AC7" s="15">
        <f>retribucións!$H$60</f>
        <v>18626.938628479998</v>
      </c>
      <c r="AD7" s="15">
        <f t="shared" si="0"/>
        <v>243.23693887999616</v>
      </c>
    </row>
    <row r="8" spans="1:30" ht="15" customHeight="1" x14ac:dyDescent="0.25">
      <c r="A8" s="13" t="s">
        <v>17</v>
      </c>
      <c r="B8" s="13" t="s">
        <v>119</v>
      </c>
      <c r="C8" s="14" t="s">
        <v>1363</v>
      </c>
      <c r="D8" s="24" t="s">
        <v>1364</v>
      </c>
      <c r="E8" s="14" t="s">
        <v>1365</v>
      </c>
      <c r="F8" s="14" t="s">
        <v>1348</v>
      </c>
      <c r="G8" s="11">
        <v>9</v>
      </c>
      <c r="H8" s="15">
        <f>retribucións!$E$60</f>
        <v>6319.04</v>
      </c>
      <c r="I8" s="11" t="s">
        <v>1349</v>
      </c>
      <c r="J8" s="24" t="s">
        <v>1350</v>
      </c>
      <c r="K8" s="11">
        <v>11</v>
      </c>
      <c r="L8" s="14"/>
      <c r="M8" s="14"/>
      <c r="N8" s="12">
        <v>6003</v>
      </c>
      <c r="O8" s="25"/>
      <c r="P8" s="14"/>
      <c r="Q8" s="11" t="s">
        <v>15</v>
      </c>
      <c r="R8" s="16" t="s">
        <v>16</v>
      </c>
      <c r="S8" s="12"/>
      <c r="T8" s="13" t="s">
        <v>17</v>
      </c>
      <c r="U8" s="13" t="s">
        <v>6687</v>
      </c>
      <c r="V8" s="11" t="s">
        <v>119</v>
      </c>
      <c r="W8" s="14" t="s">
        <v>119</v>
      </c>
      <c r="X8" s="14" t="s">
        <v>119</v>
      </c>
      <c r="Y8" s="14" t="s">
        <v>119</v>
      </c>
      <c r="Z8" s="14" t="s">
        <v>119</v>
      </c>
      <c r="AA8" s="14"/>
      <c r="AB8" s="15">
        <f>retribucións!$H$71</f>
        <v>18383.701689600002</v>
      </c>
      <c r="AC8" s="15">
        <f>retribucións!$H$60</f>
        <v>18626.938628479998</v>
      </c>
      <c r="AD8" s="15">
        <f t="shared" si="0"/>
        <v>243.23693887999616</v>
      </c>
    </row>
    <row r="9" spans="1:30" ht="15" customHeight="1" x14ac:dyDescent="0.25">
      <c r="A9" s="13" t="s">
        <v>17</v>
      </c>
      <c r="B9" s="13" t="s">
        <v>119</v>
      </c>
      <c r="C9" s="14" t="s">
        <v>1366</v>
      </c>
      <c r="D9" s="24" t="s">
        <v>1367</v>
      </c>
      <c r="E9" s="14" t="s">
        <v>1368</v>
      </c>
      <c r="F9" s="14" t="s">
        <v>1903</v>
      </c>
      <c r="G9" s="11">
        <v>9</v>
      </c>
      <c r="H9" s="15">
        <f>retribucións!$E$60</f>
        <v>6319.04</v>
      </c>
      <c r="I9" s="11" t="s">
        <v>1349</v>
      </c>
      <c r="J9" s="24" t="s">
        <v>1350</v>
      </c>
      <c r="K9" s="11">
        <v>1</v>
      </c>
      <c r="L9" s="14"/>
      <c r="M9" s="14"/>
      <c r="N9" s="12">
        <v>6003</v>
      </c>
      <c r="O9" s="25"/>
      <c r="P9" s="14" t="s">
        <v>1369</v>
      </c>
      <c r="Q9" s="11" t="s">
        <v>15</v>
      </c>
      <c r="R9" s="16" t="s">
        <v>21</v>
      </c>
      <c r="S9" s="12"/>
      <c r="T9" s="13" t="s">
        <v>17</v>
      </c>
      <c r="U9" s="13" t="s">
        <v>6687</v>
      </c>
      <c r="V9" s="11" t="s">
        <v>119</v>
      </c>
      <c r="W9" s="14" t="s">
        <v>119</v>
      </c>
      <c r="X9" s="14" t="s">
        <v>119</v>
      </c>
      <c r="Y9" s="14" t="s">
        <v>119</v>
      </c>
      <c r="Z9" s="14" t="s">
        <v>119</v>
      </c>
      <c r="AA9" s="14"/>
      <c r="AB9" s="15">
        <f>retribucións!$H$71</f>
        <v>18383.701689600002</v>
      </c>
      <c r="AC9" s="15">
        <f>retribucións!$H$60</f>
        <v>18626.938628479998</v>
      </c>
      <c r="AD9" s="15">
        <f t="shared" si="0"/>
        <v>243.23693887999616</v>
      </c>
    </row>
    <row r="10" spans="1:30" ht="15" customHeight="1" x14ac:dyDescent="0.25">
      <c r="A10" s="13" t="s">
        <v>17</v>
      </c>
      <c r="B10" s="13" t="s">
        <v>119</v>
      </c>
      <c r="C10" s="14" t="s">
        <v>1366</v>
      </c>
      <c r="D10" s="24" t="s">
        <v>1370</v>
      </c>
      <c r="E10" s="14" t="s">
        <v>1371</v>
      </c>
      <c r="F10" s="14" t="s">
        <v>1903</v>
      </c>
      <c r="G10" s="11">
        <v>9</v>
      </c>
      <c r="H10" s="15">
        <f>retribucións!$E$60</f>
        <v>6319.04</v>
      </c>
      <c r="I10" s="11" t="s">
        <v>1349</v>
      </c>
      <c r="J10" s="24" t="s">
        <v>1350</v>
      </c>
      <c r="K10" s="11">
        <v>1</v>
      </c>
      <c r="L10" s="14"/>
      <c r="M10" s="14"/>
      <c r="N10" s="12">
        <v>6003</v>
      </c>
      <c r="O10" s="25"/>
      <c r="P10" s="14" t="s">
        <v>1369</v>
      </c>
      <c r="Q10" s="11" t="s">
        <v>15</v>
      </c>
      <c r="R10" s="16" t="s">
        <v>21</v>
      </c>
      <c r="S10" s="12"/>
      <c r="T10" s="13" t="s">
        <v>17</v>
      </c>
      <c r="U10" s="13" t="s">
        <v>6687</v>
      </c>
      <c r="V10" s="11" t="s">
        <v>119</v>
      </c>
      <c r="W10" s="14" t="s">
        <v>119</v>
      </c>
      <c r="X10" s="14" t="s">
        <v>119</v>
      </c>
      <c r="Y10" s="14" t="s">
        <v>119</v>
      </c>
      <c r="Z10" s="14" t="s">
        <v>119</v>
      </c>
      <c r="AA10" s="14"/>
      <c r="AB10" s="15">
        <f>retribucións!$H$71</f>
        <v>18383.701689600002</v>
      </c>
      <c r="AC10" s="15">
        <f>retribucións!$H$60</f>
        <v>18626.938628479998</v>
      </c>
      <c r="AD10" s="15">
        <f t="shared" si="0"/>
        <v>243.23693887999616</v>
      </c>
    </row>
    <row r="11" spans="1:30" ht="15" customHeight="1" x14ac:dyDescent="0.25">
      <c r="A11" s="13" t="s">
        <v>17</v>
      </c>
      <c r="B11" s="13" t="s">
        <v>119</v>
      </c>
      <c r="C11" s="14" t="s">
        <v>1366</v>
      </c>
      <c r="D11" s="24" t="s">
        <v>1372</v>
      </c>
      <c r="E11" s="14" t="s">
        <v>1373</v>
      </c>
      <c r="F11" s="14" t="s">
        <v>1903</v>
      </c>
      <c r="G11" s="11">
        <v>9</v>
      </c>
      <c r="H11" s="15">
        <f>retribucións!$E$60</f>
        <v>6319.04</v>
      </c>
      <c r="I11" s="11" t="s">
        <v>1349</v>
      </c>
      <c r="J11" s="24" t="s">
        <v>1350</v>
      </c>
      <c r="K11" s="11">
        <v>1</v>
      </c>
      <c r="L11" s="14"/>
      <c r="M11" s="14"/>
      <c r="N11" s="12">
        <v>6003</v>
      </c>
      <c r="O11" s="25"/>
      <c r="P11" s="14" t="s">
        <v>1369</v>
      </c>
      <c r="Q11" s="11" t="s">
        <v>15</v>
      </c>
      <c r="R11" s="16" t="s">
        <v>21</v>
      </c>
      <c r="S11" s="12"/>
      <c r="T11" s="13" t="s">
        <v>17</v>
      </c>
      <c r="U11" s="13" t="s">
        <v>6687</v>
      </c>
      <c r="V11" s="11" t="s">
        <v>119</v>
      </c>
      <c r="W11" s="14" t="s">
        <v>119</v>
      </c>
      <c r="X11" s="14" t="s">
        <v>119</v>
      </c>
      <c r="Y11" s="14" t="s">
        <v>119</v>
      </c>
      <c r="Z11" s="14" t="s">
        <v>119</v>
      </c>
      <c r="AA11" s="14"/>
      <c r="AB11" s="15">
        <f>retribucións!$H$71</f>
        <v>18383.701689600002</v>
      </c>
      <c r="AC11" s="15">
        <f>retribucións!$H$60</f>
        <v>18626.938628479998</v>
      </c>
      <c r="AD11" s="15">
        <f>AC11-AB11</f>
        <v>243.23693887999616</v>
      </c>
    </row>
    <row r="12" spans="1:30" ht="15" customHeight="1" x14ac:dyDescent="0.25">
      <c r="A12" s="13" t="s">
        <v>17</v>
      </c>
      <c r="B12" s="13" t="s">
        <v>119</v>
      </c>
      <c r="C12" s="14" t="s">
        <v>1374</v>
      </c>
      <c r="D12" s="24" t="s">
        <v>1375</v>
      </c>
      <c r="E12" s="14" t="s">
        <v>1376</v>
      </c>
      <c r="F12" s="14" t="s">
        <v>1903</v>
      </c>
      <c r="G12" s="11">
        <v>9</v>
      </c>
      <c r="H12" s="15">
        <f>retribucións!$E$60</f>
        <v>6319.04</v>
      </c>
      <c r="I12" s="11" t="s">
        <v>1349</v>
      </c>
      <c r="J12" s="24" t="s">
        <v>1350</v>
      </c>
      <c r="K12" s="11">
        <v>1</v>
      </c>
      <c r="L12" s="14"/>
      <c r="M12" s="14"/>
      <c r="N12" s="12">
        <v>6003</v>
      </c>
      <c r="O12" s="25"/>
      <c r="P12" s="14" t="s">
        <v>1369</v>
      </c>
      <c r="Q12" s="11" t="s">
        <v>15</v>
      </c>
      <c r="R12" s="16" t="s">
        <v>21</v>
      </c>
      <c r="S12" s="12"/>
      <c r="T12" s="13" t="s">
        <v>17</v>
      </c>
      <c r="U12" s="13" t="s">
        <v>6687</v>
      </c>
      <c r="V12" s="11" t="s">
        <v>119</v>
      </c>
      <c r="W12" s="14" t="s">
        <v>119</v>
      </c>
      <c r="X12" s="14" t="s">
        <v>119</v>
      </c>
      <c r="Y12" s="14" t="s">
        <v>119</v>
      </c>
      <c r="Z12" s="14" t="s">
        <v>119</v>
      </c>
      <c r="AA12" s="14"/>
      <c r="AB12" s="15">
        <f>retribucións!$H$71</f>
        <v>18383.701689600002</v>
      </c>
      <c r="AC12" s="15">
        <f>retribucións!$H$60</f>
        <v>18626.938628479998</v>
      </c>
      <c r="AD12" s="15">
        <f>AC12-AB12</f>
        <v>243.23693887999616</v>
      </c>
    </row>
    <row r="13" spans="1:30" ht="15" customHeight="1" x14ac:dyDescent="0.25">
      <c r="A13" s="13" t="s">
        <v>17</v>
      </c>
      <c r="B13" s="13" t="s">
        <v>119</v>
      </c>
      <c r="C13" s="14" t="s">
        <v>1374</v>
      </c>
      <c r="D13" s="24" t="s">
        <v>1377</v>
      </c>
      <c r="E13" s="14" t="s">
        <v>1378</v>
      </c>
      <c r="F13" s="14" t="s">
        <v>1903</v>
      </c>
      <c r="G13" s="11">
        <v>9</v>
      </c>
      <c r="H13" s="15">
        <f>retribucións!$E$60</f>
        <v>6319.04</v>
      </c>
      <c r="I13" s="11" t="s">
        <v>1349</v>
      </c>
      <c r="J13" s="24" t="s">
        <v>1350</v>
      </c>
      <c r="K13" s="11">
        <v>1</v>
      </c>
      <c r="L13" s="14"/>
      <c r="M13" s="14"/>
      <c r="N13" s="12">
        <v>6003</v>
      </c>
      <c r="O13" s="25"/>
      <c r="P13" s="14" t="s">
        <v>1369</v>
      </c>
      <c r="Q13" s="11" t="s">
        <v>15</v>
      </c>
      <c r="R13" s="16" t="s">
        <v>21</v>
      </c>
      <c r="S13" s="12"/>
      <c r="T13" s="13" t="s">
        <v>17</v>
      </c>
      <c r="U13" s="13" t="s">
        <v>6687</v>
      </c>
      <c r="V13" s="11" t="s">
        <v>119</v>
      </c>
      <c r="W13" s="14" t="s">
        <v>119</v>
      </c>
      <c r="X13" s="14" t="s">
        <v>119</v>
      </c>
      <c r="Y13" s="14" t="s">
        <v>119</v>
      </c>
      <c r="Z13" s="14" t="s">
        <v>119</v>
      </c>
      <c r="AA13" s="14"/>
      <c r="AB13" s="15">
        <f>retribucións!$H$71</f>
        <v>18383.701689600002</v>
      </c>
      <c r="AC13" s="15">
        <f>retribucións!$H$60</f>
        <v>18626.938628479998</v>
      </c>
      <c r="AD13" s="15">
        <f>AC13-AB13</f>
        <v>243.23693887999616</v>
      </c>
    </row>
    <row r="14" spans="1:30" ht="15" customHeight="1" x14ac:dyDescent="0.25">
      <c r="A14" s="13" t="s">
        <v>17</v>
      </c>
      <c r="B14" s="13" t="s">
        <v>119</v>
      </c>
      <c r="C14" s="14" t="s">
        <v>1379</v>
      </c>
      <c r="D14" s="24" t="s">
        <v>1380</v>
      </c>
      <c r="E14" s="14" t="s">
        <v>1381</v>
      </c>
      <c r="F14" s="14" t="s">
        <v>1903</v>
      </c>
      <c r="G14" s="11">
        <v>9</v>
      </c>
      <c r="H14" s="15">
        <f>retribucións!$E$60</f>
        <v>6319.04</v>
      </c>
      <c r="I14" s="11" t="s">
        <v>1349</v>
      </c>
      <c r="J14" s="24" t="s">
        <v>1350</v>
      </c>
      <c r="K14" s="11">
        <v>1</v>
      </c>
      <c r="L14" s="14"/>
      <c r="M14" s="14"/>
      <c r="N14" s="12">
        <v>6003</v>
      </c>
      <c r="O14" s="25"/>
      <c r="P14" s="14" t="s">
        <v>1369</v>
      </c>
      <c r="Q14" s="11" t="s">
        <v>15</v>
      </c>
      <c r="R14" s="16" t="s">
        <v>21</v>
      </c>
      <c r="S14" s="12"/>
      <c r="T14" s="13" t="s">
        <v>17</v>
      </c>
      <c r="U14" s="13" t="s">
        <v>6687</v>
      </c>
      <c r="V14" s="11" t="s">
        <v>119</v>
      </c>
      <c r="W14" s="14" t="s">
        <v>119</v>
      </c>
      <c r="X14" s="14" t="s">
        <v>119</v>
      </c>
      <c r="Y14" s="14" t="s">
        <v>119</v>
      </c>
      <c r="Z14" s="14" t="s">
        <v>119</v>
      </c>
      <c r="AA14" s="14"/>
      <c r="AB14" s="15">
        <f>retribucións!$H$71</f>
        <v>18383.701689600002</v>
      </c>
      <c r="AC14" s="15">
        <f>retribucións!$H$60</f>
        <v>18626.938628479998</v>
      </c>
      <c r="AD14" s="15">
        <f>AC14-AB14</f>
        <v>243.23693887999616</v>
      </c>
    </row>
    <row r="15" spans="1:30" ht="15" customHeight="1" x14ac:dyDescent="0.25">
      <c r="A15" s="13" t="s">
        <v>17</v>
      </c>
      <c r="B15" s="13" t="s">
        <v>119</v>
      </c>
      <c r="C15" s="14" t="s">
        <v>1379</v>
      </c>
      <c r="D15" s="24" t="s">
        <v>1382</v>
      </c>
      <c r="E15" s="14" t="s">
        <v>1383</v>
      </c>
      <c r="F15" s="14" t="s">
        <v>1903</v>
      </c>
      <c r="G15" s="11">
        <v>9</v>
      </c>
      <c r="H15" s="15">
        <f>retribucións!$E$60</f>
        <v>6319.04</v>
      </c>
      <c r="I15" s="11" t="s">
        <v>1349</v>
      </c>
      <c r="J15" s="24" t="s">
        <v>1350</v>
      </c>
      <c r="K15" s="11">
        <v>1</v>
      </c>
      <c r="L15" s="14"/>
      <c r="M15" s="14"/>
      <c r="N15" s="12">
        <v>6003</v>
      </c>
      <c r="O15" s="25"/>
      <c r="P15" s="14" t="s">
        <v>1369</v>
      </c>
      <c r="Q15" s="11" t="s">
        <v>15</v>
      </c>
      <c r="R15" s="16" t="s">
        <v>21</v>
      </c>
      <c r="S15" s="12"/>
      <c r="T15" s="13" t="s">
        <v>17</v>
      </c>
      <c r="U15" s="13" t="s">
        <v>6687</v>
      </c>
      <c r="V15" s="11" t="s">
        <v>119</v>
      </c>
      <c r="W15" s="14" t="s">
        <v>119</v>
      </c>
      <c r="X15" s="14" t="s">
        <v>119</v>
      </c>
      <c r="Y15" s="14" t="s">
        <v>119</v>
      </c>
      <c r="Z15" s="14" t="s">
        <v>119</v>
      </c>
      <c r="AA15" s="14"/>
      <c r="AB15" s="15">
        <f>retribucións!$H$71</f>
        <v>18383.701689600002</v>
      </c>
      <c r="AC15" s="15">
        <f>retribucións!$H$60</f>
        <v>18626.938628479998</v>
      </c>
      <c r="AD15" s="15">
        <f>AC15-AB15</f>
        <v>243.23693887999616</v>
      </c>
    </row>
    <row r="16" spans="1:30" ht="15" customHeight="1" x14ac:dyDescent="0.25">
      <c r="A16" s="13" t="s">
        <v>17</v>
      </c>
      <c r="B16" s="13" t="s">
        <v>119</v>
      </c>
      <c r="C16" s="14" t="s">
        <v>1384</v>
      </c>
      <c r="D16" s="24" t="s">
        <v>1385</v>
      </c>
      <c r="E16" s="14" t="s">
        <v>1386</v>
      </c>
      <c r="F16" s="14" t="s">
        <v>1903</v>
      </c>
      <c r="G16" s="11">
        <v>9</v>
      </c>
      <c r="H16" s="15">
        <f>retribucións!$E$60</f>
        <v>6319.04</v>
      </c>
      <c r="I16" s="11" t="s">
        <v>1349</v>
      </c>
      <c r="J16" s="24" t="s">
        <v>1350</v>
      </c>
      <c r="K16" s="11">
        <v>1</v>
      </c>
      <c r="L16" s="14"/>
      <c r="M16" s="14"/>
      <c r="N16" s="12">
        <v>6003</v>
      </c>
      <c r="O16" s="25"/>
      <c r="P16" s="14" t="s">
        <v>1369</v>
      </c>
      <c r="Q16" s="11" t="s">
        <v>15</v>
      </c>
      <c r="R16" s="16" t="s">
        <v>21</v>
      </c>
      <c r="S16" s="12"/>
      <c r="T16" s="13" t="s">
        <v>17</v>
      </c>
      <c r="U16" s="13" t="s">
        <v>6687</v>
      </c>
      <c r="V16" s="11" t="s">
        <v>119</v>
      </c>
      <c r="W16" s="14" t="s">
        <v>119</v>
      </c>
      <c r="X16" s="14" t="s">
        <v>119</v>
      </c>
      <c r="Y16" s="14" t="s">
        <v>119</v>
      </c>
      <c r="Z16" s="14" t="s">
        <v>119</v>
      </c>
      <c r="AA16" s="14"/>
      <c r="AB16" s="15">
        <f>retribucións!$H$71</f>
        <v>18383.701689600002</v>
      </c>
      <c r="AC16" s="15">
        <f>retribucións!$H$60</f>
        <v>18626.938628479998</v>
      </c>
      <c r="AD16" s="15">
        <f t="shared" ref="AD16:AD38" si="1">AC16-AB16</f>
        <v>243.23693887999616</v>
      </c>
    </row>
    <row r="17" spans="1:30" ht="15" customHeight="1" x14ac:dyDescent="0.25">
      <c r="A17" s="13" t="s">
        <v>17</v>
      </c>
      <c r="B17" s="13" t="s">
        <v>119</v>
      </c>
      <c r="C17" s="14" t="s">
        <v>1387</v>
      </c>
      <c r="D17" s="24" t="s">
        <v>1388</v>
      </c>
      <c r="E17" s="14" t="s">
        <v>1389</v>
      </c>
      <c r="F17" s="14" t="s">
        <v>1903</v>
      </c>
      <c r="G17" s="11">
        <v>9</v>
      </c>
      <c r="H17" s="15">
        <f>retribucións!$E$60</f>
        <v>6319.04</v>
      </c>
      <c r="I17" s="11" t="s">
        <v>1349</v>
      </c>
      <c r="J17" s="24" t="s">
        <v>1350</v>
      </c>
      <c r="K17" s="11">
        <v>1</v>
      </c>
      <c r="L17" s="14"/>
      <c r="M17" s="14"/>
      <c r="N17" s="12">
        <v>6003</v>
      </c>
      <c r="O17" s="25"/>
      <c r="P17" s="14" t="s">
        <v>1369</v>
      </c>
      <c r="Q17" s="11" t="s">
        <v>15</v>
      </c>
      <c r="R17" s="16" t="s">
        <v>21</v>
      </c>
      <c r="S17" s="12"/>
      <c r="T17" s="13" t="s">
        <v>17</v>
      </c>
      <c r="U17" s="13" t="s">
        <v>6687</v>
      </c>
      <c r="V17" s="11" t="s">
        <v>119</v>
      </c>
      <c r="W17" s="14" t="s">
        <v>119</v>
      </c>
      <c r="X17" s="14" t="s">
        <v>119</v>
      </c>
      <c r="Y17" s="14" t="s">
        <v>119</v>
      </c>
      <c r="Z17" s="14" t="s">
        <v>119</v>
      </c>
      <c r="AA17" s="14"/>
      <c r="AB17" s="15">
        <f>retribucións!$H$71</f>
        <v>18383.701689600002</v>
      </c>
      <c r="AC17" s="15">
        <f>retribucións!$H$60</f>
        <v>18626.938628479998</v>
      </c>
      <c r="AD17" s="15">
        <f t="shared" si="1"/>
        <v>243.23693887999616</v>
      </c>
    </row>
    <row r="18" spans="1:30" ht="15" customHeight="1" x14ac:dyDescent="0.25">
      <c r="A18" s="13" t="s">
        <v>17</v>
      </c>
      <c r="B18" s="13" t="s">
        <v>17</v>
      </c>
      <c r="C18" s="14" t="s">
        <v>1387</v>
      </c>
      <c r="D18" s="24" t="s">
        <v>1390</v>
      </c>
      <c r="E18" s="14" t="s">
        <v>1391</v>
      </c>
      <c r="F18" s="14" t="s">
        <v>1903</v>
      </c>
      <c r="G18" s="11">
        <v>9</v>
      </c>
      <c r="H18" s="15">
        <f>retribucións!$E$60</f>
        <v>6319.04</v>
      </c>
      <c r="I18" s="11" t="s">
        <v>1349</v>
      </c>
      <c r="J18" s="24" t="s">
        <v>1350</v>
      </c>
      <c r="K18" s="11">
        <v>1</v>
      </c>
      <c r="L18" s="14"/>
      <c r="M18" s="14"/>
      <c r="N18" s="12">
        <v>6003</v>
      </c>
      <c r="O18" s="25"/>
      <c r="P18" s="14" t="s">
        <v>1369</v>
      </c>
      <c r="Q18" s="11" t="s">
        <v>15</v>
      </c>
      <c r="R18" s="16" t="s">
        <v>21</v>
      </c>
      <c r="S18" s="12"/>
      <c r="T18" s="13" t="s">
        <v>17</v>
      </c>
      <c r="U18" s="13" t="s">
        <v>17</v>
      </c>
      <c r="V18" s="11">
        <v>285</v>
      </c>
      <c r="W18" s="14" t="s">
        <v>22</v>
      </c>
      <c r="X18" s="14" t="s">
        <v>23</v>
      </c>
      <c r="Y18" s="14" t="s">
        <v>20</v>
      </c>
      <c r="Z18" s="14">
        <v>0</v>
      </c>
      <c r="AA18" s="14"/>
      <c r="AB18" s="15">
        <f>retribucións!$H$71</f>
        <v>18383.701689600002</v>
      </c>
      <c r="AC18" s="15">
        <f>retribucións!$H$60</f>
        <v>18626.938628479998</v>
      </c>
      <c r="AD18" s="15">
        <f t="shared" si="1"/>
        <v>243.23693887999616</v>
      </c>
    </row>
    <row r="19" spans="1:30" ht="15" customHeight="1" x14ac:dyDescent="0.25">
      <c r="A19" s="13" t="s">
        <v>17</v>
      </c>
      <c r="B19" s="13" t="s">
        <v>17</v>
      </c>
      <c r="C19" s="14" t="s">
        <v>1387</v>
      </c>
      <c r="D19" s="24" t="s">
        <v>1392</v>
      </c>
      <c r="E19" s="14" t="s">
        <v>1393</v>
      </c>
      <c r="F19" s="14" t="s">
        <v>1903</v>
      </c>
      <c r="G19" s="11">
        <v>9</v>
      </c>
      <c r="H19" s="15">
        <f>retribucións!$E$60</f>
        <v>6319.04</v>
      </c>
      <c r="I19" s="11" t="s">
        <v>1349</v>
      </c>
      <c r="J19" s="24" t="s">
        <v>1350</v>
      </c>
      <c r="K19" s="11">
        <v>1</v>
      </c>
      <c r="L19" s="14"/>
      <c r="M19" s="14"/>
      <c r="N19" s="12">
        <v>6003</v>
      </c>
      <c r="O19" s="25"/>
      <c r="P19" s="14" t="s">
        <v>1369</v>
      </c>
      <c r="Q19" s="11" t="s">
        <v>15</v>
      </c>
      <c r="R19" s="16" t="s">
        <v>21</v>
      </c>
      <c r="S19" s="12"/>
      <c r="T19" s="13" t="s">
        <v>17</v>
      </c>
      <c r="U19" s="13" t="s">
        <v>17</v>
      </c>
      <c r="V19" s="11">
        <v>81</v>
      </c>
      <c r="W19" s="14" t="s">
        <v>24</v>
      </c>
      <c r="X19" s="14" t="s">
        <v>25</v>
      </c>
      <c r="Y19" s="14" t="s">
        <v>20</v>
      </c>
      <c r="Z19" s="14">
        <v>0</v>
      </c>
      <c r="AA19" s="14"/>
      <c r="AB19" s="15">
        <f>retribucións!$H$71</f>
        <v>18383.701689600002</v>
      </c>
      <c r="AC19" s="15">
        <f>retribucións!$H$60</f>
        <v>18626.938628479998</v>
      </c>
      <c r="AD19" s="15">
        <f t="shared" si="1"/>
        <v>243.23693887999616</v>
      </c>
    </row>
    <row r="20" spans="1:30" ht="15" customHeight="1" x14ac:dyDescent="0.25">
      <c r="A20" s="13" t="s">
        <v>17</v>
      </c>
      <c r="B20" s="13" t="s">
        <v>17</v>
      </c>
      <c r="C20" s="14" t="s">
        <v>1387</v>
      </c>
      <c r="D20" s="24" t="s">
        <v>1394</v>
      </c>
      <c r="E20" s="14" t="s">
        <v>1395</v>
      </c>
      <c r="F20" s="14" t="s">
        <v>1903</v>
      </c>
      <c r="G20" s="11">
        <v>9</v>
      </c>
      <c r="H20" s="15">
        <f>retribucións!$E$60</f>
        <v>6319.04</v>
      </c>
      <c r="I20" s="11" t="s">
        <v>1349</v>
      </c>
      <c r="J20" s="24" t="s">
        <v>1350</v>
      </c>
      <c r="K20" s="11">
        <v>1</v>
      </c>
      <c r="L20" s="14"/>
      <c r="M20" s="14"/>
      <c r="N20" s="12">
        <v>6003</v>
      </c>
      <c r="O20" s="25"/>
      <c r="P20" s="14" t="s">
        <v>1369</v>
      </c>
      <c r="Q20" s="11" t="s">
        <v>15</v>
      </c>
      <c r="R20" s="16" t="s">
        <v>21</v>
      </c>
      <c r="S20" s="12"/>
      <c r="T20" s="13" t="s">
        <v>17</v>
      </c>
      <c r="U20" s="13" t="s">
        <v>17</v>
      </c>
      <c r="V20" s="11">
        <v>584</v>
      </c>
      <c r="W20" s="14" t="s">
        <v>26</v>
      </c>
      <c r="X20" s="14" t="s">
        <v>27</v>
      </c>
      <c r="Y20" s="14" t="s">
        <v>20</v>
      </c>
      <c r="Z20" s="14">
        <v>0</v>
      </c>
      <c r="AA20" s="14"/>
      <c r="AB20" s="15">
        <f>retribucións!$H$71</f>
        <v>18383.701689600002</v>
      </c>
      <c r="AC20" s="15">
        <f>retribucións!$H$60</f>
        <v>18626.938628479998</v>
      </c>
      <c r="AD20" s="15">
        <f t="shared" si="1"/>
        <v>243.23693887999616</v>
      </c>
    </row>
    <row r="21" spans="1:30" ht="15" customHeight="1" x14ac:dyDescent="0.25">
      <c r="A21" s="13" t="s">
        <v>17</v>
      </c>
      <c r="B21" s="13" t="s">
        <v>119</v>
      </c>
      <c r="C21" s="14" t="s">
        <v>1396</v>
      </c>
      <c r="D21" s="24" t="s">
        <v>1397</v>
      </c>
      <c r="E21" s="14" t="s">
        <v>1398</v>
      </c>
      <c r="F21" s="14" t="s">
        <v>1903</v>
      </c>
      <c r="G21" s="11">
        <v>9</v>
      </c>
      <c r="H21" s="15">
        <f>retribucións!$E$60</f>
        <v>6319.04</v>
      </c>
      <c r="I21" s="11" t="s">
        <v>1349</v>
      </c>
      <c r="J21" s="24" t="s">
        <v>1350</v>
      </c>
      <c r="K21" s="11">
        <v>1</v>
      </c>
      <c r="L21" s="14"/>
      <c r="M21" s="14"/>
      <c r="N21" s="12">
        <v>6003</v>
      </c>
      <c r="O21" s="25"/>
      <c r="P21" s="14" t="s">
        <v>1369</v>
      </c>
      <c r="Q21" s="11" t="s">
        <v>15</v>
      </c>
      <c r="R21" s="16" t="s">
        <v>21</v>
      </c>
      <c r="S21" s="12"/>
      <c r="T21" s="13" t="s">
        <v>17</v>
      </c>
      <c r="U21" s="13" t="s">
        <v>6687</v>
      </c>
      <c r="V21" s="11" t="s">
        <v>119</v>
      </c>
      <c r="W21" s="14" t="s">
        <v>119</v>
      </c>
      <c r="X21" s="14" t="s">
        <v>119</v>
      </c>
      <c r="Y21" s="14" t="s">
        <v>119</v>
      </c>
      <c r="Z21" s="14" t="s">
        <v>119</v>
      </c>
      <c r="AA21" s="14"/>
      <c r="AB21" s="15">
        <f>retribucións!$H$71</f>
        <v>18383.701689600002</v>
      </c>
      <c r="AC21" s="15">
        <f>retribucións!$H$60</f>
        <v>18626.938628479998</v>
      </c>
      <c r="AD21" s="15">
        <f t="shared" si="1"/>
        <v>243.23693887999616</v>
      </c>
    </row>
    <row r="22" spans="1:30" ht="15" customHeight="1" x14ac:dyDescent="0.25">
      <c r="A22" s="13" t="s">
        <v>17</v>
      </c>
      <c r="B22" s="13" t="s">
        <v>119</v>
      </c>
      <c r="C22" s="14" t="s">
        <v>1396</v>
      </c>
      <c r="D22" s="24" t="s">
        <v>1399</v>
      </c>
      <c r="E22" s="14" t="s">
        <v>1400</v>
      </c>
      <c r="F22" s="14" t="s">
        <v>1903</v>
      </c>
      <c r="G22" s="11">
        <v>9</v>
      </c>
      <c r="H22" s="15">
        <f>retribucións!$E$60</f>
        <v>6319.04</v>
      </c>
      <c r="I22" s="11" t="s">
        <v>1349</v>
      </c>
      <c r="J22" s="24" t="s">
        <v>1350</v>
      </c>
      <c r="K22" s="11">
        <v>1</v>
      </c>
      <c r="L22" s="14"/>
      <c r="M22" s="14"/>
      <c r="N22" s="12">
        <v>6003</v>
      </c>
      <c r="O22" s="25"/>
      <c r="P22" s="14" t="s">
        <v>1369</v>
      </c>
      <c r="Q22" s="11" t="s">
        <v>15</v>
      </c>
      <c r="R22" s="16" t="s">
        <v>21</v>
      </c>
      <c r="S22" s="12"/>
      <c r="T22" s="13" t="s">
        <v>17</v>
      </c>
      <c r="U22" s="13" t="s">
        <v>6687</v>
      </c>
      <c r="V22" s="11" t="s">
        <v>119</v>
      </c>
      <c r="W22" s="14" t="s">
        <v>119</v>
      </c>
      <c r="X22" s="14" t="s">
        <v>119</v>
      </c>
      <c r="Y22" s="14" t="s">
        <v>119</v>
      </c>
      <c r="Z22" s="14" t="s">
        <v>119</v>
      </c>
      <c r="AA22" s="14"/>
      <c r="AB22" s="15">
        <f>retribucións!$H$71</f>
        <v>18383.701689600002</v>
      </c>
      <c r="AC22" s="15">
        <f>retribucións!$H$60</f>
        <v>18626.938628479998</v>
      </c>
      <c r="AD22" s="15">
        <f t="shared" si="1"/>
        <v>243.23693887999616</v>
      </c>
    </row>
    <row r="23" spans="1:30" ht="15" customHeight="1" x14ac:dyDescent="0.25">
      <c r="A23" s="13" t="s">
        <v>17</v>
      </c>
      <c r="B23" s="13" t="s">
        <v>119</v>
      </c>
      <c r="C23" s="14" t="s">
        <v>1401</v>
      </c>
      <c r="D23" s="24" t="s">
        <v>1402</v>
      </c>
      <c r="E23" s="14" t="s">
        <v>1403</v>
      </c>
      <c r="F23" s="14" t="s">
        <v>1903</v>
      </c>
      <c r="G23" s="11">
        <v>9</v>
      </c>
      <c r="H23" s="15">
        <f>retribucións!$E$60</f>
        <v>6319.04</v>
      </c>
      <c r="I23" s="11" t="s">
        <v>1349</v>
      </c>
      <c r="J23" s="24" t="s">
        <v>1350</v>
      </c>
      <c r="K23" s="11">
        <v>1</v>
      </c>
      <c r="L23" s="14"/>
      <c r="M23" s="14"/>
      <c r="N23" s="12">
        <v>6003</v>
      </c>
      <c r="O23" s="25"/>
      <c r="P23" s="14" t="s">
        <v>1369</v>
      </c>
      <c r="Q23" s="11" t="s">
        <v>15</v>
      </c>
      <c r="R23" s="16" t="s">
        <v>21</v>
      </c>
      <c r="S23" s="12"/>
      <c r="T23" s="13" t="s">
        <v>17</v>
      </c>
      <c r="U23" s="13" t="s">
        <v>6687</v>
      </c>
      <c r="V23" s="11" t="s">
        <v>119</v>
      </c>
      <c r="W23" s="14" t="s">
        <v>119</v>
      </c>
      <c r="X23" s="14" t="s">
        <v>119</v>
      </c>
      <c r="Y23" s="14" t="s">
        <v>119</v>
      </c>
      <c r="Z23" s="14" t="s">
        <v>119</v>
      </c>
      <c r="AA23" s="14"/>
      <c r="AB23" s="15">
        <f>retribucións!$H$71</f>
        <v>18383.701689600002</v>
      </c>
      <c r="AC23" s="15">
        <f>retribucións!$H$60</f>
        <v>18626.938628479998</v>
      </c>
      <c r="AD23" s="15">
        <f t="shared" si="1"/>
        <v>243.23693887999616</v>
      </c>
    </row>
    <row r="24" spans="1:30" ht="15" customHeight="1" x14ac:dyDescent="0.25">
      <c r="A24" s="13" t="s">
        <v>17</v>
      </c>
      <c r="B24" s="13" t="s">
        <v>119</v>
      </c>
      <c r="C24" s="14" t="s">
        <v>1401</v>
      </c>
      <c r="D24" s="24" t="s">
        <v>1404</v>
      </c>
      <c r="E24" s="14" t="s">
        <v>1405</v>
      </c>
      <c r="F24" s="14" t="s">
        <v>1903</v>
      </c>
      <c r="G24" s="11">
        <v>9</v>
      </c>
      <c r="H24" s="15">
        <f>retribucións!$E$60</f>
        <v>6319.04</v>
      </c>
      <c r="I24" s="11" t="s">
        <v>1349</v>
      </c>
      <c r="J24" s="24" t="s">
        <v>1350</v>
      </c>
      <c r="K24" s="11">
        <v>1</v>
      </c>
      <c r="L24" s="14"/>
      <c r="M24" s="14"/>
      <c r="N24" s="12">
        <v>6003</v>
      </c>
      <c r="O24" s="25"/>
      <c r="P24" s="14" t="s">
        <v>1369</v>
      </c>
      <c r="Q24" s="11" t="s">
        <v>15</v>
      </c>
      <c r="R24" s="16" t="s">
        <v>21</v>
      </c>
      <c r="S24" s="12"/>
      <c r="T24" s="13" t="s">
        <v>17</v>
      </c>
      <c r="U24" s="13" t="s">
        <v>6687</v>
      </c>
      <c r="V24" s="11" t="s">
        <v>119</v>
      </c>
      <c r="W24" s="14" t="s">
        <v>119</v>
      </c>
      <c r="X24" s="14" t="s">
        <v>119</v>
      </c>
      <c r="Y24" s="14" t="s">
        <v>119</v>
      </c>
      <c r="Z24" s="14" t="s">
        <v>119</v>
      </c>
      <c r="AA24" s="14"/>
      <c r="AB24" s="15">
        <f>retribucións!$H$71</f>
        <v>18383.701689600002</v>
      </c>
      <c r="AC24" s="15">
        <f>retribucións!$H$60</f>
        <v>18626.938628479998</v>
      </c>
      <c r="AD24" s="15">
        <f t="shared" si="1"/>
        <v>243.23693887999616</v>
      </c>
    </row>
    <row r="25" spans="1:30" ht="15" customHeight="1" x14ac:dyDescent="0.25">
      <c r="A25" s="13" t="s">
        <v>17</v>
      </c>
      <c r="B25" s="13" t="s">
        <v>119</v>
      </c>
      <c r="C25" s="14" t="s">
        <v>1406</v>
      </c>
      <c r="D25" s="24" t="s">
        <v>1407</v>
      </c>
      <c r="E25" s="14" t="s">
        <v>1408</v>
      </c>
      <c r="F25" s="14" t="s">
        <v>1903</v>
      </c>
      <c r="G25" s="11">
        <v>9</v>
      </c>
      <c r="H25" s="15">
        <f>retribucións!$E$60</f>
        <v>6319.04</v>
      </c>
      <c r="I25" s="11" t="s">
        <v>1349</v>
      </c>
      <c r="J25" s="24" t="s">
        <v>1350</v>
      </c>
      <c r="K25" s="11">
        <v>1</v>
      </c>
      <c r="L25" s="14"/>
      <c r="M25" s="14"/>
      <c r="N25" s="12">
        <v>6003</v>
      </c>
      <c r="O25" s="25"/>
      <c r="P25" s="14" t="s">
        <v>1369</v>
      </c>
      <c r="Q25" s="11" t="s">
        <v>15</v>
      </c>
      <c r="R25" s="16" t="s">
        <v>21</v>
      </c>
      <c r="S25" s="12"/>
      <c r="T25" s="13" t="s">
        <v>17</v>
      </c>
      <c r="U25" s="13" t="s">
        <v>6687</v>
      </c>
      <c r="V25" s="11" t="s">
        <v>119</v>
      </c>
      <c r="W25" s="14" t="s">
        <v>119</v>
      </c>
      <c r="X25" s="14" t="s">
        <v>119</v>
      </c>
      <c r="Y25" s="14" t="s">
        <v>119</v>
      </c>
      <c r="Z25" s="14" t="s">
        <v>119</v>
      </c>
      <c r="AA25" s="14"/>
      <c r="AB25" s="15">
        <f>retribucións!$H$71</f>
        <v>18383.701689600002</v>
      </c>
      <c r="AC25" s="15">
        <f>retribucións!$H$60</f>
        <v>18626.938628479998</v>
      </c>
      <c r="AD25" s="15">
        <f t="shared" si="1"/>
        <v>243.23693887999616</v>
      </c>
    </row>
    <row r="26" spans="1:30" ht="15" customHeight="1" x14ac:dyDescent="0.25">
      <c r="A26" s="13" t="s">
        <v>17</v>
      </c>
      <c r="B26" s="13" t="s">
        <v>17</v>
      </c>
      <c r="C26" s="14" t="s">
        <v>1406</v>
      </c>
      <c r="D26" s="24" t="s">
        <v>1409</v>
      </c>
      <c r="E26" s="14" t="s">
        <v>1410</v>
      </c>
      <c r="F26" s="14" t="s">
        <v>1903</v>
      </c>
      <c r="G26" s="11">
        <v>9</v>
      </c>
      <c r="H26" s="15">
        <f>retribucións!$E$60</f>
        <v>6319.04</v>
      </c>
      <c r="I26" s="11" t="s">
        <v>1349</v>
      </c>
      <c r="J26" s="24" t="s">
        <v>1350</v>
      </c>
      <c r="K26" s="11">
        <v>1</v>
      </c>
      <c r="L26" s="14"/>
      <c r="M26" s="14"/>
      <c r="N26" s="12">
        <v>6003</v>
      </c>
      <c r="O26" s="25"/>
      <c r="P26" s="14" t="s">
        <v>1369</v>
      </c>
      <c r="Q26" s="11" t="s">
        <v>15</v>
      </c>
      <c r="R26" s="16" t="s">
        <v>21</v>
      </c>
      <c r="S26" s="12"/>
      <c r="T26" s="13" t="s">
        <v>17</v>
      </c>
      <c r="U26" s="13" t="s">
        <v>17</v>
      </c>
      <c r="V26" s="11">
        <v>620</v>
      </c>
      <c r="W26" s="14" t="s">
        <v>28</v>
      </c>
      <c r="X26" s="14" t="s">
        <v>29</v>
      </c>
      <c r="Y26" s="14" t="s">
        <v>20</v>
      </c>
      <c r="Z26" s="14">
        <v>0</v>
      </c>
      <c r="AA26" s="14"/>
      <c r="AB26" s="15">
        <f>retribucións!$H$71</f>
        <v>18383.701689600002</v>
      </c>
      <c r="AC26" s="15">
        <f>retribucións!$H$60</f>
        <v>18626.938628479998</v>
      </c>
      <c r="AD26" s="15">
        <f t="shared" si="1"/>
        <v>243.23693887999616</v>
      </c>
    </row>
    <row r="27" spans="1:30" ht="15" customHeight="1" x14ac:dyDescent="0.25">
      <c r="A27" s="13" t="s">
        <v>17</v>
      </c>
      <c r="B27" s="13" t="s">
        <v>119</v>
      </c>
      <c r="C27" s="14" t="s">
        <v>1406</v>
      </c>
      <c r="D27" s="24" t="s">
        <v>1411</v>
      </c>
      <c r="E27" s="14" t="s">
        <v>1412</v>
      </c>
      <c r="F27" s="14" t="s">
        <v>1903</v>
      </c>
      <c r="G27" s="11">
        <v>9</v>
      </c>
      <c r="H27" s="15">
        <f>retribucións!$E$60</f>
        <v>6319.04</v>
      </c>
      <c r="I27" s="11" t="s">
        <v>1349</v>
      </c>
      <c r="J27" s="24" t="s">
        <v>1350</v>
      </c>
      <c r="K27" s="11">
        <v>1</v>
      </c>
      <c r="L27" s="14"/>
      <c r="M27" s="14"/>
      <c r="N27" s="12">
        <v>6003</v>
      </c>
      <c r="O27" s="25"/>
      <c r="P27" s="14" t="s">
        <v>1369</v>
      </c>
      <c r="Q27" s="11" t="s">
        <v>15</v>
      </c>
      <c r="R27" s="16" t="s">
        <v>21</v>
      </c>
      <c r="S27" s="12"/>
      <c r="T27" s="13" t="s">
        <v>17</v>
      </c>
      <c r="U27" s="13" t="s">
        <v>6687</v>
      </c>
      <c r="V27" s="11" t="s">
        <v>119</v>
      </c>
      <c r="W27" s="14" t="s">
        <v>119</v>
      </c>
      <c r="X27" s="14" t="s">
        <v>119</v>
      </c>
      <c r="Y27" s="14" t="s">
        <v>119</v>
      </c>
      <c r="Z27" s="14" t="s">
        <v>119</v>
      </c>
      <c r="AA27" s="14"/>
      <c r="AB27" s="15">
        <f>retribucións!$H$71</f>
        <v>18383.701689600002</v>
      </c>
      <c r="AC27" s="15">
        <f>retribucións!$H$60</f>
        <v>18626.938628479998</v>
      </c>
      <c r="AD27" s="15">
        <f t="shared" si="1"/>
        <v>243.23693887999616</v>
      </c>
    </row>
    <row r="28" spans="1:30" ht="15" customHeight="1" x14ac:dyDescent="0.25">
      <c r="A28" s="13" t="s">
        <v>17</v>
      </c>
      <c r="B28" s="13" t="s">
        <v>119</v>
      </c>
      <c r="C28" s="14" t="s">
        <v>1413</v>
      </c>
      <c r="D28" s="24" t="s">
        <v>1414</v>
      </c>
      <c r="E28" s="14" t="s">
        <v>1415</v>
      </c>
      <c r="F28" s="14" t="s">
        <v>1903</v>
      </c>
      <c r="G28" s="11">
        <v>9</v>
      </c>
      <c r="H28" s="15">
        <f>retribucións!$E$60</f>
        <v>6319.04</v>
      </c>
      <c r="I28" s="11" t="s">
        <v>1349</v>
      </c>
      <c r="J28" s="24" t="s">
        <v>1350</v>
      </c>
      <c r="K28" s="11">
        <v>1</v>
      </c>
      <c r="L28" s="14"/>
      <c r="M28" s="14"/>
      <c r="N28" s="12">
        <v>6003</v>
      </c>
      <c r="O28" s="25"/>
      <c r="P28" s="14" t="s">
        <v>1369</v>
      </c>
      <c r="Q28" s="11" t="s">
        <v>15</v>
      </c>
      <c r="R28" s="16" t="s">
        <v>21</v>
      </c>
      <c r="S28" s="12"/>
      <c r="T28" s="13" t="s">
        <v>17</v>
      </c>
      <c r="U28" s="13" t="s">
        <v>6687</v>
      </c>
      <c r="V28" s="11" t="s">
        <v>119</v>
      </c>
      <c r="W28" s="14" t="s">
        <v>119</v>
      </c>
      <c r="X28" s="14" t="s">
        <v>119</v>
      </c>
      <c r="Y28" s="14" t="s">
        <v>119</v>
      </c>
      <c r="Z28" s="14" t="s">
        <v>119</v>
      </c>
      <c r="AA28" s="14"/>
      <c r="AB28" s="15">
        <f>retribucións!$H$71</f>
        <v>18383.701689600002</v>
      </c>
      <c r="AC28" s="15">
        <f>retribucións!$H$60</f>
        <v>18626.938628479998</v>
      </c>
      <c r="AD28" s="15">
        <f t="shared" si="1"/>
        <v>243.23693887999616</v>
      </c>
    </row>
    <row r="29" spans="1:30" ht="15" customHeight="1" x14ac:dyDescent="0.25">
      <c r="A29" s="13" t="s">
        <v>17</v>
      </c>
      <c r="B29" s="13" t="s">
        <v>119</v>
      </c>
      <c r="C29" s="14" t="s">
        <v>1413</v>
      </c>
      <c r="D29" s="24" t="s">
        <v>1416</v>
      </c>
      <c r="E29" s="14" t="s">
        <v>1417</v>
      </c>
      <c r="F29" s="14" t="s">
        <v>1903</v>
      </c>
      <c r="G29" s="11">
        <v>9</v>
      </c>
      <c r="H29" s="15">
        <f>retribucións!$E$60</f>
        <v>6319.04</v>
      </c>
      <c r="I29" s="11" t="s">
        <v>1349</v>
      </c>
      <c r="J29" s="24" t="s">
        <v>1350</v>
      </c>
      <c r="K29" s="11">
        <v>1</v>
      </c>
      <c r="L29" s="14"/>
      <c r="M29" s="14"/>
      <c r="N29" s="12">
        <v>6003</v>
      </c>
      <c r="O29" s="25"/>
      <c r="P29" s="14" t="s">
        <v>1369</v>
      </c>
      <c r="Q29" s="11" t="s">
        <v>15</v>
      </c>
      <c r="R29" s="16" t="s">
        <v>21</v>
      </c>
      <c r="S29" s="12"/>
      <c r="T29" s="13" t="s">
        <v>17</v>
      </c>
      <c r="U29" s="13" t="s">
        <v>6687</v>
      </c>
      <c r="V29" s="11" t="s">
        <v>119</v>
      </c>
      <c r="W29" s="14" t="s">
        <v>119</v>
      </c>
      <c r="X29" s="14" t="s">
        <v>119</v>
      </c>
      <c r="Y29" s="14" t="s">
        <v>119</v>
      </c>
      <c r="Z29" s="14" t="s">
        <v>119</v>
      </c>
      <c r="AA29" s="14"/>
      <c r="AB29" s="15">
        <f>retribucións!$H$71</f>
        <v>18383.701689600002</v>
      </c>
      <c r="AC29" s="15">
        <f>retribucións!$H$60</f>
        <v>18626.938628479998</v>
      </c>
      <c r="AD29" s="15">
        <f t="shared" si="1"/>
        <v>243.23693887999616</v>
      </c>
    </row>
    <row r="30" spans="1:30" ht="15" customHeight="1" x14ac:dyDescent="0.25">
      <c r="A30" s="13" t="s">
        <v>17</v>
      </c>
      <c r="B30" s="13" t="s">
        <v>119</v>
      </c>
      <c r="C30" s="14" t="s">
        <v>1413</v>
      </c>
      <c r="D30" s="24" t="s">
        <v>1418</v>
      </c>
      <c r="E30" s="14" t="s">
        <v>1419</v>
      </c>
      <c r="F30" s="14" t="s">
        <v>1903</v>
      </c>
      <c r="G30" s="11">
        <v>9</v>
      </c>
      <c r="H30" s="15">
        <f>retribucións!$E$60</f>
        <v>6319.04</v>
      </c>
      <c r="I30" s="11" t="s">
        <v>1349</v>
      </c>
      <c r="J30" s="24" t="s">
        <v>1350</v>
      </c>
      <c r="K30" s="11">
        <v>1</v>
      </c>
      <c r="L30" s="14"/>
      <c r="M30" s="14"/>
      <c r="N30" s="12">
        <v>6003</v>
      </c>
      <c r="O30" s="25"/>
      <c r="P30" s="14" t="s">
        <v>1369</v>
      </c>
      <c r="Q30" s="11" t="s">
        <v>15</v>
      </c>
      <c r="R30" s="16" t="s">
        <v>21</v>
      </c>
      <c r="S30" s="12"/>
      <c r="T30" s="13" t="s">
        <v>17</v>
      </c>
      <c r="U30" s="13" t="s">
        <v>6687</v>
      </c>
      <c r="V30" s="11" t="s">
        <v>119</v>
      </c>
      <c r="W30" s="14" t="s">
        <v>119</v>
      </c>
      <c r="X30" s="14" t="s">
        <v>119</v>
      </c>
      <c r="Y30" s="14" t="s">
        <v>119</v>
      </c>
      <c r="Z30" s="14" t="s">
        <v>119</v>
      </c>
      <c r="AA30" s="14"/>
      <c r="AB30" s="15">
        <f>retribucións!$H$71</f>
        <v>18383.701689600002</v>
      </c>
      <c r="AC30" s="15">
        <f>retribucións!$H$60</f>
        <v>18626.938628479998</v>
      </c>
      <c r="AD30" s="15">
        <f t="shared" si="1"/>
        <v>243.23693887999616</v>
      </c>
    </row>
    <row r="31" spans="1:30" ht="15" customHeight="1" x14ac:dyDescent="0.25">
      <c r="A31" s="13" t="s">
        <v>17</v>
      </c>
      <c r="B31" s="13" t="s">
        <v>119</v>
      </c>
      <c r="C31" s="14" t="s">
        <v>1413</v>
      </c>
      <c r="D31" s="24" t="s">
        <v>1420</v>
      </c>
      <c r="E31" s="14" t="s">
        <v>1421</v>
      </c>
      <c r="F31" s="14" t="s">
        <v>1903</v>
      </c>
      <c r="G31" s="11">
        <v>9</v>
      </c>
      <c r="H31" s="15">
        <f>retribucións!$E$60</f>
        <v>6319.04</v>
      </c>
      <c r="I31" s="11" t="s">
        <v>1349</v>
      </c>
      <c r="J31" s="24" t="s">
        <v>1350</v>
      </c>
      <c r="K31" s="11">
        <v>1</v>
      </c>
      <c r="L31" s="14"/>
      <c r="M31" s="14"/>
      <c r="N31" s="12">
        <v>6003</v>
      </c>
      <c r="O31" s="25"/>
      <c r="P31" s="14" t="s">
        <v>1369</v>
      </c>
      <c r="Q31" s="11" t="s">
        <v>15</v>
      </c>
      <c r="R31" s="16" t="s">
        <v>21</v>
      </c>
      <c r="S31" s="12"/>
      <c r="T31" s="13" t="s">
        <v>17</v>
      </c>
      <c r="U31" s="13" t="s">
        <v>6687</v>
      </c>
      <c r="V31" s="11" t="s">
        <v>119</v>
      </c>
      <c r="W31" s="14" t="s">
        <v>119</v>
      </c>
      <c r="X31" s="14" t="s">
        <v>119</v>
      </c>
      <c r="Y31" s="14" t="s">
        <v>119</v>
      </c>
      <c r="Z31" s="14" t="s">
        <v>119</v>
      </c>
      <c r="AA31" s="14"/>
      <c r="AB31" s="15">
        <f>retribucións!$H$71</f>
        <v>18383.701689600002</v>
      </c>
      <c r="AC31" s="15">
        <f>retribucións!$H$60</f>
        <v>18626.938628479998</v>
      </c>
      <c r="AD31" s="15">
        <f t="shared" si="1"/>
        <v>243.23693887999616</v>
      </c>
    </row>
    <row r="32" spans="1:30" ht="15" customHeight="1" x14ac:dyDescent="0.25">
      <c r="A32" s="13" t="s">
        <v>17</v>
      </c>
      <c r="B32" s="13" t="s">
        <v>119</v>
      </c>
      <c r="C32" s="14" t="s">
        <v>1422</v>
      </c>
      <c r="D32" s="24" t="s">
        <v>1423</v>
      </c>
      <c r="E32" s="14" t="s">
        <v>1424</v>
      </c>
      <c r="F32" s="14" t="s">
        <v>1903</v>
      </c>
      <c r="G32" s="11">
        <v>9</v>
      </c>
      <c r="H32" s="15">
        <f>retribucións!$E$60</f>
        <v>6319.04</v>
      </c>
      <c r="I32" s="11" t="s">
        <v>1349</v>
      </c>
      <c r="J32" s="24" t="s">
        <v>1350</v>
      </c>
      <c r="K32" s="11">
        <v>1</v>
      </c>
      <c r="L32" s="14"/>
      <c r="M32" s="14"/>
      <c r="N32" s="12">
        <v>6003</v>
      </c>
      <c r="O32" s="25"/>
      <c r="P32" s="14" t="s">
        <v>1369</v>
      </c>
      <c r="Q32" s="11" t="s">
        <v>15</v>
      </c>
      <c r="R32" s="16" t="s">
        <v>21</v>
      </c>
      <c r="S32" s="12"/>
      <c r="T32" s="13" t="s">
        <v>17</v>
      </c>
      <c r="U32" s="13" t="s">
        <v>6687</v>
      </c>
      <c r="V32" s="11" t="s">
        <v>119</v>
      </c>
      <c r="W32" s="14" t="s">
        <v>119</v>
      </c>
      <c r="X32" s="14" t="s">
        <v>119</v>
      </c>
      <c r="Y32" s="14" t="s">
        <v>119</v>
      </c>
      <c r="Z32" s="14" t="s">
        <v>119</v>
      </c>
      <c r="AA32" s="14"/>
      <c r="AB32" s="15">
        <f>retribucións!$H$71</f>
        <v>18383.701689600002</v>
      </c>
      <c r="AC32" s="15">
        <f>retribucións!$H$60</f>
        <v>18626.938628479998</v>
      </c>
      <c r="AD32" s="15">
        <f t="shared" si="1"/>
        <v>243.23693887999616</v>
      </c>
    </row>
    <row r="33" spans="1:30" ht="15" customHeight="1" x14ac:dyDescent="0.25">
      <c r="A33" s="13" t="s">
        <v>17</v>
      </c>
      <c r="B33" s="13" t="s">
        <v>119</v>
      </c>
      <c r="C33" s="14" t="s">
        <v>1422</v>
      </c>
      <c r="D33" s="24" t="s">
        <v>1425</v>
      </c>
      <c r="E33" s="14" t="s">
        <v>1426</v>
      </c>
      <c r="F33" s="14" t="s">
        <v>1903</v>
      </c>
      <c r="G33" s="11">
        <v>9</v>
      </c>
      <c r="H33" s="15">
        <f>retribucións!$E$60</f>
        <v>6319.04</v>
      </c>
      <c r="I33" s="11" t="s">
        <v>1349</v>
      </c>
      <c r="J33" s="24" t="s">
        <v>1350</v>
      </c>
      <c r="K33" s="11">
        <v>1</v>
      </c>
      <c r="L33" s="14"/>
      <c r="M33" s="14"/>
      <c r="N33" s="12">
        <v>6003</v>
      </c>
      <c r="O33" s="25"/>
      <c r="P33" s="14" t="s">
        <v>1369</v>
      </c>
      <c r="Q33" s="11" t="s">
        <v>15</v>
      </c>
      <c r="R33" s="16">
        <v>973</v>
      </c>
      <c r="S33" s="12"/>
      <c r="T33" s="13" t="s">
        <v>17</v>
      </c>
      <c r="U33" s="13" t="s">
        <v>6687</v>
      </c>
      <c r="V33" s="11" t="s">
        <v>119</v>
      </c>
      <c r="W33" s="14" t="s">
        <v>119</v>
      </c>
      <c r="X33" s="14" t="s">
        <v>119</v>
      </c>
      <c r="Y33" s="14" t="s">
        <v>119</v>
      </c>
      <c r="Z33" s="14" t="s">
        <v>119</v>
      </c>
      <c r="AA33" s="14"/>
      <c r="AB33" s="15">
        <f>retribucións!$H$71</f>
        <v>18383.701689600002</v>
      </c>
      <c r="AC33" s="15">
        <f>retribucións!$H$60</f>
        <v>18626.938628479998</v>
      </c>
      <c r="AD33" s="15">
        <f t="shared" si="1"/>
        <v>243.23693887999616</v>
      </c>
    </row>
    <row r="34" spans="1:30" ht="15" customHeight="1" x14ac:dyDescent="0.25">
      <c r="A34" s="13" t="s">
        <v>17</v>
      </c>
      <c r="B34" s="13" t="s">
        <v>119</v>
      </c>
      <c r="C34" s="14" t="s">
        <v>1427</v>
      </c>
      <c r="D34" s="24" t="s">
        <v>1428</v>
      </c>
      <c r="E34" s="14" t="s">
        <v>1429</v>
      </c>
      <c r="F34" s="14" t="s">
        <v>1903</v>
      </c>
      <c r="G34" s="11">
        <v>9</v>
      </c>
      <c r="H34" s="15">
        <f>retribucións!$E$60</f>
        <v>6319.04</v>
      </c>
      <c r="I34" s="11" t="s">
        <v>1349</v>
      </c>
      <c r="J34" s="24" t="s">
        <v>1350</v>
      </c>
      <c r="K34" s="11">
        <v>1</v>
      </c>
      <c r="L34" s="14"/>
      <c r="M34" s="14"/>
      <c r="N34" s="12">
        <v>6003</v>
      </c>
      <c r="O34" s="25"/>
      <c r="P34" s="14" t="s">
        <v>1369</v>
      </c>
      <c r="Q34" s="11" t="s">
        <v>15</v>
      </c>
      <c r="R34" s="16" t="s">
        <v>21</v>
      </c>
      <c r="S34" s="12"/>
      <c r="T34" s="13" t="s">
        <v>17</v>
      </c>
      <c r="U34" s="13" t="s">
        <v>6687</v>
      </c>
      <c r="V34" s="11" t="s">
        <v>119</v>
      </c>
      <c r="W34" s="14" t="s">
        <v>119</v>
      </c>
      <c r="X34" s="14" t="s">
        <v>119</v>
      </c>
      <c r="Y34" s="14" t="s">
        <v>119</v>
      </c>
      <c r="Z34" s="14" t="s">
        <v>119</v>
      </c>
      <c r="AA34" s="14"/>
      <c r="AB34" s="15">
        <f>retribucións!$H$71</f>
        <v>18383.701689600002</v>
      </c>
      <c r="AC34" s="15">
        <f>retribucións!$H$60</f>
        <v>18626.938628479998</v>
      </c>
      <c r="AD34" s="15">
        <f t="shared" si="1"/>
        <v>243.23693887999616</v>
      </c>
    </row>
    <row r="35" spans="1:30" ht="15" customHeight="1" x14ac:dyDescent="0.25">
      <c r="A35" s="13" t="s">
        <v>17</v>
      </c>
      <c r="B35" s="13" t="s">
        <v>17</v>
      </c>
      <c r="C35" s="14" t="s">
        <v>1430</v>
      </c>
      <c r="D35" s="24" t="s">
        <v>1431</v>
      </c>
      <c r="E35" s="14" t="s">
        <v>1432</v>
      </c>
      <c r="F35" s="14" t="s">
        <v>1903</v>
      </c>
      <c r="G35" s="11">
        <v>9</v>
      </c>
      <c r="H35" s="15">
        <f>retribucións!$E$60</f>
        <v>6319.04</v>
      </c>
      <c r="I35" s="11" t="s">
        <v>1349</v>
      </c>
      <c r="J35" s="24" t="s">
        <v>1350</v>
      </c>
      <c r="K35" s="11">
        <v>1</v>
      </c>
      <c r="L35" s="14"/>
      <c r="M35" s="14"/>
      <c r="N35" s="12">
        <v>6003</v>
      </c>
      <c r="O35" s="25"/>
      <c r="P35" s="14" t="s">
        <v>1369</v>
      </c>
      <c r="Q35" s="11" t="s">
        <v>15</v>
      </c>
      <c r="R35" s="16">
        <v>973</v>
      </c>
      <c r="S35" s="12"/>
      <c r="T35" s="13" t="s">
        <v>17</v>
      </c>
      <c r="U35" s="13" t="s">
        <v>17</v>
      </c>
      <c r="V35" s="11">
        <v>612</v>
      </c>
      <c r="W35" s="14" t="s">
        <v>30</v>
      </c>
      <c r="X35" s="14" t="s">
        <v>31</v>
      </c>
      <c r="Y35" s="14" t="s">
        <v>20</v>
      </c>
      <c r="Z35" s="14">
        <v>0</v>
      </c>
      <c r="AA35" s="14"/>
      <c r="AB35" s="15">
        <f>retribucións!$H$71</f>
        <v>18383.701689600002</v>
      </c>
      <c r="AC35" s="15">
        <f>retribucións!$H$60</f>
        <v>18626.938628479998</v>
      </c>
      <c r="AD35" s="15">
        <f t="shared" si="1"/>
        <v>243.23693887999616</v>
      </c>
    </row>
    <row r="36" spans="1:30" ht="15" customHeight="1" x14ac:dyDescent="0.25">
      <c r="A36" s="13" t="s">
        <v>17</v>
      </c>
      <c r="B36" s="13" t="s">
        <v>119</v>
      </c>
      <c r="C36" s="14" t="s">
        <v>1430</v>
      </c>
      <c r="D36" s="24" t="s">
        <v>1433</v>
      </c>
      <c r="E36" s="14" t="s">
        <v>1434</v>
      </c>
      <c r="F36" s="14" t="s">
        <v>1903</v>
      </c>
      <c r="G36" s="11">
        <v>9</v>
      </c>
      <c r="H36" s="15">
        <f>retribucións!$E$60</f>
        <v>6319.04</v>
      </c>
      <c r="I36" s="11" t="s">
        <v>1349</v>
      </c>
      <c r="J36" s="24" t="s">
        <v>1350</v>
      </c>
      <c r="K36" s="11">
        <v>1</v>
      </c>
      <c r="L36" s="14"/>
      <c r="M36" s="14"/>
      <c r="N36" s="12">
        <v>6003</v>
      </c>
      <c r="O36" s="25"/>
      <c r="P36" s="14" t="s">
        <v>1369</v>
      </c>
      <c r="Q36" s="11" t="s">
        <v>15</v>
      </c>
      <c r="R36" s="16">
        <v>973</v>
      </c>
      <c r="S36" s="12"/>
      <c r="T36" s="13" t="s">
        <v>17</v>
      </c>
      <c r="U36" s="13" t="s">
        <v>6687</v>
      </c>
      <c r="V36" s="11" t="s">
        <v>119</v>
      </c>
      <c r="W36" s="14" t="s">
        <v>119</v>
      </c>
      <c r="X36" s="14" t="s">
        <v>119</v>
      </c>
      <c r="Y36" s="14" t="s">
        <v>119</v>
      </c>
      <c r="Z36" s="14" t="s">
        <v>119</v>
      </c>
      <c r="AA36" s="14"/>
      <c r="AB36" s="15">
        <f>retribucións!$H$71</f>
        <v>18383.701689600002</v>
      </c>
      <c r="AC36" s="15">
        <f>retribucións!$H$60</f>
        <v>18626.938628479998</v>
      </c>
      <c r="AD36" s="15">
        <f t="shared" si="1"/>
        <v>243.23693887999616</v>
      </c>
    </row>
    <row r="37" spans="1:30" ht="15" customHeight="1" x14ac:dyDescent="0.25">
      <c r="A37" s="13" t="s">
        <v>17</v>
      </c>
      <c r="B37" s="13" t="s">
        <v>119</v>
      </c>
      <c r="C37" s="14" t="s">
        <v>1435</v>
      </c>
      <c r="D37" s="24" t="s">
        <v>1436</v>
      </c>
      <c r="E37" s="14" t="s">
        <v>1437</v>
      </c>
      <c r="F37" s="14" t="s">
        <v>1903</v>
      </c>
      <c r="G37" s="11">
        <v>9</v>
      </c>
      <c r="H37" s="15">
        <f>retribucións!$E$60</f>
        <v>6319.04</v>
      </c>
      <c r="I37" s="11" t="s">
        <v>1349</v>
      </c>
      <c r="J37" s="24" t="s">
        <v>1350</v>
      </c>
      <c r="K37" s="11">
        <v>1</v>
      </c>
      <c r="L37" s="14"/>
      <c r="M37" s="14"/>
      <c r="N37" s="12">
        <v>6003</v>
      </c>
      <c r="O37" s="25"/>
      <c r="P37" s="14" t="s">
        <v>1369</v>
      </c>
      <c r="Q37" s="11" t="s">
        <v>15</v>
      </c>
      <c r="R37" s="16" t="s">
        <v>21</v>
      </c>
      <c r="S37" s="12"/>
      <c r="T37" s="13" t="s">
        <v>17</v>
      </c>
      <c r="U37" s="13" t="s">
        <v>6687</v>
      </c>
      <c r="V37" s="11" t="s">
        <v>119</v>
      </c>
      <c r="W37" s="14" t="s">
        <v>119</v>
      </c>
      <c r="X37" s="14" t="s">
        <v>119</v>
      </c>
      <c r="Y37" s="14" t="s">
        <v>119</v>
      </c>
      <c r="Z37" s="14" t="s">
        <v>119</v>
      </c>
      <c r="AA37" s="14"/>
      <c r="AB37" s="15">
        <f>retribucións!$H$71</f>
        <v>18383.701689600002</v>
      </c>
      <c r="AC37" s="15">
        <f>retribucións!$H$60</f>
        <v>18626.938628479998</v>
      </c>
      <c r="AD37" s="15">
        <f t="shared" si="1"/>
        <v>243.23693887999616</v>
      </c>
    </row>
    <row r="38" spans="1:30" ht="15" customHeight="1" x14ac:dyDescent="0.25">
      <c r="A38" s="13" t="s">
        <v>17</v>
      </c>
      <c r="B38" s="13" t="s">
        <v>119</v>
      </c>
      <c r="C38" s="14" t="s">
        <v>1435</v>
      </c>
      <c r="D38" s="24" t="s">
        <v>1438</v>
      </c>
      <c r="E38" s="14" t="s">
        <v>1439</v>
      </c>
      <c r="F38" s="14" t="s">
        <v>1903</v>
      </c>
      <c r="G38" s="11">
        <v>9</v>
      </c>
      <c r="H38" s="15">
        <f>retribucións!$E$60</f>
        <v>6319.04</v>
      </c>
      <c r="I38" s="11" t="s">
        <v>1349</v>
      </c>
      <c r="J38" s="24" t="s">
        <v>1350</v>
      </c>
      <c r="K38" s="11">
        <v>1</v>
      </c>
      <c r="L38" s="14"/>
      <c r="M38" s="14"/>
      <c r="N38" s="12">
        <v>6003</v>
      </c>
      <c r="O38" s="25"/>
      <c r="P38" s="14" t="s">
        <v>1369</v>
      </c>
      <c r="Q38" s="11" t="s">
        <v>15</v>
      </c>
      <c r="R38" s="16">
        <v>973</v>
      </c>
      <c r="S38" s="12"/>
      <c r="T38" s="13" t="s">
        <v>17</v>
      </c>
      <c r="U38" s="13" t="s">
        <v>6687</v>
      </c>
      <c r="V38" s="11" t="s">
        <v>119</v>
      </c>
      <c r="W38" s="14" t="s">
        <v>119</v>
      </c>
      <c r="X38" s="14" t="s">
        <v>119</v>
      </c>
      <c r="Y38" s="14" t="s">
        <v>119</v>
      </c>
      <c r="Z38" s="14" t="s">
        <v>119</v>
      </c>
      <c r="AA38" s="14"/>
      <c r="AB38" s="15">
        <f>retribucións!$H$71</f>
        <v>18383.701689600002</v>
      </c>
      <c r="AC38" s="15">
        <f>retribucións!$H$60</f>
        <v>18626.938628479998</v>
      </c>
      <c r="AD38" s="15">
        <f t="shared" si="1"/>
        <v>243.23693887999616</v>
      </c>
    </row>
    <row r="39" spans="1:30" ht="15" customHeight="1" x14ac:dyDescent="0.25">
      <c r="A39" s="13" t="s">
        <v>17</v>
      </c>
      <c r="B39" s="13" t="s">
        <v>17</v>
      </c>
      <c r="C39" s="14" t="s">
        <v>1435</v>
      </c>
      <c r="D39" s="24" t="s">
        <v>1440</v>
      </c>
      <c r="E39" s="14" t="s">
        <v>1441</v>
      </c>
      <c r="F39" s="14" t="s">
        <v>1903</v>
      </c>
      <c r="G39" s="11">
        <v>9</v>
      </c>
      <c r="H39" s="15">
        <f>retribucións!$E$60</f>
        <v>6319.04</v>
      </c>
      <c r="I39" s="11" t="s">
        <v>1349</v>
      </c>
      <c r="J39" s="24" t="s">
        <v>1350</v>
      </c>
      <c r="K39" s="11">
        <v>1</v>
      </c>
      <c r="L39" s="14"/>
      <c r="M39" s="14"/>
      <c r="N39" s="12">
        <v>6003</v>
      </c>
      <c r="O39" s="25"/>
      <c r="P39" s="14" t="s">
        <v>1369</v>
      </c>
      <c r="Q39" s="11" t="s">
        <v>15</v>
      </c>
      <c r="R39" s="16">
        <v>973</v>
      </c>
      <c r="S39" s="12"/>
      <c r="T39" s="13" t="s">
        <v>17</v>
      </c>
      <c r="U39" s="13" t="s">
        <v>17</v>
      </c>
      <c r="V39" s="11">
        <v>480</v>
      </c>
      <c r="W39" s="14" t="s">
        <v>32</v>
      </c>
      <c r="X39" s="14" t="s">
        <v>33</v>
      </c>
      <c r="Y39" s="14" t="s">
        <v>20</v>
      </c>
      <c r="Z39" s="14">
        <v>0</v>
      </c>
      <c r="AA39" s="14"/>
      <c r="AB39" s="15">
        <f>retribucións!$H$71</f>
        <v>18383.701689600002</v>
      </c>
      <c r="AC39" s="15">
        <f>retribucións!$H$60</f>
        <v>18626.938628479998</v>
      </c>
      <c r="AD39" s="15">
        <f>AC39-AB39</f>
        <v>243.23693887999616</v>
      </c>
    </row>
    <row r="40" spans="1:30" ht="15" customHeight="1" x14ac:dyDescent="0.25">
      <c r="A40" s="13" t="s">
        <v>17</v>
      </c>
      <c r="B40" s="13" t="s">
        <v>119</v>
      </c>
      <c r="C40" s="14" t="s">
        <v>1442</v>
      </c>
      <c r="D40" s="24" t="s">
        <v>1443</v>
      </c>
      <c r="E40" s="14" t="s">
        <v>1444</v>
      </c>
      <c r="F40" s="14" t="s">
        <v>1903</v>
      </c>
      <c r="G40" s="11">
        <v>9</v>
      </c>
      <c r="H40" s="15">
        <f>retribucións!$E$60</f>
        <v>6319.04</v>
      </c>
      <c r="I40" s="11" t="s">
        <v>1349</v>
      </c>
      <c r="J40" s="24" t="s">
        <v>1350</v>
      </c>
      <c r="K40" s="11">
        <v>1</v>
      </c>
      <c r="L40" s="14"/>
      <c r="M40" s="14"/>
      <c r="N40" s="12">
        <v>6003</v>
      </c>
      <c r="O40" s="25"/>
      <c r="P40" s="14" t="s">
        <v>1369</v>
      </c>
      <c r="Q40" s="11" t="s">
        <v>15</v>
      </c>
      <c r="R40" s="16">
        <v>973</v>
      </c>
      <c r="S40" s="12"/>
      <c r="T40" s="13" t="s">
        <v>17</v>
      </c>
      <c r="U40" s="13" t="s">
        <v>6687</v>
      </c>
      <c r="V40" s="11" t="s">
        <v>119</v>
      </c>
      <c r="W40" s="14" t="s">
        <v>119</v>
      </c>
      <c r="X40" s="14" t="s">
        <v>119</v>
      </c>
      <c r="Y40" s="14" t="s">
        <v>119</v>
      </c>
      <c r="Z40" s="14" t="s">
        <v>119</v>
      </c>
      <c r="AA40" s="14"/>
      <c r="AB40" s="15">
        <f>retribucións!$H$71</f>
        <v>18383.701689600002</v>
      </c>
      <c r="AC40" s="15">
        <f>retribucións!$H$60</f>
        <v>18626.938628479998</v>
      </c>
      <c r="AD40" s="15">
        <f>AC40-AB40</f>
        <v>243.23693887999616</v>
      </c>
    </row>
    <row r="41" spans="1:30" ht="15" customHeight="1" x14ac:dyDescent="0.25">
      <c r="A41" s="13" t="s">
        <v>17</v>
      </c>
      <c r="B41" s="13" t="s">
        <v>17</v>
      </c>
      <c r="C41" s="14" t="s">
        <v>1445</v>
      </c>
      <c r="D41" s="24" t="s">
        <v>1446</v>
      </c>
      <c r="E41" s="14" t="s">
        <v>1447</v>
      </c>
      <c r="F41" s="14" t="s">
        <v>1903</v>
      </c>
      <c r="G41" s="11">
        <v>9</v>
      </c>
      <c r="H41" s="15">
        <f>retribucións!$E$60</f>
        <v>6319.04</v>
      </c>
      <c r="I41" s="11" t="s">
        <v>1349</v>
      </c>
      <c r="J41" s="24" t="s">
        <v>1350</v>
      </c>
      <c r="K41" s="11">
        <v>1</v>
      </c>
      <c r="L41" s="14"/>
      <c r="M41" s="14"/>
      <c r="N41" s="12">
        <v>6003</v>
      </c>
      <c r="O41" s="25"/>
      <c r="P41" s="14" t="s">
        <v>1369</v>
      </c>
      <c r="Q41" s="11" t="s">
        <v>15</v>
      </c>
      <c r="R41" s="16" t="s">
        <v>21</v>
      </c>
      <c r="S41" s="12"/>
      <c r="T41" s="13" t="s">
        <v>17</v>
      </c>
      <c r="U41" s="13" t="s">
        <v>17</v>
      </c>
      <c r="V41" s="11">
        <v>249</v>
      </c>
      <c r="W41" s="14" t="s">
        <v>34</v>
      </c>
      <c r="X41" s="14" t="s">
        <v>35</v>
      </c>
      <c r="Y41" s="14" t="s">
        <v>20</v>
      </c>
      <c r="Z41" s="14">
        <v>0</v>
      </c>
      <c r="AA41" s="14"/>
      <c r="AB41" s="15">
        <f>retribucións!$H$71</f>
        <v>18383.701689600002</v>
      </c>
      <c r="AC41" s="15">
        <f>retribucións!$H$60</f>
        <v>18626.938628479998</v>
      </c>
      <c r="AD41" s="15">
        <f t="shared" ref="AD41:AD104" si="2">AC41-AB41</f>
        <v>243.23693887999616</v>
      </c>
    </row>
    <row r="42" spans="1:30" ht="15" customHeight="1" x14ac:dyDescent="0.25">
      <c r="A42" s="13" t="s">
        <v>17</v>
      </c>
      <c r="B42" s="13" t="s">
        <v>17</v>
      </c>
      <c r="C42" s="14" t="s">
        <v>1445</v>
      </c>
      <c r="D42" s="24" t="s">
        <v>1448</v>
      </c>
      <c r="E42" s="14" t="s">
        <v>1449</v>
      </c>
      <c r="F42" s="14" t="s">
        <v>1903</v>
      </c>
      <c r="G42" s="11">
        <v>9</v>
      </c>
      <c r="H42" s="15">
        <f>retribucións!$E$60</f>
        <v>6319.04</v>
      </c>
      <c r="I42" s="11" t="s">
        <v>1349</v>
      </c>
      <c r="J42" s="24" t="s">
        <v>1350</v>
      </c>
      <c r="K42" s="11">
        <v>1</v>
      </c>
      <c r="L42" s="14"/>
      <c r="M42" s="14"/>
      <c r="N42" s="12">
        <v>6003</v>
      </c>
      <c r="O42" s="25"/>
      <c r="P42" s="14" t="s">
        <v>1369</v>
      </c>
      <c r="Q42" s="11" t="s">
        <v>15</v>
      </c>
      <c r="R42" s="16" t="s">
        <v>21</v>
      </c>
      <c r="S42" s="12"/>
      <c r="T42" s="13" t="s">
        <v>17</v>
      </c>
      <c r="U42" s="13" t="s">
        <v>17</v>
      </c>
      <c r="V42" s="11">
        <v>211</v>
      </c>
      <c r="W42" s="14" t="s">
        <v>36</v>
      </c>
      <c r="X42" s="14" t="s">
        <v>37</v>
      </c>
      <c r="Y42" s="14" t="s">
        <v>20</v>
      </c>
      <c r="Z42" s="14">
        <v>0</v>
      </c>
      <c r="AA42" s="14"/>
      <c r="AB42" s="15">
        <f>retribucións!$H$71</f>
        <v>18383.701689600002</v>
      </c>
      <c r="AC42" s="15">
        <f>retribucións!$H$60</f>
        <v>18626.938628479998</v>
      </c>
      <c r="AD42" s="15">
        <f t="shared" si="2"/>
        <v>243.23693887999616</v>
      </c>
    </row>
    <row r="43" spans="1:30" ht="15" customHeight="1" x14ac:dyDescent="0.25">
      <c r="A43" s="13" t="s">
        <v>17</v>
      </c>
      <c r="B43" s="13" t="s">
        <v>119</v>
      </c>
      <c r="C43" s="14" t="s">
        <v>1450</v>
      </c>
      <c r="D43" s="24" t="s">
        <v>1451</v>
      </c>
      <c r="E43" s="14" t="s">
        <v>1452</v>
      </c>
      <c r="F43" s="14" t="s">
        <v>1903</v>
      </c>
      <c r="G43" s="11">
        <v>9</v>
      </c>
      <c r="H43" s="15">
        <f>retribucións!$E$60</f>
        <v>6319.04</v>
      </c>
      <c r="I43" s="11" t="s">
        <v>1349</v>
      </c>
      <c r="J43" s="24" t="s">
        <v>1350</v>
      </c>
      <c r="K43" s="11">
        <v>1</v>
      </c>
      <c r="L43" s="14"/>
      <c r="M43" s="14"/>
      <c r="N43" s="12">
        <v>6003</v>
      </c>
      <c r="O43" s="25"/>
      <c r="P43" s="14" t="s">
        <v>1369</v>
      </c>
      <c r="Q43" s="11" t="s">
        <v>15</v>
      </c>
      <c r="R43" s="16" t="s">
        <v>21</v>
      </c>
      <c r="S43" s="12"/>
      <c r="T43" s="13" t="s">
        <v>17</v>
      </c>
      <c r="U43" s="13" t="s">
        <v>6687</v>
      </c>
      <c r="V43" s="11" t="s">
        <v>119</v>
      </c>
      <c r="W43" s="14" t="s">
        <v>119</v>
      </c>
      <c r="X43" s="14" t="s">
        <v>119</v>
      </c>
      <c r="Y43" s="14" t="s">
        <v>119</v>
      </c>
      <c r="Z43" s="14" t="s">
        <v>119</v>
      </c>
      <c r="AA43" s="14"/>
      <c r="AB43" s="15">
        <f>retribucións!$H$71</f>
        <v>18383.701689600002</v>
      </c>
      <c r="AC43" s="15">
        <f>retribucións!$H$60</f>
        <v>18626.938628479998</v>
      </c>
      <c r="AD43" s="15">
        <f t="shared" si="2"/>
        <v>243.23693887999616</v>
      </c>
    </row>
    <row r="44" spans="1:30" ht="15" customHeight="1" x14ac:dyDescent="0.25">
      <c r="A44" s="13" t="s">
        <v>17</v>
      </c>
      <c r="B44" s="13" t="s">
        <v>119</v>
      </c>
      <c r="C44" s="14" t="s">
        <v>1450</v>
      </c>
      <c r="D44" s="24" t="s">
        <v>1453</v>
      </c>
      <c r="E44" s="14" t="s">
        <v>1454</v>
      </c>
      <c r="F44" s="14" t="s">
        <v>1903</v>
      </c>
      <c r="G44" s="11">
        <v>9</v>
      </c>
      <c r="H44" s="15">
        <f>retribucións!$E$60</f>
        <v>6319.04</v>
      </c>
      <c r="I44" s="11" t="s">
        <v>1349</v>
      </c>
      <c r="J44" s="24" t="s">
        <v>1350</v>
      </c>
      <c r="K44" s="11">
        <v>1</v>
      </c>
      <c r="L44" s="14"/>
      <c r="M44" s="14"/>
      <c r="N44" s="12">
        <v>6003</v>
      </c>
      <c r="O44" s="25"/>
      <c r="P44" s="14" t="s">
        <v>1369</v>
      </c>
      <c r="Q44" s="11" t="s">
        <v>15</v>
      </c>
      <c r="R44" s="16" t="s">
        <v>21</v>
      </c>
      <c r="S44" s="12"/>
      <c r="T44" s="13" t="s">
        <v>17</v>
      </c>
      <c r="U44" s="13" t="s">
        <v>6687</v>
      </c>
      <c r="V44" s="11" t="s">
        <v>119</v>
      </c>
      <c r="W44" s="14" t="s">
        <v>119</v>
      </c>
      <c r="X44" s="14" t="s">
        <v>119</v>
      </c>
      <c r="Y44" s="14" t="s">
        <v>119</v>
      </c>
      <c r="Z44" s="14" t="s">
        <v>119</v>
      </c>
      <c r="AA44" s="14"/>
      <c r="AB44" s="15">
        <f>retribucións!$H$71</f>
        <v>18383.701689600002</v>
      </c>
      <c r="AC44" s="15">
        <f>retribucións!$H$60</f>
        <v>18626.938628479998</v>
      </c>
      <c r="AD44" s="15">
        <f t="shared" si="2"/>
        <v>243.23693887999616</v>
      </c>
    </row>
    <row r="45" spans="1:30" ht="15" customHeight="1" x14ac:dyDescent="0.25">
      <c r="A45" s="13" t="s">
        <v>17</v>
      </c>
      <c r="B45" s="13" t="s">
        <v>119</v>
      </c>
      <c r="C45" s="14" t="s">
        <v>1450</v>
      </c>
      <c r="D45" s="24" t="s">
        <v>1455</v>
      </c>
      <c r="E45" s="14" t="s">
        <v>1456</v>
      </c>
      <c r="F45" s="14" t="s">
        <v>1903</v>
      </c>
      <c r="G45" s="11">
        <v>9</v>
      </c>
      <c r="H45" s="15">
        <f>retribucións!$E$60</f>
        <v>6319.04</v>
      </c>
      <c r="I45" s="11" t="s">
        <v>1349</v>
      </c>
      <c r="J45" s="24" t="s">
        <v>1350</v>
      </c>
      <c r="K45" s="11">
        <v>1</v>
      </c>
      <c r="L45" s="14"/>
      <c r="M45" s="14"/>
      <c r="N45" s="12">
        <v>6003</v>
      </c>
      <c r="O45" s="25"/>
      <c r="P45" s="14" t="s">
        <v>1369</v>
      </c>
      <c r="Q45" s="11" t="s">
        <v>15</v>
      </c>
      <c r="R45" s="16">
        <v>973</v>
      </c>
      <c r="S45" s="12"/>
      <c r="T45" s="13" t="s">
        <v>17</v>
      </c>
      <c r="U45" s="13" t="s">
        <v>6687</v>
      </c>
      <c r="V45" s="11" t="s">
        <v>119</v>
      </c>
      <c r="W45" s="14" t="s">
        <v>119</v>
      </c>
      <c r="X45" s="14" t="s">
        <v>119</v>
      </c>
      <c r="Y45" s="14" t="s">
        <v>119</v>
      </c>
      <c r="Z45" s="14" t="s">
        <v>119</v>
      </c>
      <c r="AA45" s="14"/>
      <c r="AB45" s="15">
        <f>retribucións!$H$71</f>
        <v>18383.701689600002</v>
      </c>
      <c r="AC45" s="15">
        <f>retribucións!$H$60</f>
        <v>18626.938628479998</v>
      </c>
      <c r="AD45" s="15">
        <f t="shared" si="2"/>
        <v>243.23693887999616</v>
      </c>
    </row>
    <row r="46" spans="1:30" ht="15" customHeight="1" x14ac:dyDescent="0.25">
      <c r="A46" s="13" t="s">
        <v>17</v>
      </c>
      <c r="B46" s="13" t="s">
        <v>119</v>
      </c>
      <c r="C46" s="14" t="s">
        <v>1457</v>
      </c>
      <c r="D46" s="24" t="s">
        <v>1458</v>
      </c>
      <c r="E46" s="14" t="s">
        <v>1459</v>
      </c>
      <c r="F46" s="14" t="s">
        <v>1903</v>
      </c>
      <c r="G46" s="11">
        <v>9</v>
      </c>
      <c r="H46" s="15">
        <f>retribucións!$E$60</f>
        <v>6319.04</v>
      </c>
      <c r="I46" s="11" t="s">
        <v>1349</v>
      </c>
      <c r="J46" s="24" t="s">
        <v>1350</v>
      </c>
      <c r="K46" s="11">
        <v>1</v>
      </c>
      <c r="L46" s="14"/>
      <c r="M46" s="14"/>
      <c r="N46" s="12">
        <v>6003</v>
      </c>
      <c r="O46" s="25"/>
      <c r="P46" s="14" t="s">
        <v>1369</v>
      </c>
      <c r="Q46" s="11" t="s">
        <v>15</v>
      </c>
      <c r="R46" s="16" t="s">
        <v>21</v>
      </c>
      <c r="S46" s="12"/>
      <c r="T46" s="13" t="s">
        <v>17</v>
      </c>
      <c r="U46" s="13" t="s">
        <v>6687</v>
      </c>
      <c r="V46" s="11" t="s">
        <v>119</v>
      </c>
      <c r="W46" s="14" t="s">
        <v>119</v>
      </c>
      <c r="X46" s="14" t="s">
        <v>119</v>
      </c>
      <c r="Y46" s="14" t="s">
        <v>119</v>
      </c>
      <c r="Z46" s="14" t="s">
        <v>119</v>
      </c>
      <c r="AA46" s="14"/>
      <c r="AB46" s="15">
        <f>retribucións!$H$71</f>
        <v>18383.701689600002</v>
      </c>
      <c r="AC46" s="15">
        <f>retribucións!$H$60</f>
        <v>18626.938628479998</v>
      </c>
      <c r="AD46" s="15">
        <f t="shared" si="2"/>
        <v>243.23693887999616</v>
      </c>
    </row>
    <row r="47" spans="1:30" ht="15" customHeight="1" x14ac:dyDescent="0.25">
      <c r="A47" s="13" t="s">
        <v>17</v>
      </c>
      <c r="B47" s="13" t="s">
        <v>119</v>
      </c>
      <c r="C47" s="14" t="s">
        <v>1457</v>
      </c>
      <c r="D47" s="24" t="s">
        <v>1460</v>
      </c>
      <c r="E47" s="14" t="s">
        <v>1461</v>
      </c>
      <c r="F47" s="14" t="s">
        <v>1903</v>
      </c>
      <c r="G47" s="11">
        <v>9</v>
      </c>
      <c r="H47" s="15">
        <f>retribucións!$E$60</f>
        <v>6319.04</v>
      </c>
      <c r="I47" s="11" t="s">
        <v>1349</v>
      </c>
      <c r="J47" s="24" t="s">
        <v>1350</v>
      </c>
      <c r="K47" s="11">
        <v>1</v>
      </c>
      <c r="L47" s="14"/>
      <c r="M47" s="14"/>
      <c r="N47" s="12">
        <v>6003</v>
      </c>
      <c r="O47" s="25"/>
      <c r="P47" s="14" t="s">
        <v>1369</v>
      </c>
      <c r="Q47" s="11" t="s">
        <v>15</v>
      </c>
      <c r="R47" s="16">
        <v>973</v>
      </c>
      <c r="S47" s="12"/>
      <c r="T47" s="13" t="s">
        <v>17</v>
      </c>
      <c r="U47" s="13" t="s">
        <v>6687</v>
      </c>
      <c r="V47" s="11" t="s">
        <v>119</v>
      </c>
      <c r="W47" s="14" t="s">
        <v>119</v>
      </c>
      <c r="X47" s="14" t="s">
        <v>119</v>
      </c>
      <c r="Y47" s="14" t="s">
        <v>119</v>
      </c>
      <c r="Z47" s="14" t="s">
        <v>119</v>
      </c>
      <c r="AA47" s="14"/>
      <c r="AB47" s="15">
        <f>retribucións!$H$71</f>
        <v>18383.701689600002</v>
      </c>
      <c r="AC47" s="15">
        <f>retribucións!$H$60</f>
        <v>18626.938628479998</v>
      </c>
      <c r="AD47" s="15">
        <f t="shared" si="2"/>
        <v>243.23693887999616</v>
      </c>
    </row>
    <row r="48" spans="1:30" ht="15" customHeight="1" x14ac:dyDescent="0.25">
      <c r="A48" s="13" t="s">
        <v>17</v>
      </c>
      <c r="B48" s="13" t="s">
        <v>119</v>
      </c>
      <c r="C48" s="14" t="s">
        <v>1462</v>
      </c>
      <c r="D48" s="24" t="s">
        <v>1463</v>
      </c>
      <c r="E48" s="14" t="s">
        <v>1464</v>
      </c>
      <c r="F48" s="14" t="s">
        <v>1903</v>
      </c>
      <c r="G48" s="11">
        <v>9</v>
      </c>
      <c r="H48" s="15">
        <f>retribucións!$E$60</f>
        <v>6319.04</v>
      </c>
      <c r="I48" s="11" t="s">
        <v>1349</v>
      </c>
      <c r="J48" s="24" t="s">
        <v>1350</v>
      </c>
      <c r="K48" s="11">
        <v>1</v>
      </c>
      <c r="L48" s="14"/>
      <c r="M48" s="14"/>
      <c r="N48" s="12">
        <v>6003</v>
      </c>
      <c r="O48" s="25"/>
      <c r="P48" s="14" t="s">
        <v>1369</v>
      </c>
      <c r="Q48" s="11" t="s">
        <v>15</v>
      </c>
      <c r="R48" s="16" t="s">
        <v>21</v>
      </c>
      <c r="S48" s="12"/>
      <c r="T48" s="13" t="s">
        <v>17</v>
      </c>
      <c r="U48" s="13" t="s">
        <v>6687</v>
      </c>
      <c r="V48" s="11" t="s">
        <v>119</v>
      </c>
      <c r="W48" s="14" t="s">
        <v>119</v>
      </c>
      <c r="X48" s="14" t="s">
        <v>119</v>
      </c>
      <c r="Y48" s="14" t="s">
        <v>119</v>
      </c>
      <c r="Z48" s="14" t="s">
        <v>119</v>
      </c>
      <c r="AA48" s="14"/>
      <c r="AB48" s="15">
        <f>retribucións!$H$71</f>
        <v>18383.701689600002</v>
      </c>
      <c r="AC48" s="15">
        <f>retribucións!$H$60</f>
        <v>18626.938628479998</v>
      </c>
      <c r="AD48" s="15">
        <f t="shared" si="2"/>
        <v>243.23693887999616</v>
      </c>
    </row>
    <row r="49" spans="1:30" ht="15" customHeight="1" x14ac:dyDescent="0.25">
      <c r="A49" s="13" t="s">
        <v>17</v>
      </c>
      <c r="B49" s="13" t="s">
        <v>119</v>
      </c>
      <c r="C49" s="14" t="s">
        <v>1462</v>
      </c>
      <c r="D49" s="24" t="s">
        <v>1465</v>
      </c>
      <c r="E49" s="14" t="s">
        <v>1466</v>
      </c>
      <c r="F49" s="14" t="s">
        <v>1903</v>
      </c>
      <c r="G49" s="11">
        <v>9</v>
      </c>
      <c r="H49" s="15">
        <f>retribucións!$E$60</f>
        <v>6319.04</v>
      </c>
      <c r="I49" s="11" t="s">
        <v>1349</v>
      </c>
      <c r="J49" s="24" t="s">
        <v>1350</v>
      </c>
      <c r="K49" s="11">
        <v>1</v>
      </c>
      <c r="L49" s="14"/>
      <c r="M49" s="14"/>
      <c r="N49" s="12">
        <v>6003</v>
      </c>
      <c r="O49" s="25"/>
      <c r="P49" s="14" t="s">
        <v>1369</v>
      </c>
      <c r="Q49" s="11" t="s">
        <v>15</v>
      </c>
      <c r="R49" s="16" t="s">
        <v>21</v>
      </c>
      <c r="S49" s="12"/>
      <c r="T49" s="13" t="s">
        <v>17</v>
      </c>
      <c r="U49" s="13" t="s">
        <v>6687</v>
      </c>
      <c r="V49" s="11" t="s">
        <v>119</v>
      </c>
      <c r="W49" s="14" t="s">
        <v>119</v>
      </c>
      <c r="X49" s="14" t="s">
        <v>119</v>
      </c>
      <c r="Y49" s="14" t="s">
        <v>119</v>
      </c>
      <c r="Z49" s="14" t="s">
        <v>119</v>
      </c>
      <c r="AA49" s="14"/>
      <c r="AB49" s="15">
        <f>retribucións!$H$71</f>
        <v>18383.701689600002</v>
      </c>
      <c r="AC49" s="15">
        <f>retribucións!$H$60</f>
        <v>18626.938628479998</v>
      </c>
      <c r="AD49" s="15">
        <f t="shared" si="2"/>
        <v>243.23693887999616</v>
      </c>
    </row>
    <row r="50" spans="1:30" ht="15" customHeight="1" x14ac:dyDescent="0.25">
      <c r="A50" s="13" t="s">
        <v>17</v>
      </c>
      <c r="B50" s="13" t="s">
        <v>119</v>
      </c>
      <c r="C50" s="14" t="s">
        <v>1462</v>
      </c>
      <c r="D50" s="24" t="s">
        <v>1467</v>
      </c>
      <c r="E50" s="14" t="s">
        <v>1468</v>
      </c>
      <c r="F50" s="14" t="s">
        <v>1903</v>
      </c>
      <c r="G50" s="11">
        <v>9</v>
      </c>
      <c r="H50" s="15">
        <f>retribucións!$E$60</f>
        <v>6319.04</v>
      </c>
      <c r="I50" s="11" t="s">
        <v>1349</v>
      </c>
      <c r="J50" s="24" t="s">
        <v>1350</v>
      </c>
      <c r="K50" s="11">
        <v>1</v>
      </c>
      <c r="L50" s="14"/>
      <c r="M50" s="14"/>
      <c r="N50" s="12">
        <v>6003</v>
      </c>
      <c r="O50" s="25"/>
      <c r="P50" s="14" t="s">
        <v>1369</v>
      </c>
      <c r="Q50" s="11" t="s">
        <v>15</v>
      </c>
      <c r="R50" s="16">
        <v>973</v>
      </c>
      <c r="S50" s="12"/>
      <c r="T50" s="13" t="s">
        <v>17</v>
      </c>
      <c r="U50" s="13" t="s">
        <v>6687</v>
      </c>
      <c r="V50" s="11" t="s">
        <v>119</v>
      </c>
      <c r="W50" s="14" t="s">
        <v>119</v>
      </c>
      <c r="X50" s="14" t="s">
        <v>119</v>
      </c>
      <c r="Y50" s="14" t="s">
        <v>119</v>
      </c>
      <c r="Z50" s="14" t="s">
        <v>119</v>
      </c>
      <c r="AA50" s="14"/>
      <c r="AB50" s="15">
        <f>retribucións!$H$71</f>
        <v>18383.701689600002</v>
      </c>
      <c r="AC50" s="15">
        <f>retribucións!$H$60</f>
        <v>18626.938628479998</v>
      </c>
      <c r="AD50" s="15">
        <f t="shared" si="2"/>
        <v>243.23693887999616</v>
      </c>
    </row>
    <row r="51" spans="1:30" ht="15" customHeight="1" x14ac:dyDescent="0.25">
      <c r="A51" s="13" t="s">
        <v>17</v>
      </c>
      <c r="B51" s="13" t="s">
        <v>119</v>
      </c>
      <c r="C51" s="14" t="s">
        <v>1469</v>
      </c>
      <c r="D51" s="24" t="s">
        <v>1470</v>
      </c>
      <c r="E51" s="14" t="s">
        <v>1471</v>
      </c>
      <c r="F51" s="14" t="s">
        <v>1903</v>
      </c>
      <c r="G51" s="11">
        <v>9</v>
      </c>
      <c r="H51" s="15">
        <f>retribucións!$E$60</f>
        <v>6319.04</v>
      </c>
      <c r="I51" s="11" t="s">
        <v>1349</v>
      </c>
      <c r="J51" s="24" t="s">
        <v>1350</v>
      </c>
      <c r="K51" s="11">
        <v>1</v>
      </c>
      <c r="L51" s="14"/>
      <c r="M51" s="14"/>
      <c r="N51" s="12">
        <v>6003</v>
      </c>
      <c r="O51" s="25"/>
      <c r="P51" s="14" t="s">
        <v>1369</v>
      </c>
      <c r="Q51" s="11" t="s">
        <v>15</v>
      </c>
      <c r="R51" s="16" t="s">
        <v>21</v>
      </c>
      <c r="S51" s="12"/>
      <c r="T51" s="13" t="s">
        <v>17</v>
      </c>
      <c r="U51" s="13" t="s">
        <v>6687</v>
      </c>
      <c r="V51" s="11" t="s">
        <v>119</v>
      </c>
      <c r="W51" s="14" t="s">
        <v>119</v>
      </c>
      <c r="X51" s="14" t="s">
        <v>119</v>
      </c>
      <c r="Y51" s="14" t="s">
        <v>119</v>
      </c>
      <c r="Z51" s="14" t="s">
        <v>119</v>
      </c>
      <c r="AA51" s="14"/>
      <c r="AB51" s="15">
        <f>retribucións!$H$71</f>
        <v>18383.701689600002</v>
      </c>
      <c r="AC51" s="15">
        <f>retribucións!$H$60</f>
        <v>18626.938628479998</v>
      </c>
      <c r="AD51" s="15">
        <f t="shared" si="2"/>
        <v>243.23693887999616</v>
      </c>
    </row>
    <row r="52" spans="1:30" ht="15" customHeight="1" x14ac:dyDescent="0.25">
      <c r="A52" s="13" t="s">
        <v>17</v>
      </c>
      <c r="B52" s="13" t="s">
        <v>119</v>
      </c>
      <c r="C52" s="14" t="s">
        <v>1469</v>
      </c>
      <c r="D52" s="24" t="s">
        <v>1472</v>
      </c>
      <c r="E52" s="14" t="s">
        <v>1473</v>
      </c>
      <c r="F52" s="14" t="s">
        <v>1903</v>
      </c>
      <c r="G52" s="11">
        <v>9</v>
      </c>
      <c r="H52" s="15">
        <f>retribucións!$E$60</f>
        <v>6319.04</v>
      </c>
      <c r="I52" s="11" t="s">
        <v>1349</v>
      </c>
      <c r="J52" s="24" t="s">
        <v>1350</v>
      </c>
      <c r="K52" s="11">
        <v>1</v>
      </c>
      <c r="L52" s="14"/>
      <c r="M52" s="14"/>
      <c r="N52" s="12">
        <v>6003</v>
      </c>
      <c r="O52" s="25"/>
      <c r="P52" s="14" t="s">
        <v>1369</v>
      </c>
      <c r="Q52" s="11" t="s">
        <v>15</v>
      </c>
      <c r="R52" s="16" t="s">
        <v>21</v>
      </c>
      <c r="S52" s="12"/>
      <c r="T52" s="13" t="s">
        <v>17</v>
      </c>
      <c r="U52" s="13" t="s">
        <v>6687</v>
      </c>
      <c r="V52" s="11" t="s">
        <v>119</v>
      </c>
      <c r="W52" s="14" t="s">
        <v>119</v>
      </c>
      <c r="X52" s="14" t="s">
        <v>119</v>
      </c>
      <c r="Y52" s="14" t="s">
        <v>119</v>
      </c>
      <c r="Z52" s="14" t="s">
        <v>119</v>
      </c>
      <c r="AA52" s="14"/>
      <c r="AB52" s="15">
        <f>retribucións!$H$71</f>
        <v>18383.701689600002</v>
      </c>
      <c r="AC52" s="15">
        <f>retribucións!$H$60</f>
        <v>18626.938628479998</v>
      </c>
      <c r="AD52" s="15">
        <f t="shared" si="2"/>
        <v>243.23693887999616</v>
      </c>
    </row>
    <row r="53" spans="1:30" ht="15" customHeight="1" x14ac:dyDescent="0.25">
      <c r="A53" s="13" t="s">
        <v>17</v>
      </c>
      <c r="B53" s="13" t="s">
        <v>119</v>
      </c>
      <c r="C53" s="14" t="s">
        <v>1469</v>
      </c>
      <c r="D53" s="24" t="s">
        <v>1474</v>
      </c>
      <c r="E53" s="14" t="s">
        <v>1475</v>
      </c>
      <c r="F53" s="14" t="s">
        <v>1903</v>
      </c>
      <c r="G53" s="11">
        <v>9</v>
      </c>
      <c r="H53" s="15">
        <f>retribucións!$E$60</f>
        <v>6319.04</v>
      </c>
      <c r="I53" s="11" t="s">
        <v>1349</v>
      </c>
      <c r="J53" s="24" t="s">
        <v>1350</v>
      </c>
      <c r="K53" s="11">
        <v>1</v>
      </c>
      <c r="L53" s="14"/>
      <c r="M53" s="14"/>
      <c r="N53" s="12">
        <v>6003</v>
      </c>
      <c r="O53" s="25"/>
      <c r="P53" s="14" t="s">
        <v>1369</v>
      </c>
      <c r="Q53" s="11" t="s">
        <v>15</v>
      </c>
      <c r="R53" s="16">
        <v>973</v>
      </c>
      <c r="S53" s="12"/>
      <c r="T53" s="13" t="s">
        <v>17</v>
      </c>
      <c r="U53" s="13" t="s">
        <v>6687</v>
      </c>
      <c r="V53" s="11" t="s">
        <v>119</v>
      </c>
      <c r="W53" s="14" t="s">
        <v>119</v>
      </c>
      <c r="X53" s="14" t="s">
        <v>119</v>
      </c>
      <c r="Y53" s="14" t="s">
        <v>119</v>
      </c>
      <c r="Z53" s="14" t="s">
        <v>119</v>
      </c>
      <c r="AA53" s="14"/>
      <c r="AB53" s="15">
        <f>retribucións!$H$71</f>
        <v>18383.701689600002</v>
      </c>
      <c r="AC53" s="15">
        <f>retribucións!$H$60</f>
        <v>18626.938628479998</v>
      </c>
      <c r="AD53" s="15">
        <f t="shared" si="2"/>
        <v>243.23693887999616</v>
      </c>
    </row>
    <row r="54" spans="1:30" ht="15" customHeight="1" x14ac:dyDescent="0.25">
      <c r="A54" s="13" t="s">
        <v>17</v>
      </c>
      <c r="B54" s="13" t="s">
        <v>119</v>
      </c>
      <c r="C54" s="14" t="s">
        <v>1469</v>
      </c>
      <c r="D54" s="24" t="s">
        <v>1476</v>
      </c>
      <c r="E54" s="14" t="s">
        <v>1477</v>
      </c>
      <c r="F54" s="14" t="s">
        <v>1903</v>
      </c>
      <c r="G54" s="11">
        <v>9</v>
      </c>
      <c r="H54" s="15">
        <f>retribucións!$E$60</f>
        <v>6319.04</v>
      </c>
      <c r="I54" s="11" t="s">
        <v>1349</v>
      </c>
      <c r="J54" s="24" t="s">
        <v>1350</v>
      </c>
      <c r="K54" s="11">
        <v>1</v>
      </c>
      <c r="L54" s="14"/>
      <c r="M54" s="14"/>
      <c r="N54" s="12">
        <v>6003</v>
      </c>
      <c r="O54" s="25"/>
      <c r="P54" s="14" t="s">
        <v>1369</v>
      </c>
      <c r="Q54" s="11" t="s">
        <v>15</v>
      </c>
      <c r="R54" s="16">
        <v>973</v>
      </c>
      <c r="S54" s="12"/>
      <c r="T54" s="13" t="s">
        <v>17</v>
      </c>
      <c r="U54" s="13" t="s">
        <v>6687</v>
      </c>
      <c r="V54" s="11" t="s">
        <v>119</v>
      </c>
      <c r="W54" s="14" t="s">
        <v>119</v>
      </c>
      <c r="X54" s="14" t="s">
        <v>119</v>
      </c>
      <c r="Y54" s="14" t="s">
        <v>119</v>
      </c>
      <c r="Z54" s="14" t="s">
        <v>119</v>
      </c>
      <c r="AA54" s="14"/>
      <c r="AB54" s="15">
        <f>retribucións!$H$71</f>
        <v>18383.701689600002</v>
      </c>
      <c r="AC54" s="15">
        <f>retribucións!$H$60</f>
        <v>18626.938628479998</v>
      </c>
      <c r="AD54" s="15">
        <f t="shared" si="2"/>
        <v>243.23693887999616</v>
      </c>
    </row>
    <row r="55" spans="1:30" ht="15" customHeight="1" x14ac:dyDescent="0.25">
      <c r="A55" s="13" t="s">
        <v>17</v>
      </c>
      <c r="B55" s="13" t="s">
        <v>119</v>
      </c>
      <c r="C55" s="14" t="s">
        <v>1478</v>
      </c>
      <c r="D55" s="24" t="s">
        <v>1479</v>
      </c>
      <c r="E55" s="14" t="s">
        <v>1480</v>
      </c>
      <c r="F55" s="14" t="s">
        <v>1903</v>
      </c>
      <c r="G55" s="11">
        <v>9</v>
      </c>
      <c r="H55" s="15">
        <f>retribucións!$E$60</f>
        <v>6319.04</v>
      </c>
      <c r="I55" s="11" t="s">
        <v>1349</v>
      </c>
      <c r="J55" s="24" t="s">
        <v>1350</v>
      </c>
      <c r="K55" s="11">
        <v>1</v>
      </c>
      <c r="L55" s="14"/>
      <c r="M55" s="14"/>
      <c r="N55" s="12">
        <v>6003</v>
      </c>
      <c r="O55" s="25"/>
      <c r="P55" s="14" t="s">
        <v>1369</v>
      </c>
      <c r="Q55" s="11" t="s">
        <v>15</v>
      </c>
      <c r="R55" s="16">
        <v>973</v>
      </c>
      <c r="S55" s="12"/>
      <c r="T55" s="13" t="s">
        <v>17</v>
      </c>
      <c r="U55" s="13" t="s">
        <v>6687</v>
      </c>
      <c r="V55" s="11" t="s">
        <v>119</v>
      </c>
      <c r="W55" s="14" t="s">
        <v>119</v>
      </c>
      <c r="X55" s="14" t="s">
        <v>119</v>
      </c>
      <c r="Y55" s="14" t="s">
        <v>119</v>
      </c>
      <c r="Z55" s="14" t="s">
        <v>119</v>
      </c>
      <c r="AA55" s="14"/>
      <c r="AB55" s="15">
        <f>retribucións!$H$71</f>
        <v>18383.701689600002</v>
      </c>
      <c r="AC55" s="15">
        <f>retribucións!$H$60</f>
        <v>18626.938628479998</v>
      </c>
      <c r="AD55" s="15">
        <f t="shared" si="2"/>
        <v>243.23693887999616</v>
      </c>
    </row>
    <row r="56" spans="1:30" ht="15" customHeight="1" x14ac:dyDescent="0.25">
      <c r="A56" s="13" t="s">
        <v>17</v>
      </c>
      <c r="B56" s="13" t="s">
        <v>119</v>
      </c>
      <c r="C56" s="14" t="s">
        <v>1481</v>
      </c>
      <c r="D56" s="24" t="s">
        <v>1482</v>
      </c>
      <c r="E56" s="14" t="s">
        <v>1483</v>
      </c>
      <c r="F56" s="14" t="s">
        <v>1903</v>
      </c>
      <c r="G56" s="11">
        <v>9</v>
      </c>
      <c r="H56" s="15">
        <f>retribucións!$E$60</f>
        <v>6319.04</v>
      </c>
      <c r="I56" s="11" t="s">
        <v>1349</v>
      </c>
      <c r="J56" s="24" t="s">
        <v>1350</v>
      </c>
      <c r="K56" s="11">
        <v>1</v>
      </c>
      <c r="L56" s="14"/>
      <c r="M56" s="14"/>
      <c r="N56" s="12">
        <v>6003</v>
      </c>
      <c r="O56" s="25"/>
      <c r="P56" s="14" t="s">
        <v>1369</v>
      </c>
      <c r="Q56" s="11" t="s">
        <v>15</v>
      </c>
      <c r="R56" s="16" t="s">
        <v>21</v>
      </c>
      <c r="S56" s="12"/>
      <c r="T56" s="13" t="s">
        <v>17</v>
      </c>
      <c r="U56" s="13" t="s">
        <v>6687</v>
      </c>
      <c r="V56" s="11" t="s">
        <v>119</v>
      </c>
      <c r="W56" s="14" t="s">
        <v>119</v>
      </c>
      <c r="X56" s="14" t="s">
        <v>119</v>
      </c>
      <c r="Y56" s="14" t="s">
        <v>119</v>
      </c>
      <c r="Z56" s="14" t="s">
        <v>119</v>
      </c>
      <c r="AA56" s="14"/>
      <c r="AB56" s="15">
        <f>retribucións!$H$71</f>
        <v>18383.701689600002</v>
      </c>
      <c r="AC56" s="15">
        <f>retribucións!$H$60</f>
        <v>18626.938628479998</v>
      </c>
      <c r="AD56" s="15">
        <f t="shared" si="2"/>
        <v>243.23693887999616</v>
      </c>
    </row>
    <row r="57" spans="1:30" ht="15" customHeight="1" x14ac:dyDescent="0.25">
      <c r="A57" s="13" t="s">
        <v>17</v>
      </c>
      <c r="B57" s="13" t="s">
        <v>119</v>
      </c>
      <c r="C57" s="14" t="s">
        <v>1481</v>
      </c>
      <c r="D57" s="24" t="s">
        <v>1484</v>
      </c>
      <c r="E57" s="14" t="s">
        <v>1485</v>
      </c>
      <c r="F57" s="14" t="s">
        <v>1903</v>
      </c>
      <c r="G57" s="11">
        <v>9</v>
      </c>
      <c r="H57" s="15">
        <f>retribucións!$E$60</f>
        <v>6319.04</v>
      </c>
      <c r="I57" s="11" t="s">
        <v>1349</v>
      </c>
      <c r="J57" s="24" t="s">
        <v>1350</v>
      </c>
      <c r="K57" s="11">
        <v>1</v>
      </c>
      <c r="L57" s="14"/>
      <c r="M57" s="14"/>
      <c r="N57" s="12">
        <v>6003</v>
      </c>
      <c r="O57" s="25"/>
      <c r="P57" s="14" t="s">
        <v>1369</v>
      </c>
      <c r="Q57" s="11" t="s">
        <v>15</v>
      </c>
      <c r="R57" s="16">
        <v>973</v>
      </c>
      <c r="S57" s="12"/>
      <c r="T57" s="13" t="s">
        <v>17</v>
      </c>
      <c r="U57" s="13" t="s">
        <v>6687</v>
      </c>
      <c r="V57" s="11" t="s">
        <v>119</v>
      </c>
      <c r="W57" s="14" t="s">
        <v>119</v>
      </c>
      <c r="X57" s="14" t="s">
        <v>119</v>
      </c>
      <c r="Y57" s="14" t="s">
        <v>119</v>
      </c>
      <c r="Z57" s="14" t="s">
        <v>119</v>
      </c>
      <c r="AA57" s="14"/>
      <c r="AB57" s="15">
        <f>retribucións!$H$71</f>
        <v>18383.701689600002</v>
      </c>
      <c r="AC57" s="15">
        <f>retribucións!$H$60</f>
        <v>18626.938628479998</v>
      </c>
      <c r="AD57" s="15">
        <f t="shared" si="2"/>
        <v>243.23693887999616</v>
      </c>
    </row>
    <row r="58" spans="1:30" ht="15" customHeight="1" x14ac:dyDescent="0.25">
      <c r="A58" s="13" t="s">
        <v>17</v>
      </c>
      <c r="B58" s="13" t="s">
        <v>17</v>
      </c>
      <c r="C58" s="14" t="s">
        <v>1481</v>
      </c>
      <c r="D58" s="24" t="s">
        <v>1486</v>
      </c>
      <c r="E58" s="14" t="s">
        <v>1487</v>
      </c>
      <c r="F58" s="14" t="s">
        <v>1903</v>
      </c>
      <c r="G58" s="11">
        <v>9</v>
      </c>
      <c r="H58" s="15">
        <f>retribucións!$E$60</f>
        <v>6319.04</v>
      </c>
      <c r="I58" s="11" t="s">
        <v>1349</v>
      </c>
      <c r="J58" s="24" t="s">
        <v>1350</v>
      </c>
      <c r="K58" s="11">
        <v>1</v>
      </c>
      <c r="L58" s="14"/>
      <c r="M58" s="14"/>
      <c r="N58" s="12">
        <v>6003</v>
      </c>
      <c r="O58" s="25"/>
      <c r="P58" s="14" t="s">
        <v>1369</v>
      </c>
      <c r="Q58" s="11" t="s">
        <v>15</v>
      </c>
      <c r="R58" s="16">
        <v>973</v>
      </c>
      <c r="S58" s="12"/>
      <c r="T58" s="13" t="s">
        <v>17</v>
      </c>
      <c r="U58" s="13" t="s">
        <v>17</v>
      </c>
      <c r="V58" s="11">
        <v>74</v>
      </c>
      <c r="W58" s="14" t="s">
        <v>38</v>
      </c>
      <c r="X58" s="14" t="s">
        <v>39</v>
      </c>
      <c r="Y58" s="14" t="s">
        <v>20</v>
      </c>
      <c r="Z58" s="14">
        <v>0</v>
      </c>
      <c r="AA58" s="14"/>
      <c r="AB58" s="15">
        <f>retribucións!$H$71</f>
        <v>18383.701689600002</v>
      </c>
      <c r="AC58" s="15">
        <f>retribucións!$H$60</f>
        <v>18626.938628479998</v>
      </c>
      <c r="AD58" s="15">
        <f t="shared" si="2"/>
        <v>243.23693887999616</v>
      </c>
    </row>
    <row r="59" spans="1:30" ht="15" customHeight="1" x14ac:dyDescent="0.25">
      <c r="A59" s="13" t="s">
        <v>17</v>
      </c>
      <c r="B59" s="13" t="s">
        <v>119</v>
      </c>
      <c r="C59" s="14" t="s">
        <v>1481</v>
      </c>
      <c r="D59" s="24" t="s">
        <v>1488</v>
      </c>
      <c r="E59" s="14" t="s">
        <v>1489</v>
      </c>
      <c r="F59" s="14" t="s">
        <v>1903</v>
      </c>
      <c r="G59" s="11">
        <v>9</v>
      </c>
      <c r="H59" s="15">
        <f>retribucións!$E$60</f>
        <v>6319.04</v>
      </c>
      <c r="I59" s="11" t="s">
        <v>1349</v>
      </c>
      <c r="J59" s="24" t="s">
        <v>1350</v>
      </c>
      <c r="K59" s="11">
        <v>1</v>
      </c>
      <c r="L59" s="14"/>
      <c r="M59" s="14"/>
      <c r="N59" s="12">
        <v>6003</v>
      </c>
      <c r="O59" s="25"/>
      <c r="P59" s="14" t="s">
        <v>1369</v>
      </c>
      <c r="Q59" s="11" t="s">
        <v>15</v>
      </c>
      <c r="R59" s="16" t="s">
        <v>21</v>
      </c>
      <c r="S59" s="12"/>
      <c r="T59" s="13" t="s">
        <v>17</v>
      </c>
      <c r="U59" s="13" t="s">
        <v>6687</v>
      </c>
      <c r="V59" s="11" t="s">
        <v>119</v>
      </c>
      <c r="W59" s="14" t="s">
        <v>119</v>
      </c>
      <c r="X59" s="14" t="s">
        <v>119</v>
      </c>
      <c r="Y59" s="14" t="s">
        <v>119</v>
      </c>
      <c r="Z59" s="14" t="s">
        <v>119</v>
      </c>
      <c r="AA59" s="14"/>
      <c r="AB59" s="15">
        <f>retribucións!$H$71</f>
        <v>18383.701689600002</v>
      </c>
      <c r="AC59" s="15">
        <f>retribucións!$H$60</f>
        <v>18626.938628479998</v>
      </c>
      <c r="AD59" s="15">
        <f t="shared" si="2"/>
        <v>243.23693887999616</v>
      </c>
    </row>
    <row r="60" spans="1:30" ht="15" customHeight="1" x14ac:dyDescent="0.25">
      <c r="A60" s="13" t="s">
        <v>17</v>
      </c>
      <c r="B60" s="13" t="s">
        <v>119</v>
      </c>
      <c r="C60" s="14" t="s">
        <v>1481</v>
      </c>
      <c r="D60" s="24" t="s">
        <v>1490</v>
      </c>
      <c r="E60" s="14" t="s">
        <v>1491</v>
      </c>
      <c r="F60" s="14" t="s">
        <v>1903</v>
      </c>
      <c r="G60" s="11">
        <v>9</v>
      </c>
      <c r="H60" s="15">
        <f>retribucións!$E$60</f>
        <v>6319.04</v>
      </c>
      <c r="I60" s="11" t="s">
        <v>1349</v>
      </c>
      <c r="J60" s="24" t="s">
        <v>1350</v>
      </c>
      <c r="K60" s="11">
        <v>1</v>
      </c>
      <c r="L60" s="14"/>
      <c r="M60" s="14"/>
      <c r="N60" s="12">
        <v>6003</v>
      </c>
      <c r="O60" s="25"/>
      <c r="P60" s="14" t="s">
        <v>1369</v>
      </c>
      <c r="Q60" s="11" t="s">
        <v>15</v>
      </c>
      <c r="R60" s="16" t="s">
        <v>21</v>
      </c>
      <c r="S60" s="12"/>
      <c r="T60" s="13" t="s">
        <v>17</v>
      </c>
      <c r="U60" s="13" t="s">
        <v>6687</v>
      </c>
      <c r="V60" s="11" t="s">
        <v>119</v>
      </c>
      <c r="W60" s="14" t="s">
        <v>119</v>
      </c>
      <c r="X60" s="14" t="s">
        <v>119</v>
      </c>
      <c r="Y60" s="14" t="s">
        <v>119</v>
      </c>
      <c r="Z60" s="14" t="s">
        <v>119</v>
      </c>
      <c r="AA60" s="14"/>
      <c r="AB60" s="15">
        <f>retribucións!$H$71</f>
        <v>18383.701689600002</v>
      </c>
      <c r="AC60" s="15">
        <f>retribucións!$H$60</f>
        <v>18626.938628479998</v>
      </c>
      <c r="AD60" s="15">
        <f t="shared" si="2"/>
        <v>243.23693887999616</v>
      </c>
    </row>
    <row r="61" spans="1:30" ht="15" customHeight="1" x14ac:dyDescent="0.25">
      <c r="A61" s="13" t="s">
        <v>17</v>
      </c>
      <c r="B61" s="13" t="s">
        <v>119</v>
      </c>
      <c r="C61" s="14" t="s">
        <v>1481</v>
      </c>
      <c r="D61" s="24" t="s">
        <v>1492</v>
      </c>
      <c r="E61" s="14" t="s">
        <v>1493</v>
      </c>
      <c r="F61" s="14" t="s">
        <v>1903</v>
      </c>
      <c r="G61" s="11">
        <v>9</v>
      </c>
      <c r="H61" s="15">
        <f>retribucións!$E$60</f>
        <v>6319.04</v>
      </c>
      <c r="I61" s="11" t="s">
        <v>1349</v>
      </c>
      <c r="J61" s="24" t="s">
        <v>1350</v>
      </c>
      <c r="K61" s="11">
        <v>1</v>
      </c>
      <c r="L61" s="14"/>
      <c r="M61" s="14"/>
      <c r="N61" s="12">
        <v>6003</v>
      </c>
      <c r="O61" s="25"/>
      <c r="P61" s="14" t="s">
        <v>1369</v>
      </c>
      <c r="Q61" s="11" t="s">
        <v>15</v>
      </c>
      <c r="R61" s="16">
        <v>973</v>
      </c>
      <c r="S61" s="12"/>
      <c r="T61" s="13" t="s">
        <v>17</v>
      </c>
      <c r="U61" s="13" t="s">
        <v>6687</v>
      </c>
      <c r="V61" s="11" t="s">
        <v>119</v>
      </c>
      <c r="W61" s="14" t="s">
        <v>119</v>
      </c>
      <c r="X61" s="14" t="s">
        <v>119</v>
      </c>
      <c r="Y61" s="14" t="s">
        <v>119</v>
      </c>
      <c r="Z61" s="14" t="s">
        <v>119</v>
      </c>
      <c r="AA61" s="14"/>
      <c r="AB61" s="15">
        <f>retribucións!$H$71</f>
        <v>18383.701689600002</v>
      </c>
      <c r="AC61" s="15">
        <f>retribucións!$H$60</f>
        <v>18626.938628479998</v>
      </c>
      <c r="AD61" s="15">
        <f t="shared" si="2"/>
        <v>243.23693887999616</v>
      </c>
    </row>
    <row r="62" spans="1:30" ht="15" customHeight="1" x14ac:dyDescent="0.25">
      <c r="A62" s="13" t="s">
        <v>17</v>
      </c>
      <c r="B62" s="13" t="s">
        <v>119</v>
      </c>
      <c r="C62" s="14" t="s">
        <v>1494</v>
      </c>
      <c r="D62" s="24" t="s">
        <v>1495</v>
      </c>
      <c r="E62" s="14" t="s">
        <v>1496</v>
      </c>
      <c r="F62" s="14" t="s">
        <v>1903</v>
      </c>
      <c r="G62" s="11">
        <v>9</v>
      </c>
      <c r="H62" s="15">
        <f>retribucións!$E$60</f>
        <v>6319.04</v>
      </c>
      <c r="I62" s="11" t="s">
        <v>1349</v>
      </c>
      <c r="J62" s="24" t="s">
        <v>1350</v>
      </c>
      <c r="K62" s="11">
        <v>1</v>
      </c>
      <c r="L62" s="14"/>
      <c r="M62" s="14"/>
      <c r="N62" s="12">
        <v>6003</v>
      </c>
      <c r="O62" s="25"/>
      <c r="P62" s="14" t="s">
        <v>1369</v>
      </c>
      <c r="Q62" s="11" t="s">
        <v>15</v>
      </c>
      <c r="R62" s="16">
        <v>973</v>
      </c>
      <c r="S62" s="12"/>
      <c r="T62" s="13" t="s">
        <v>17</v>
      </c>
      <c r="U62" s="13" t="s">
        <v>6687</v>
      </c>
      <c r="V62" s="11" t="s">
        <v>119</v>
      </c>
      <c r="W62" s="14" t="s">
        <v>119</v>
      </c>
      <c r="X62" s="14" t="s">
        <v>119</v>
      </c>
      <c r="Y62" s="14" t="s">
        <v>119</v>
      </c>
      <c r="Z62" s="14" t="s">
        <v>119</v>
      </c>
      <c r="AA62" s="14"/>
      <c r="AB62" s="15">
        <f>retribucións!$H$71</f>
        <v>18383.701689600002</v>
      </c>
      <c r="AC62" s="15">
        <f>retribucións!$H$60</f>
        <v>18626.938628479998</v>
      </c>
      <c r="AD62" s="15">
        <f t="shared" si="2"/>
        <v>243.23693887999616</v>
      </c>
    </row>
    <row r="63" spans="1:30" ht="15" customHeight="1" x14ac:dyDescent="0.25">
      <c r="A63" s="13" t="s">
        <v>17</v>
      </c>
      <c r="B63" s="13" t="s">
        <v>17</v>
      </c>
      <c r="C63" s="14" t="s">
        <v>1497</v>
      </c>
      <c r="D63" s="24" t="s">
        <v>1498</v>
      </c>
      <c r="E63" s="14" t="s">
        <v>1499</v>
      </c>
      <c r="F63" s="14" t="s">
        <v>1903</v>
      </c>
      <c r="G63" s="11">
        <v>9</v>
      </c>
      <c r="H63" s="15">
        <f>retribucións!$E$60</f>
        <v>6319.04</v>
      </c>
      <c r="I63" s="11" t="s">
        <v>1349</v>
      </c>
      <c r="J63" s="24" t="s">
        <v>1350</v>
      </c>
      <c r="K63" s="11">
        <v>1</v>
      </c>
      <c r="L63" s="14"/>
      <c r="M63" s="14"/>
      <c r="N63" s="12">
        <v>6003</v>
      </c>
      <c r="O63" s="25"/>
      <c r="P63" s="14" t="s">
        <v>1369</v>
      </c>
      <c r="Q63" s="11" t="s">
        <v>15</v>
      </c>
      <c r="R63" s="16">
        <v>973</v>
      </c>
      <c r="S63" s="12"/>
      <c r="T63" s="13" t="s">
        <v>17</v>
      </c>
      <c r="U63" s="13" t="s">
        <v>17</v>
      </c>
      <c r="V63" s="11">
        <v>302</v>
      </c>
      <c r="W63" s="14" t="s">
        <v>40</v>
      </c>
      <c r="X63" s="14" t="s">
        <v>41</v>
      </c>
      <c r="Y63" s="14" t="s">
        <v>20</v>
      </c>
      <c r="Z63" s="14">
        <v>0</v>
      </c>
      <c r="AA63" s="14"/>
      <c r="AB63" s="15">
        <f>retribucións!$H$71</f>
        <v>18383.701689600002</v>
      </c>
      <c r="AC63" s="15">
        <f>retribucións!$H$60</f>
        <v>18626.938628479998</v>
      </c>
      <c r="AD63" s="15">
        <f t="shared" si="2"/>
        <v>243.23693887999616</v>
      </c>
    </row>
    <row r="64" spans="1:30" ht="15" customHeight="1" x14ac:dyDescent="0.25">
      <c r="A64" s="13" t="s">
        <v>17</v>
      </c>
      <c r="B64" s="13" t="s">
        <v>119</v>
      </c>
      <c r="C64" s="14" t="s">
        <v>1500</v>
      </c>
      <c r="D64" s="24" t="s">
        <v>1501</v>
      </c>
      <c r="E64" s="14" t="s">
        <v>1502</v>
      </c>
      <c r="F64" s="14" t="s">
        <v>1903</v>
      </c>
      <c r="G64" s="11">
        <v>9</v>
      </c>
      <c r="H64" s="15">
        <f>retribucións!$E$60</f>
        <v>6319.04</v>
      </c>
      <c r="I64" s="11" t="s">
        <v>1349</v>
      </c>
      <c r="J64" s="24" t="s">
        <v>1350</v>
      </c>
      <c r="K64" s="11">
        <v>1</v>
      </c>
      <c r="L64" s="14"/>
      <c r="M64" s="14"/>
      <c r="N64" s="12">
        <v>6003</v>
      </c>
      <c r="O64" s="25"/>
      <c r="P64" s="14" t="s">
        <v>1369</v>
      </c>
      <c r="Q64" s="11" t="s">
        <v>15</v>
      </c>
      <c r="R64" s="16">
        <v>973</v>
      </c>
      <c r="S64" s="12"/>
      <c r="T64" s="13" t="s">
        <v>17</v>
      </c>
      <c r="U64" s="13" t="s">
        <v>6687</v>
      </c>
      <c r="V64" s="11" t="s">
        <v>119</v>
      </c>
      <c r="W64" s="14" t="s">
        <v>119</v>
      </c>
      <c r="X64" s="14" t="s">
        <v>119</v>
      </c>
      <c r="Y64" s="14" t="s">
        <v>119</v>
      </c>
      <c r="Z64" s="14" t="s">
        <v>119</v>
      </c>
      <c r="AA64" s="14"/>
      <c r="AB64" s="15">
        <f>retribucións!$H$71</f>
        <v>18383.701689600002</v>
      </c>
      <c r="AC64" s="15">
        <f>retribucións!$H$60</f>
        <v>18626.938628479998</v>
      </c>
      <c r="AD64" s="15">
        <f t="shared" si="2"/>
        <v>243.23693887999616</v>
      </c>
    </row>
    <row r="65" spans="1:30" ht="15" customHeight="1" x14ac:dyDescent="0.25">
      <c r="A65" s="13" t="s">
        <v>17</v>
      </c>
      <c r="B65" s="13" t="s">
        <v>119</v>
      </c>
      <c r="C65" s="14" t="s">
        <v>1500</v>
      </c>
      <c r="D65" s="24" t="s">
        <v>1503</v>
      </c>
      <c r="E65" s="14" t="s">
        <v>1504</v>
      </c>
      <c r="F65" s="14" t="s">
        <v>1903</v>
      </c>
      <c r="G65" s="11">
        <v>9</v>
      </c>
      <c r="H65" s="15">
        <f>retribucións!$E$60</f>
        <v>6319.04</v>
      </c>
      <c r="I65" s="11" t="s">
        <v>1349</v>
      </c>
      <c r="J65" s="24" t="s">
        <v>1350</v>
      </c>
      <c r="K65" s="11">
        <v>1</v>
      </c>
      <c r="L65" s="14"/>
      <c r="M65" s="14"/>
      <c r="N65" s="12">
        <v>6003</v>
      </c>
      <c r="O65" s="25"/>
      <c r="P65" s="14" t="s">
        <v>1369</v>
      </c>
      <c r="Q65" s="11" t="s">
        <v>15</v>
      </c>
      <c r="R65" s="16">
        <v>973</v>
      </c>
      <c r="S65" s="12"/>
      <c r="T65" s="13" t="s">
        <v>17</v>
      </c>
      <c r="U65" s="13" t="s">
        <v>6687</v>
      </c>
      <c r="V65" s="11" t="s">
        <v>119</v>
      </c>
      <c r="W65" s="14" t="s">
        <v>119</v>
      </c>
      <c r="X65" s="14" t="s">
        <v>119</v>
      </c>
      <c r="Y65" s="14" t="s">
        <v>119</v>
      </c>
      <c r="Z65" s="14" t="s">
        <v>119</v>
      </c>
      <c r="AA65" s="14"/>
      <c r="AB65" s="15">
        <f>retribucións!$H$71</f>
        <v>18383.701689600002</v>
      </c>
      <c r="AC65" s="15">
        <f>retribucións!$H$60</f>
        <v>18626.938628479998</v>
      </c>
      <c r="AD65" s="15">
        <f t="shared" si="2"/>
        <v>243.23693887999616</v>
      </c>
    </row>
    <row r="66" spans="1:30" ht="15" customHeight="1" x14ac:dyDescent="0.25">
      <c r="A66" s="13" t="s">
        <v>17</v>
      </c>
      <c r="B66" s="13" t="s">
        <v>17</v>
      </c>
      <c r="C66" s="14" t="s">
        <v>1505</v>
      </c>
      <c r="D66" s="24" t="s">
        <v>1506</v>
      </c>
      <c r="E66" s="14" t="s">
        <v>1507</v>
      </c>
      <c r="F66" s="14" t="s">
        <v>1903</v>
      </c>
      <c r="G66" s="11">
        <v>9</v>
      </c>
      <c r="H66" s="15">
        <f>retribucións!$E$60</f>
        <v>6319.04</v>
      </c>
      <c r="I66" s="11" t="s">
        <v>1349</v>
      </c>
      <c r="J66" s="24" t="s">
        <v>1350</v>
      </c>
      <c r="K66" s="11">
        <v>1</v>
      </c>
      <c r="L66" s="14"/>
      <c r="M66" s="14"/>
      <c r="N66" s="12">
        <v>6003</v>
      </c>
      <c r="O66" s="25"/>
      <c r="P66" s="14" t="s">
        <v>1369</v>
      </c>
      <c r="Q66" s="11" t="s">
        <v>15</v>
      </c>
      <c r="R66" s="16">
        <v>973</v>
      </c>
      <c r="S66" s="12"/>
      <c r="T66" s="13" t="s">
        <v>17</v>
      </c>
      <c r="U66" s="13" t="s">
        <v>17</v>
      </c>
      <c r="V66" s="11">
        <v>395</v>
      </c>
      <c r="W66" s="14" t="s">
        <v>42</v>
      </c>
      <c r="X66" s="14" t="s">
        <v>43</v>
      </c>
      <c r="Y66" s="14" t="s">
        <v>44</v>
      </c>
      <c r="Z66" s="14">
        <v>0</v>
      </c>
      <c r="AA66" s="14"/>
      <c r="AB66" s="15">
        <f>retribucións!$H$71</f>
        <v>18383.701689600002</v>
      </c>
      <c r="AC66" s="15">
        <f>retribucións!$H$60</f>
        <v>18626.938628479998</v>
      </c>
      <c r="AD66" s="15">
        <f t="shared" si="2"/>
        <v>243.23693887999616</v>
      </c>
    </row>
    <row r="67" spans="1:30" ht="15" customHeight="1" x14ac:dyDescent="0.25">
      <c r="A67" s="13" t="s">
        <v>17</v>
      </c>
      <c r="B67" s="13" t="s">
        <v>119</v>
      </c>
      <c r="C67" s="14" t="s">
        <v>1505</v>
      </c>
      <c r="D67" s="24" t="s">
        <v>1508</v>
      </c>
      <c r="E67" s="14" t="s">
        <v>1509</v>
      </c>
      <c r="F67" s="14" t="s">
        <v>1903</v>
      </c>
      <c r="G67" s="11">
        <v>9</v>
      </c>
      <c r="H67" s="15">
        <f>retribucións!$E$60</f>
        <v>6319.04</v>
      </c>
      <c r="I67" s="11" t="s">
        <v>1349</v>
      </c>
      <c r="J67" s="24" t="s">
        <v>1350</v>
      </c>
      <c r="K67" s="11">
        <v>1</v>
      </c>
      <c r="L67" s="14"/>
      <c r="M67" s="14"/>
      <c r="N67" s="12">
        <v>6003</v>
      </c>
      <c r="O67" s="25"/>
      <c r="P67" s="14" t="s">
        <v>1369</v>
      </c>
      <c r="Q67" s="11" t="s">
        <v>15</v>
      </c>
      <c r="R67" s="16" t="s">
        <v>21</v>
      </c>
      <c r="S67" s="12"/>
      <c r="T67" s="13" t="s">
        <v>17</v>
      </c>
      <c r="U67" s="13" t="s">
        <v>6687</v>
      </c>
      <c r="V67" s="11" t="s">
        <v>119</v>
      </c>
      <c r="W67" s="14" t="s">
        <v>119</v>
      </c>
      <c r="X67" s="14" t="s">
        <v>119</v>
      </c>
      <c r="Y67" s="14" t="s">
        <v>119</v>
      </c>
      <c r="Z67" s="14" t="s">
        <v>119</v>
      </c>
      <c r="AA67" s="14"/>
      <c r="AB67" s="15">
        <f>retribucións!$H$71</f>
        <v>18383.701689600002</v>
      </c>
      <c r="AC67" s="15">
        <f>retribucións!$H$60</f>
        <v>18626.938628479998</v>
      </c>
      <c r="AD67" s="15">
        <f t="shared" si="2"/>
        <v>243.23693887999616</v>
      </c>
    </row>
    <row r="68" spans="1:30" ht="15" customHeight="1" x14ac:dyDescent="0.25">
      <c r="A68" s="13" t="s">
        <v>17</v>
      </c>
      <c r="B68" s="13" t="s">
        <v>119</v>
      </c>
      <c r="C68" s="14" t="s">
        <v>1510</v>
      </c>
      <c r="D68" s="24" t="s">
        <v>1511</v>
      </c>
      <c r="E68" s="14" t="s">
        <v>1512</v>
      </c>
      <c r="F68" s="14" t="s">
        <v>1903</v>
      </c>
      <c r="G68" s="11">
        <v>9</v>
      </c>
      <c r="H68" s="15">
        <f>retribucións!$E$60</f>
        <v>6319.04</v>
      </c>
      <c r="I68" s="11" t="s">
        <v>1349</v>
      </c>
      <c r="J68" s="24" t="s">
        <v>1350</v>
      </c>
      <c r="K68" s="11">
        <v>1</v>
      </c>
      <c r="L68" s="14"/>
      <c r="M68" s="14"/>
      <c r="N68" s="12">
        <v>6003</v>
      </c>
      <c r="O68" s="25"/>
      <c r="P68" s="14" t="s">
        <v>1369</v>
      </c>
      <c r="Q68" s="11" t="s">
        <v>15</v>
      </c>
      <c r="R68" s="16">
        <v>973</v>
      </c>
      <c r="S68" s="12"/>
      <c r="T68" s="13" t="s">
        <v>17</v>
      </c>
      <c r="U68" s="13" t="s">
        <v>6687</v>
      </c>
      <c r="V68" s="11" t="s">
        <v>119</v>
      </c>
      <c r="W68" s="14" t="s">
        <v>119</v>
      </c>
      <c r="X68" s="14" t="s">
        <v>119</v>
      </c>
      <c r="Y68" s="14" t="s">
        <v>119</v>
      </c>
      <c r="Z68" s="14" t="s">
        <v>119</v>
      </c>
      <c r="AA68" s="14"/>
      <c r="AB68" s="15">
        <f>retribucións!$H$71</f>
        <v>18383.701689600002</v>
      </c>
      <c r="AC68" s="15">
        <f>retribucións!$H$60</f>
        <v>18626.938628479998</v>
      </c>
      <c r="AD68" s="15">
        <f t="shared" si="2"/>
        <v>243.23693887999616</v>
      </c>
    </row>
    <row r="69" spans="1:30" ht="15" customHeight="1" x14ac:dyDescent="0.25">
      <c r="A69" s="13" t="s">
        <v>17</v>
      </c>
      <c r="B69" s="13" t="s">
        <v>119</v>
      </c>
      <c r="C69" s="14" t="s">
        <v>1510</v>
      </c>
      <c r="D69" s="24" t="s">
        <v>1513</v>
      </c>
      <c r="E69" s="14" t="s">
        <v>1514</v>
      </c>
      <c r="F69" s="14" t="s">
        <v>1903</v>
      </c>
      <c r="G69" s="11">
        <v>9</v>
      </c>
      <c r="H69" s="15">
        <f>retribucións!$E$60</f>
        <v>6319.04</v>
      </c>
      <c r="I69" s="11" t="s">
        <v>1349</v>
      </c>
      <c r="J69" s="24" t="s">
        <v>1350</v>
      </c>
      <c r="K69" s="11">
        <v>1</v>
      </c>
      <c r="L69" s="14"/>
      <c r="M69" s="14"/>
      <c r="N69" s="12">
        <v>6003</v>
      </c>
      <c r="O69" s="25"/>
      <c r="P69" s="14" t="s">
        <v>1369</v>
      </c>
      <c r="Q69" s="11" t="s">
        <v>15</v>
      </c>
      <c r="R69" s="16">
        <v>973</v>
      </c>
      <c r="S69" s="12"/>
      <c r="T69" s="13" t="s">
        <v>17</v>
      </c>
      <c r="U69" s="13" t="s">
        <v>6687</v>
      </c>
      <c r="V69" s="11" t="s">
        <v>119</v>
      </c>
      <c r="W69" s="14" t="s">
        <v>119</v>
      </c>
      <c r="X69" s="14" t="s">
        <v>119</v>
      </c>
      <c r="Y69" s="14" t="s">
        <v>119</v>
      </c>
      <c r="Z69" s="14" t="s">
        <v>119</v>
      </c>
      <c r="AA69" s="14"/>
      <c r="AB69" s="15">
        <f>retribucións!$H$71</f>
        <v>18383.701689600002</v>
      </c>
      <c r="AC69" s="15">
        <f>retribucións!$H$60</f>
        <v>18626.938628479998</v>
      </c>
      <c r="AD69" s="15">
        <f t="shared" si="2"/>
        <v>243.23693887999616</v>
      </c>
    </row>
    <row r="70" spans="1:30" ht="15" customHeight="1" x14ac:dyDescent="0.25">
      <c r="A70" s="13" t="s">
        <v>17</v>
      </c>
      <c r="B70" s="13" t="s">
        <v>17</v>
      </c>
      <c r="C70" s="14" t="s">
        <v>1510</v>
      </c>
      <c r="D70" s="24" t="s">
        <v>1515</v>
      </c>
      <c r="E70" s="14" t="s">
        <v>1516</v>
      </c>
      <c r="F70" s="14" t="s">
        <v>1903</v>
      </c>
      <c r="G70" s="11">
        <v>9</v>
      </c>
      <c r="H70" s="15">
        <f>retribucións!$E$60</f>
        <v>6319.04</v>
      </c>
      <c r="I70" s="11" t="s">
        <v>1349</v>
      </c>
      <c r="J70" s="24" t="s">
        <v>1350</v>
      </c>
      <c r="K70" s="11">
        <v>1</v>
      </c>
      <c r="L70" s="14"/>
      <c r="M70" s="14"/>
      <c r="N70" s="12">
        <v>6003</v>
      </c>
      <c r="O70" s="25"/>
      <c r="P70" s="14" t="s">
        <v>1369</v>
      </c>
      <c r="Q70" s="11" t="s">
        <v>15</v>
      </c>
      <c r="R70" s="16">
        <v>973</v>
      </c>
      <c r="S70" s="12"/>
      <c r="T70" s="13" t="s">
        <v>17</v>
      </c>
      <c r="U70" s="13" t="s">
        <v>17</v>
      </c>
      <c r="V70" s="11">
        <v>336</v>
      </c>
      <c r="W70" s="14" t="s">
        <v>45</v>
      </c>
      <c r="X70" s="14" t="s">
        <v>46</v>
      </c>
      <c r="Y70" s="14" t="s">
        <v>20</v>
      </c>
      <c r="Z70" s="14">
        <v>0</v>
      </c>
      <c r="AA70" s="14"/>
      <c r="AB70" s="15">
        <f>retribucións!$H$71</f>
        <v>18383.701689600002</v>
      </c>
      <c r="AC70" s="15">
        <f>retribucións!$H$60</f>
        <v>18626.938628479998</v>
      </c>
      <c r="AD70" s="15">
        <f t="shared" si="2"/>
        <v>243.23693887999616</v>
      </c>
    </row>
    <row r="71" spans="1:30" ht="15" customHeight="1" x14ac:dyDescent="0.25">
      <c r="A71" s="13" t="s">
        <v>17</v>
      </c>
      <c r="B71" s="13" t="s">
        <v>119</v>
      </c>
      <c r="C71" s="14" t="s">
        <v>1510</v>
      </c>
      <c r="D71" s="24" t="s">
        <v>1517</v>
      </c>
      <c r="E71" s="14" t="s">
        <v>1518</v>
      </c>
      <c r="F71" s="14" t="s">
        <v>1903</v>
      </c>
      <c r="G71" s="11">
        <v>9</v>
      </c>
      <c r="H71" s="15">
        <f>retribucións!$E$60</f>
        <v>6319.04</v>
      </c>
      <c r="I71" s="11" t="s">
        <v>1349</v>
      </c>
      <c r="J71" s="24" t="s">
        <v>1350</v>
      </c>
      <c r="K71" s="11">
        <v>1</v>
      </c>
      <c r="L71" s="14"/>
      <c r="M71" s="14"/>
      <c r="N71" s="12">
        <v>6003</v>
      </c>
      <c r="O71" s="25"/>
      <c r="P71" s="14" t="s">
        <v>1369</v>
      </c>
      <c r="Q71" s="11" t="s">
        <v>15</v>
      </c>
      <c r="R71" s="16">
        <v>973</v>
      </c>
      <c r="S71" s="12"/>
      <c r="T71" s="13" t="s">
        <v>17</v>
      </c>
      <c r="U71" s="13" t="s">
        <v>6687</v>
      </c>
      <c r="V71" s="11" t="s">
        <v>119</v>
      </c>
      <c r="W71" s="14" t="s">
        <v>119</v>
      </c>
      <c r="X71" s="14" t="s">
        <v>119</v>
      </c>
      <c r="Y71" s="14" t="s">
        <v>119</v>
      </c>
      <c r="Z71" s="14" t="s">
        <v>119</v>
      </c>
      <c r="AA71" s="14"/>
      <c r="AB71" s="15">
        <f>retribucións!$H$71</f>
        <v>18383.701689600002</v>
      </c>
      <c r="AC71" s="15">
        <f>retribucións!$H$60</f>
        <v>18626.938628479998</v>
      </c>
      <c r="AD71" s="15">
        <f t="shared" si="2"/>
        <v>243.23693887999616</v>
      </c>
    </row>
    <row r="72" spans="1:30" ht="15" customHeight="1" x14ac:dyDescent="0.25">
      <c r="A72" s="13" t="s">
        <v>17</v>
      </c>
      <c r="B72" s="13" t="s">
        <v>119</v>
      </c>
      <c r="C72" s="14" t="s">
        <v>1519</v>
      </c>
      <c r="D72" s="24" t="s">
        <v>1520</v>
      </c>
      <c r="E72" s="14" t="s">
        <v>1521</v>
      </c>
      <c r="F72" s="14" t="s">
        <v>1903</v>
      </c>
      <c r="G72" s="11">
        <v>9</v>
      </c>
      <c r="H72" s="15">
        <f>retribucións!$E$60</f>
        <v>6319.04</v>
      </c>
      <c r="I72" s="11" t="s">
        <v>1349</v>
      </c>
      <c r="J72" s="24" t="s">
        <v>1350</v>
      </c>
      <c r="K72" s="11">
        <v>1</v>
      </c>
      <c r="L72" s="14"/>
      <c r="M72" s="14"/>
      <c r="N72" s="12">
        <v>6003</v>
      </c>
      <c r="O72" s="25"/>
      <c r="P72" s="14" t="s">
        <v>1369</v>
      </c>
      <c r="Q72" s="11" t="s">
        <v>15</v>
      </c>
      <c r="R72" s="16" t="s">
        <v>21</v>
      </c>
      <c r="S72" s="12"/>
      <c r="T72" s="13" t="s">
        <v>17</v>
      </c>
      <c r="U72" s="13" t="s">
        <v>6687</v>
      </c>
      <c r="V72" s="11" t="s">
        <v>119</v>
      </c>
      <c r="W72" s="14" t="s">
        <v>119</v>
      </c>
      <c r="X72" s="14" t="s">
        <v>119</v>
      </c>
      <c r="Y72" s="14" t="s">
        <v>119</v>
      </c>
      <c r="Z72" s="14" t="s">
        <v>119</v>
      </c>
      <c r="AA72" s="14"/>
      <c r="AB72" s="15">
        <f>retribucións!$H$71</f>
        <v>18383.701689600002</v>
      </c>
      <c r="AC72" s="15">
        <f>retribucións!$H$60</f>
        <v>18626.938628479998</v>
      </c>
      <c r="AD72" s="15">
        <f t="shared" si="2"/>
        <v>243.23693887999616</v>
      </c>
    </row>
    <row r="73" spans="1:30" ht="15" customHeight="1" x14ac:dyDescent="0.25">
      <c r="A73" s="13" t="s">
        <v>17</v>
      </c>
      <c r="B73" s="13" t="s">
        <v>119</v>
      </c>
      <c r="C73" s="14" t="s">
        <v>1519</v>
      </c>
      <c r="D73" s="24" t="s">
        <v>1522</v>
      </c>
      <c r="E73" s="14" t="s">
        <v>1523</v>
      </c>
      <c r="F73" s="14" t="s">
        <v>1903</v>
      </c>
      <c r="G73" s="11">
        <v>9</v>
      </c>
      <c r="H73" s="15">
        <f>retribucións!$E$60</f>
        <v>6319.04</v>
      </c>
      <c r="I73" s="11" t="s">
        <v>1349</v>
      </c>
      <c r="J73" s="24" t="s">
        <v>1350</v>
      </c>
      <c r="K73" s="11">
        <v>1</v>
      </c>
      <c r="L73" s="14"/>
      <c r="M73" s="14"/>
      <c r="N73" s="12">
        <v>6003</v>
      </c>
      <c r="O73" s="25"/>
      <c r="P73" s="14" t="s">
        <v>1369</v>
      </c>
      <c r="Q73" s="11" t="s">
        <v>15</v>
      </c>
      <c r="R73" s="16" t="s">
        <v>21</v>
      </c>
      <c r="S73" s="12"/>
      <c r="T73" s="13" t="s">
        <v>17</v>
      </c>
      <c r="U73" s="13" t="s">
        <v>6687</v>
      </c>
      <c r="V73" s="11" t="s">
        <v>119</v>
      </c>
      <c r="W73" s="14" t="s">
        <v>119</v>
      </c>
      <c r="X73" s="14" t="s">
        <v>119</v>
      </c>
      <c r="Y73" s="14" t="s">
        <v>119</v>
      </c>
      <c r="Z73" s="14" t="s">
        <v>119</v>
      </c>
      <c r="AA73" s="14"/>
      <c r="AB73" s="15">
        <f>retribucións!$H$71</f>
        <v>18383.701689600002</v>
      </c>
      <c r="AC73" s="15">
        <f>retribucións!$H$60</f>
        <v>18626.938628479998</v>
      </c>
      <c r="AD73" s="15">
        <f t="shared" si="2"/>
        <v>243.23693887999616</v>
      </c>
    </row>
    <row r="74" spans="1:30" ht="15" customHeight="1" x14ac:dyDescent="0.25">
      <c r="A74" s="13" t="s">
        <v>17</v>
      </c>
      <c r="B74" s="13" t="s">
        <v>119</v>
      </c>
      <c r="C74" s="14" t="s">
        <v>1519</v>
      </c>
      <c r="D74" s="24" t="s">
        <v>1524</v>
      </c>
      <c r="E74" s="14" t="s">
        <v>1525</v>
      </c>
      <c r="F74" s="14" t="s">
        <v>1903</v>
      </c>
      <c r="G74" s="11">
        <v>9</v>
      </c>
      <c r="H74" s="15">
        <f>retribucións!$E$60</f>
        <v>6319.04</v>
      </c>
      <c r="I74" s="11" t="s">
        <v>1349</v>
      </c>
      <c r="J74" s="24" t="s">
        <v>1350</v>
      </c>
      <c r="K74" s="11">
        <v>1</v>
      </c>
      <c r="L74" s="14"/>
      <c r="M74" s="14"/>
      <c r="N74" s="12">
        <v>6003</v>
      </c>
      <c r="O74" s="25"/>
      <c r="P74" s="14" t="s">
        <v>1369</v>
      </c>
      <c r="Q74" s="11" t="s">
        <v>15</v>
      </c>
      <c r="R74" s="16" t="s">
        <v>21</v>
      </c>
      <c r="S74" s="12"/>
      <c r="T74" s="13" t="s">
        <v>17</v>
      </c>
      <c r="U74" s="13" t="s">
        <v>6687</v>
      </c>
      <c r="V74" s="11" t="s">
        <v>119</v>
      </c>
      <c r="W74" s="14" t="s">
        <v>119</v>
      </c>
      <c r="X74" s="14" t="s">
        <v>119</v>
      </c>
      <c r="Y74" s="14" t="s">
        <v>119</v>
      </c>
      <c r="Z74" s="14" t="s">
        <v>119</v>
      </c>
      <c r="AA74" s="14"/>
      <c r="AB74" s="15">
        <f>retribucións!$H$71</f>
        <v>18383.701689600002</v>
      </c>
      <c r="AC74" s="15">
        <f>retribucións!$H$60</f>
        <v>18626.938628479998</v>
      </c>
      <c r="AD74" s="15">
        <f t="shared" si="2"/>
        <v>243.23693887999616</v>
      </c>
    </row>
    <row r="75" spans="1:30" ht="15" customHeight="1" x14ac:dyDescent="0.25">
      <c r="A75" s="13" t="s">
        <v>17</v>
      </c>
      <c r="B75" s="13" t="s">
        <v>119</v>
      </c>
      <c r="C75" s="14" t="s">
        <v>1519</v>
      </c>
      <c r="D75" s="24" t="s">
        <v>1526</v>
      </c>
      <c r="E75" s="14" t="s">
        <v>1527</v>
      </c>
      <c r="F75" s="14" t="s">
        <v>1903</v>
      </c>
      <c r="G75" s="11">
        <v>9</v>
      </c>
      <c r="H75" s="15">
        <f>retribucións!$E$60</f>
        <v>6319.04</v>
      </c>
      <c r="I75" s="11" t="s">
        <v>1349</v>
      </c>
      <c r="J75" s="24" t="s">
        <v>1350</v>
      </c>
      <c r="K75" s="11">
        <v>1</v>
      </c>
      <c r="L75" s="14"/>
      <c r="M75" s="14"/>
      <c r="N75" s="12">
        <v>6003</v>
      </c>
      <c r="O75" s="25"/>
      <c r="P75" s="14" t="s">
        <v>1369</v>
      </c>
      <c r="Q75" s="11" t="s">
        <v>15</v>
      </c>
      <c r="R75" s="16" t="s">
        <v>21</v>
      </c>
      <c r="S75" s="12"/>
      <c r="T75" s="13" t="s">
        <v>17</v>
      </c>
      <c r="U75" s="13" t="s">
        <v>6687</v>
      </c>
      <c r="V75" s="11" t="s">
        <v>119</v>
      </c>
      <c r="W75" s="14" t="s">
        <v>119</v>
      </c>
      <c r="X75" s="14" t="s">
        <v>119</v>
      </c>
      <c r="Y75" s="14" t="s">
        <v>119</v>
      </c>
      <c r="Z75" s="14" t="s">
        <v>119</v>
      </c>
      <c r="AA75" s="14"/>
      <c r="AB75" s="15">
        <f>retribucións!$H$71</f>
        <v>18383.701689600002</v>
      </c>
      <c r="AC75" s="15">
        <f>retribucións!$H$60</f>
        <v>18626.938628479998</v>
      </c>
      <c r="AD75" s="15">
        <f t="shared" si="2"/>
        <v>243.23693887999616</v>
      </c>
    </row>
    <row r="76" spans="1:30" ht="15" customHeight="1" x14ac:dyDescent="0.25">
      <c r="A76" s="13" t="s">
        <v>17</v>
      </c>
      <c r="B76" s="13" t="s">
        <v>119</v>
      </c>
      <c r="C76" s="14" t="s">
        <v>1528</v>
      </c>
      <c r="D76" s="24" t="s">
        <v>1529</v>
      </c>
      <c r="E76" s="14" t="s">
        <v>1530</v>
      </c>
      <c r="F76" s="14" t="s">
        <v>1903</v>
      </c>
      <c r="G76" s="11">
        <v>9</v>
      </c>
      <c r="H76" s="15">
        <f>retribucións!$E$60</f>
        <v>6319.04</v>
      </c>
      <c r="I76" s="11" t="s">
        <v>1349</v>
      </c>
      <c r="J76" s="24" t="s">
        <v>1350</v>
      </c>
      <c r="K76" s="11">
        <v>1</v>
      </c>
      <c r="L76" s="14"/>
      <c r="M76" s="14"/>
      <c r="N76" s="12">
        <v>6003</v>
      </c>
      <c r="O76" s="25"/>
      <c r="P76" s="14" t="s">
        <v>1369</v>
      </c>
      <c r="Q76" s="11" t="s">
        <v>15</v>
      </c>
      <c r="R76" s="16">
        <v>973</v>
      </c>
      <c r="S76" s="12"/>
      <c r="T76" s="13" t="s">
        <v>17</v>
      </c>
      <c r="U76" s="13" t="s">
        <v>6687</v>
      </c>
      <c r="V76" s="11" t="s">
        <v>119</v>
      </c>
      <c r="W76" s="14" t="s">
        <v>119</v>
      </c>
      <c r="X76" s="14" t="s">
        <v>119</v>
      </c>
      <c r="Y76" s="14" t="s">
        <v>119</v>
      </c>
      <c r="Z76" s="14" t="s">
        <v>119</v>
      </c>
      <c r="AA76" s="14"/>
      <c r="AB76" s="15">
        <f>retribucións!$H$71</f>
        <v>18383.701689600002</v>
      </c>
      <c r="AC76" s="15">
        <f>retribucións!$H$60</f>
        <v>18626.938628479998</v>
      </c>
      <c r="AD76" s="15">
        <f t="shared" si="2"/>
        <v>243.23693887999616</v>
      </c>
    </row>
    <row r="77" spans="1:30" ht="15" customHeight="1" x14ac:dyDescent="0.25">
      <c r="A77" s="13" t="s">
        <v>17</v>
      </c>
      <c r="B77" s="13" t="s">
        <v>17</v>
      </c>
      <c r="C77" s="14" t="s">
        <v>1531</v>
      </c>
      <c r="D77" s="24" t="s">
        <v>1532</v>
      </c>
      <c r="E77" s="14" t="s">
        <v>1533</v>
      </c>
      <c r="F77" s="14" t="s">
        <v>1903</v>
      </c>
      <c r="G77" s="11">
        <v>9</v>
      </c>
      <c r="H77" s="15">
        <f>retribucións!$E$60</f>
        <v>6319.04</v>
      </c>
      <c r="I77" s="11" t="s">
        <v>1349</v>
      </c>
      <c r="J77" s="24" t="s">
        <v>1350</v>
      </c>
      <c r="K77" s="11">
        <v>1</v>
      </c>
      <c r="L77" s="14"/>
      <c r="M77" s="14"/>
      <c r="N77" s="12">
        <v>6003</v>
      </c>
      <c r="O77" s="25"/>
      <c r="P77" s="14" t="s">
        <v>1369</v>
      </c>
      <c r="Q77" s="11" t="s">
        <v>15</v>
      </c>
      <c r="R77" s="16" t="s">
        <v>21</v>
      </c>
      <c r="S77" s="12"/>
      <c r="T77" s="13" t="s">
        <v>17</v>
      </c>
      <c r="U77" s="13" t="s">
        <v>17</v>
      </c>
      <c r="V77" s="11">
        <v>374</v>
      </c>
      <c r="W77" s="14" t="s">
        <v>47</v>
      </c>
      <c r="X77" s="14" t="s">
        <v>48</v>
      </c>
      <c r="Y77" s="14" t="s">
        <v>20</v>
      </c>
      <c r="Z77" s="14">
        <v>0</v>
      </c>
      <c r="AA77" s="14"/>
      <c r="AB77" s="15">
        <f>retribucións!$H$71</f>
        <v>18383.701689600002</v>
      </c>
      <c r="AC77" s="15">
        <f>retribucións!$H$60</f>
        <v>18626.938628479998</v>
      </c>
      <c r="AD77" s="15">
        <f t="shared" si="2"/>
        <v>243.23693887999616</v>
      </c>
    </row>
    <row r="78" spans="1:30" ht="15" customHeight="1" x14ac:dyDescent="0.25">
      <c r="A78" s="13" t="s">
        <v>17</v>
      </c>
      <c r="B78" s="13" t="s">
        <v>119</v>
      </c>
      <c r="C78" s="14" t="s">
        <v>1534</v>
      </c>
      <c r="D78" s="24" t="s">
        <v>1535</v>
      </c>
      <c r="E78" s="14" t="s">
        <v>1536</v>
      </c>
      <c r="F78" s="14" t="s">
        <v>1903</v>
      </c>
      <c r="G78" s="11">
        <v>9</v>
      </c>
      <c r="H78" s="15">
        <f>retribucións!$E$60</f>
        <v>6319.04</v>
      </c>
      <c r="I78" s="11" t="s">
        <v>1349</v>
      </c>
      <c r="J78" s="24" t="s">
        <v>1350</v>
      </c>
      <c r="K78" s="11">
        <v>1</v>
      </c>
      <c r="L78" s="14"/>
      <c r="M78" s="14"/>
      <c r="N78" s="12">
        <v>6003</v>
      </c>
      <c r="O78" s="25"/>
      <c r="P78" s="14" t="s">
        <v>1369</v>
      </c>
      <c r="Q78" s="11" t="s">
        <v>15</v>
      </c>
      <c r="R78" s="16">
        <v>973</v>
      </c>
      <c r="S78" s="12"/>
      <c r="T78" s="13" t="s">
        <v>17</v>
      </c>
      <c r="U78" s="13" t="s">
        <v>6687</v>
      </c>
      <c r="V78" s="11" t="s">
        <v>119</v>
      </c>
      <c r="W78" s="14" t="s">
        <v>119</v>
      </c>
      <c r="X78" s="14" t="s">
        <v>119</v>
      </c>
      <c r="Y78" s="14" t="s">
        <v>119</v>
      </c>
      <c r="Z78" s="14" t="s">
        <v>119</v>
      </c>
      <c r="AA78" s="14"/>
      <c r="AB78" s="15">
        <f>retribucións!$H$71</f>
        <v>18383.701689600002</v>
      </c>
      <c r="AC78" s="15">
        <f>retribucións!$H$60</f>
        <v>18626.938628479998</v>
      </c>
      <c r="AD78" s="15">
        <f t="shared" si="2"/>
        <v>243.23693887999616</v>
      </c>
    </row>
    <row r="79" spans="1:30" ht="15" customHeight="1" x14ac:dyDescent="0.25">
      <c r="A79" s="13" t="s">
        <v>17</v>
      </c>
      <c r="B79" s="13" t="s">
        <v>119</v>
      </c>
      <c r="C79" s="14" t="s">
        <v>1534</v>
      </c>
      <c r="D79" s="24" t="s">
        <v>1537</v>
      </c>
      <c r="E79" s="14" t="s">
        <v>1538</v>
      </c>
      <c r="F79" s="14" t="s">
        <v>1903</v>
      </c>
      <c r="G79" s="11">
        <v>9</v>
      </c>
      <c r="H79" s="15">
        <f>retribucións!$E$60</f>
        <v>6319.04</v>
      </c>
      <c r="I79" s="11" t="s">
        <v>1349</v>
      </c>
      <c r="J79" s="24" t="s">
        <v>1350</v>
      </c>
      <c r="K79" s="11">
        <v>1</v>
      </c>
      <c r="L79" s="14"/>
      <c r="M79" s="14"/>
      <c r="N79" s="12">
        <v>6003</v>
      </c>
      <c r="O79" s="25"/>
      <c r="P79" s="14" t="s">
        <v>1369</v>
      </c>
      <c r="Q79" s="11" t="s">
        <v>15</v>
      </c>
      <c r="R79" s="16" t="s">
        <v>21</v>
      </c>
      <c r="S79" s="12"/>
      <c r="T79" s="13" t="s">
        <v>17</v>
      </c>
      <c r="U79" s="13" t="s">
        <v>6687</v>
      </c>
      <c r="V79" s="11" t="s">
        <v>119</v>
      </c>
      <c r="W79" s="14" t="s">
        <v>119</v>
      </c>
      <c r="X79" s="14" t="s">
        <v>119</v>
      </c>
      <c r="Y79" s="14" t="s">
        <v>119</v>
      </c>
      <c r="Z79" s="14" t="s">
        <v>119</v>
      </c>
      <c r="AA79" s="14"/>
      <c r="AB79" s="15">
        <f>retribucións!$H$71</f>
        <v>18383.701689600002</v>
      </c>
      <c r="AC79" s="15">
        <f>retribucións!$H$60</f>
        <v>18626.938628479998</v>
      </c>
      <c r="AD79" s="15">
        <f t="shared" si="2"/>
        <v>243.23693887999616</v>
      </c>
    </row>
    <row r="80" spans="1:30" ht="15" customHeight="1" x14ac:dyDescent="0.25">
      <c r="A80" s="13" t="s">
        <v>17</v>
      </c>
      <c r="B80" s="13" t="s">
        <v>119</v>
      </c>
      <c r="C80" s="14" t="s">
        <v>1539</v>
      </c>
      <c r="D80" s="24" t="s">
        <v>1540</v>
      </c>
      <c r="E80" s="14" t="s">
        <v>1541</v>
      </c>
      <c r="F80" s="14" t="s">
        <v>1903</v>
      </c>
      <c r="G80" s="11">
        <v>9</v>
      </c>
      <c r="H80" s="15">
        <f>retribucións!$E$60</f>
        <v>6319.04</v>
      </c>
      <c r="I80" s="11" t="s">
        <v>1349</v>
      </c>
      <c r="J80" s="24" t="s">
        <v>1350</v>
      </c>
      <c r="K80" s="11">
        <v>1</v>
      </c>
      <c r="L80" s="14"/>
      <c r="M80" s="14"/>
      <c r="N80" s="12">
        <v>6003</v>
      </c>
      <c r="O80" s="25"/>
      <c r="P80" s="14" t="s">
        <v>1369</v>
      </c>
      <c r="Q80" s="11" t="s">
        <v>15</v>
      </c>
      <c r="R80" s="16" t="s">
        <v>21</v>
      </c>
      <c r="S80" s="12"/>
      <c r="T80" s="13" t="s">
        <v>17</v>
      </c>
      <c r="U80" s="13" t="s">
        <v>6687</v>
      </c>
      <c r="V80" s="11" t="s">
        <v>119</v>
      </c>
      <c r="W80" s="14" t="s">
        <v>119</v>
      </c>
      <c r="X80" s="14" t="s">
        <v>119</v>
      </c>
      <c r="Y80" s="14" t="s">
        <v>119</v>
      </c>
      <c r="Z80" s="14" t="s">
        <v>119</v>
      </c>
      <c r="AA80" s="14"/>
      <c r="AB80" s="15">
        <f>retribucións!$H$71</f>
        <v>18383.701689600002</v>
      </c>
      <c r="AC80" s="15">
        <f>retribucións!$H$60</f>
        <v>18626.938628479998</v>
      </c>
      <c r="AD80" s="15">
        <f t="shared" si="2"/>
        <v>243.23693887999616</v>
      </c>
    </row>
    <row r="81" spans="1:30" ht="15" customHeight="1" x14ac:dyDescent="0.25">
      <c r="A81" s="13" t="s">
        <v>17</v>
      </c>
      <c r="B81" s="13" t="s">
        <v>119</v>
      </c>
      <c r="C81" s="14" t="s">
        <v>1539</v>
      </c>
      <c r="D81" s="24" t="s">
        <v>1542</v>
      </c>
      <c r="E81" s="14" t="s">
        <v>1543</v>
      </c>
      <c r="F81" s="14" t="s">
        <v>1903</v>
      </c>
      <c r="G81" s="11">
        <v>9</v>
      </c>
      <c r="H81" s="15">
        <f>retribucións!$E$60</f>
        <v>6319.04</v>
      </c>
      <c r="I81" s="11" t="s">
        <v>1349</v>
      </c>
      <c r="J81" s="24" t="s">
        <v>1350</v>
      </c>
      <c r="K81" s="11">
        <v>1</v>
      </c>
      <c r="L81" s="14"/>
      <c r="M81" s="14"/>
      <c r="N81" s="12">
        <v>6003</v>
      </c>
      <c r="O81" s="25"/>
      <c r="P81" s="14" t="s">
        <v>1369</v>
      </c>
      <c r="Q81" s="11" t="s">
        <v>15</v>
      </c>
      <c r="R81" s="16" t="s">
        <v>21</v>
      </c>
      <c r="S81" s="12"/>
      <c r="T81" s="13" t="s">
        <v>17</v>
      </c>
      <c r="U81" s="13" t="s">
        <v>6687</v>
      </c>
      <c r="V81" s="11" t="s">
        <v>119</v>
      </c>
      <c r="W81" s="14" t="s">
        <v>119</v>
      </c>
      <c r="X81" s="14" t="s">
        <v>119</v>
      </c>
      <c r="Y81" s="14" t="s">
        <v>119</v>
      </c>
      <c r="Z81" s="14" t="s">
        <v>119</v>
      </c>
      <c r="AA81" s="14"/>
      <c r="AB81" s="15">
        <f>retribucións!$H$71</f>
        <v>18383.701689600002</v>
      </c>
      <c r="AC81" s="15">
        <f>retribucións!$H$60</f>
        <v>18626.938628479998</v>
      </c>
      <c r="AD81" s="15">
        <f t="shared" si="2"/>
        <v>243.23693887999616</v>
      </c>
    </row>
    <row r="82" spans="1:30" ht="15" customHeight="1" x14ac:dyDescent="0.25">
      <c r="A82" s="13" t="s">
        <v>17</v>
      </c>
      <c r="B82" s="13" t="s">
        <v>119</v>
      </c>
      <c r="C82" s="14" t="s">
        <v>1544</v>
      </c>
      <c r="D82" s="24" t="s">
        <v>1545</v>
      </c>
      <c r="E82" s="14" t="s">
        <v>1546</v>
      </c>
      <c r="F82" s="14" t="s">
        <v>1903</v>
      </c>
      <c r="G82" s="11">
        <v>9</v>
      </c>
      <c r="H82" s="15">
        <f>retribucións!$E$60</f>
        <v>6319.04</v>
      </c>
      <c r="I82" s="11" t="s">
        <v>1349</v>
      </c>
      <c r="J82" s="24" t="s">
        <v>1350</v>
      </c>
      <c r="K82" s="11">
        <v>1</v>
      </c>
      <c r="L82" s="14"/>
      <c r="M82" s="14"/>
      <c r="N82" s="12">
        <v>6003</v>
      </c>
      <c r="O82" s="25"/>
      <c r="P82" s="14" t="s">
        <v>1369</v>
      </c>
      <c r="Q82" s="11" t="s">
        <v>15</v>
      </c>
      <c r="R82" s="16">
        <v>973</v>
      </c>
      <c r="S82" s="12"/>
      <c r="T82" s="13" t="s">
        <v>17</v>
      </c>
      <c r="U82" s="13" t="s">
        <v>6687</v>
      </c>
      <c r="V82" s="11" t="s">
        <v>119</v>
      </c>
      <c r="W82" s="14" t="s">
        <v>119</v>
      </c>
      <c r="X82" s="14" t="s">
        <v>119</v>
      </c>
      <c r="Y82" s="14" t="s">
        <v>119</v>
      </c>
      <c r="Z82" s="14" t="s">
        <v>119</v>
      </c>
      <c r="AA82" s="14"/>
      <c r="AB82" s="15">
        <f>retribucións!$H$71</f>
        <v>18383.701689600002</v>
      </c>
      <c r="AC82" s="15">
        <f>retribucións!$H$60</f>
        <v>18626.938628479998</v>
      </c>
      <c r="AD82" s="15">
        <f t="shared" si="2"/>
        <v>243.23693887999616</v>
      </c>
    </row>
    <row r="83" spans="1:30" ht="15" customHeight="1" x14ac:dyDescent="0.25">
      <c r="A83" s="13" t="s">
        <v>17</v>
      </c>
      <c r="B83" s="13" t="s">
        <v>119</v>
      </c>
      <c r="C83" s="14" t="s">
        <v>1547</v>
      </c>
      <c r="D83" s="24" t="s">
        <v>1548</v>
      </c>
      <c r="E83" s="14" t="s">
        <v>1549</v>
      </c>
      <c r="F83" s="14" t="s">
        <v>1903</v>
      </c>
      <c r="G83" s="11">
        <v>9</v>
      </c>
      <c r="H83" s="15">
        <f>retribucións!$E$60</f>
        <v>6319.04</v>
      </c>
      <c r="I83" s="11" t="s">
        <v>1349</v>
      </c>
      <c r="J83" s="24" t="s">
        <v>1350</v>
      </c>
      <c r="K83" s="11">
        <v>1</v>
      </c>
      <c r="L83" s="14"/>
      <c r="M83" s="14"/>
      <c r="N83" s="12">
        <v>6003</v>
      </c>
      <c r="O83" s="25"/>
      <c r="P83" s="14" t="s">
        <v>1369</v>
      </c>
      <c r="Q83" s="11" t="s">
        <v>15</v>
      </c>
      <c r="R83" s="16">
        <v>973</v>
      </c>
      <c r="S83" s="12"/>
      <c r="T83" s="13" t="s">
        <v>17</v>
      </c>
      <c r="U83" s="13" t="s">
        <v>6687</v>
      </c>
      <c r="V83" s="11" t="s">
        <v>119</v>
      </c>
      <c r="W83" s="14" t="s">
        <v>119</v>
      </c>
      <c r="X83" s="14" t="s">
        <v>119</v>
      </c>
      <c r="Y83" s="14" t="s">
        <v>119</v>
      </c>
      <c r="Z83" s="14" t="s">
        <v>119</v>
      </c>
      <c r="AA83" s="14"/>
      <c r="AB83" s="15">
        <f>retribucións!$H$71</f>
        <v>18383.701689600002</v>
      </c>
      <c r="AC83" s="15">
        <f>retribucións!$H$60</f>
        <v>18626.938628479998</v>
      </c>
      <c r="AD83" s="15">
        <f t="shared" si="2"/>
        <v>243.23693887999616</v>
      </c>
    </row>
    <row r="84" spans="1:30" ht="15" customHeight="1" x14ac:dyDescent="0.25">
      <c r="A84" s="13" t="s">
        <v>17</v>
      </c>
      <c r="B84" s="13" t="s">
        <v>17</v>
      </c>
      <c r="C84" s="14" t="s">
        <v>1547</v>
      </c>
      <c r="D84" s="24" t="s">
        <v>1550</v>
      </c>
      <c r="E84" s="14" t="s">
        <v>1551</v>
      </c>
      <c r="F84" s="14" t="s">
        <v>1903</v>
      </c>
      <c r="G84" s="11">
        <v>9</v>
      </c>
      <c r="H84" s="15">
        <f>retribucións!$E$60</f>
        <v>6319.04</v>
      </c>
      <c r="I84" s="11" t="s">
        <v>1349</v>
      </c>
      <c r="J84" s="24" t="s">
        <v>1350</v>
      </c>
      <c r="K84" s="11">
        <v>1</v>
      </c>
      <c r="L84" s="14"/>
      <c r="M84" s="14"/>
      <c r="N84" s="12">
        <v>6003</v>
      </c>
      <c r="O84" s="25"/>
      <c r="P84" s="14" t="s">
        <v>1369</v>
      </c>
      <c r="Q84" s="11" t="s">
        <v>15</v>
      </c>
      <c r="R84" s="16">
        <v>973</v>
      </c>
      <c r="S84" s="12"/>
      <c r="T84" s="13" t="s">
        <v>17</v>
      </c>
      <c r="U84" s="13" t="s">
        <v>17</v>
      </c>
      <c r="V84" s="11">
        <v>454</v>
      </c>
      <c r="W84" s="14" t="s">
        <v>49</v>
      </c>
      <c r="X84" s="14" t="s">
        <v>50</v>
      </c>
      <c r="Y84" s="14" t="s">
        <v>20</v>
      </c>
      <c r="Z84" s="14">
        <v>0</v>
      </c>
      <c r="AA84" s="14"/>
      <c r="AB84" s="15">
        <f>retribucións!$H$71</f>
        <v>18383.701689600002</v>
      </c>
      <c r="AC84" s="15">
        <f>retribucións!$H$60</f>
        <v>18626.938628479998</v>
      </c>
      <c r="AD84" s="15">
        <f t="shared" si="2"/>
        <v>243.23693887999616</v>
      </c>
    </row>
    <row r="85" spans="1:30" ht="15" customHeight="1" x14ac:dyDescent="0.25">
      <c r="A85" s="13" t="s">
        <v>17</v>
      </c>
      <c r="B85" s="13" t="s">
        <v>119</v>
      </c>
      <c r="C85" s="14" t="s">
        <v>1552</v>
      </c>
      <c r="D85" s="24" t="s">
        <v>1553</v>
      </c>
      <c r="E85" s="14" t="s">
        <v>1554</v>
      </c>
      <c r="F85" s="14" t="s">
        <v>1903</v>
      </c>
      <c r="G85" s="11">
        <v>9</v>
      </c>
      <c r="H85" s="15">
        <f>retribucións!$E$60</f>
        <v>6319.04</v>
      </c>
      <c r="I85" s="11" t="s">
        <v>1349</v>
      </c>
      <c r="J85" s="24" t="s">
        <v>1350</v>
      </c>
      <c r="K85" s="11">
        <v>1</v>
      </c>
      <c r="L85" s="14"/>
      <c r="M85" s="14"/>
      <c r="N85" s="12">
        <v>6003</v>
      </c>
      <c r="O85" s="25"/>
      <c r="P85" s="14" t="s">
        <v>1369</v>
      </c>
      <c r="Q85" s="11" t="s">
        <v>15</v>
      </c>
      <c r="R85" s="16">
        <v>973</v>
      </c>
      <c r="S85" s="12"/>
      <c r="T85" s="13" t="s">
        <v>17</v>
      </c>
      <c r="U85" s="13" t="s">
        <v>6687</v>
      </c>
      <c r="V85" s="11" t="s">
        <v>119</v>
      </c>
      <c r="W85" s="14" t="s">
        <v>119</v>
      </c>
      <c r="X85" s="14" t="s">
        <v>119</v>
      </c>
      <c r="Y85" s="14" t="s">
        <v>119</v>
      </c>
      <c r="Z85" s="14" t="s">
        <v>119</v>
      </c>
      <c r="AA85" s="14"/>
      <c r="AB85" s="15">
        <f>retribucións!$H$71</f>
        <v>18383.701689600002</v>
      </c>
      <c r="AC85" s="15">
        <f>retribucións!$H$60</f>
        <v>18626.938628479998</v>
      </c>
      <c r="AD85" s="15">
        <f t="shared" si="2"/>
        <v>243.23693887999616</v>
      </c>
    </row>
    <row r="86" spans="1:30" ht="15" customHeight="1" x14ac:dyDescent="0.25">
      <c r="A86" s="13" t="s">
        <v>17</v>
      </c>
      <c r="B86" s="13" t="s">
        <v>119</v>
      </c>
      <c r="C86" s="14" t="s">
        <v>1552</v>
      </c>
      <c r="D86" s="24" t="s">
        <v>1555</v>
      </c>
      <c r="E86" s="14" t="s">
        <v>1556</v>
      </c>
      <c r="F86" s="14" t="s">
        <v>1903</v>
      </c>
      <c r="G86" s="11">
        <v>9</v>
      </c>
      <c r="H86" s="15">
        <f>retribucións!$E$60</f>
        <v>6319.04</v>
      </c>
      <c r="I86" s="11" t="s">
        <v>1349</v>
      </c>
      <c r="J86" s="24" t="s">
        <v>1350</v>
      </c>
      <c r="K86" s="11">
        <v>1</v>
      </c>
      <c r="L86" s="14"/>
      <c r="M86" s="14"/>
      <c r="N86" s="12">
        <v>6003</v>
      </c>
      <c r="O86" s="25"/>
      <c r="P86" s="14" t="s">
        <v>1369</v>
      </c>
      <c r="Q86" s="11" t="s">
        <v>15</v>
      </c>
      <c r="R86" s="16">
        <v>973</v>
      </c>
      <c r="S86" s="12"/>
      <c r="T86" s="13" t="s">
        <v>17</v>
      </c>
      <c r="U86" s="13" t="s">
        <v>6687</v>
      </c>
      <c r="V86" s="11" t="s">
        <v>119</v>
      </c>
      <c r="W86" s="14" t="s">
        <v>119</v>
      </c>
      <c r="X86" s="14" t="s">
        <v>119</v>
      </c>
      <c r="Y86" s="14" t="s">
        <v>119</v>
      </c>
      <c r="Z86" s="14" t="s">
        <v>119</v>
      </c>
      <c r="AA86" s="14"/>
      <c r="AB86" s="15">
        <f>retribucións!$H$71</f>
        <v>18383.701689600002</v>
      </c>
      <c r="AC86" s="15">
        <f>retribucións!$H$60</f>
        <v>18626.938628479998</v>
      </c>
      <c r="AD86" s="15">
        <f t="shared" si="2"/>
        <v>243.23693887999616</v>
      </c>
    </row>
    <row r="87" spans="1:30" ht="15" customHeight="1" x14ac:dyDescent="0.25">
      <c r="A87" s="13" t="s">
        <v>17</v>
      </c>
      <c r="B87" s="13" t="s">
        <v>119</v>
      </c>
      <c r="C87" s="14" t="s">
        <v>1552</v>
      </c>
      <c r="D87" s="24" t="s">
        <v>1557</v>
      </c>
      <c r="E87" s="14" t="s">
        <v>1558</v>
      </c>
      <c r="F87" s="14" t="s">
        <v>1903</v>
      </c>
      <c r="G87" s="11">
        <v>9</v>
      </c>
      <c r="H87" s="15">
        <f>retribucións!$E$60</f>
        <v>6319.04</v>
      </c>
      <c r="I87" s="11" t="s">
        <v>1349</v>
      </c>
      <c r="J87" s="24" t="s">
        <v>1350</v>
      </c>
      <c r="K87" s="11">
        <v>1</v>
      </c>
      <c r="L87" s="14"/>
      <c r="M87" s="14"/>
      <c r="N87" s="12">
        <v>6003</v>
      </c>
      <c r="O87" s="25"/>
      <c r="P87" s="14" t="s">
        <v>1369</v>
      </c>
      <c r="Q87" s="11" t="s">
        <v>15</v>
      </c>
      <c r="R87" s="16" t="s">
        <v>21</v>
      </c>
      <c r="S87" s="12"/>
      <c r="T87" s="13" t="s">
        <v>17</v>
      </c>
      <c r="U87" s="13" t="s">
        <v>6687</v>
      </c>
      <c r="V87" s="11" t="s">
        <v>119</v>
      </c>
      <c r="W87" s="14" t="s">
        <v>119</v>
      </c>
      <c r="X87" s="14" t="s">
        <v>119</v>
      </c>
      <c r="Y87" s="14" t="s">
        <v>119</v>
      </c>
      <c r="Z87" s="14" t="s">
        <v>119</v>
      </c>
      <c r="AA87" s="14"/>
      <c r="AB87" s="15">
        <f>retribucións!$H$71</f>
        <v>18383.701689600002</v>
      </c>
      <c r="AC87" s="15">
        <f>retribucións!$H$60</f>
        <v>18626.938628479998</v>
      </c>
      <c r="AD87" s="15">
        <f t="shared" si="2"/>
        <v>243.23693887999616</v>
      </c>
    </row>
    <row r="88" spans="1:30" ht="15" customHeight="1" x14ac:dyDescent="0.25">
      <c r="A88" s="13" t="s">
        <v>17</v>
      </c>
      <c r="B88" s="13" t="s">
        <v>119</v>
      </c>
      <c r="C88" s="14" t="s">
        <v>1559</v>
      </c>
      <c r="D88" s="24" t="s">
        <v>1560</v>
      </c>
      <c r="E88" s="14" t="s">
        <v>1561</v>
      </c>
      <c r="F88" s="14" t="s">
        <v>1903</v>
      </c>
      <c r="G88" s="11">
        <v>9</v>
      </c>
      <c r="H88" s="15">
        <f>retribucións!$E$60</f>
        <v>6319.04</v>
      </c>
      <c r="I88" s="11" t="s">
        <v>1349</v>
      </c>
      <c r="J88" s="24" t="s">
        <v>1350</v>
      </c>
      <c r="K88" s="11">
        <v>1</v>
      </c>
      <c r="L88" s="14"/>
      <c r="M88" s="14"/>
      <c r="N88" s="12">
        <v>6003</v>
      </c>
      <c r="O88" s="25"/>
      <c r="P88" s="14" t="s">
        <v>1369</v>
      </c>
      <c r="Q88" s="11" t="s">
        <v>15</v>
      </c>
      <c r="R88" s="16" t="s">
        <v>21</v>
      </c>
      <c r="S88" s="12"/>
      <c r="T88" s="13" t="s">
        <v>17</v>
      </c>
      <c r="U88" s="13" t="s">
        <v>6687</v>
      </c>
      <c r="V88" s="11" t="s">
        <v>119</v>
      </c>
      <c r="W88" s="14" t="s">
        <v>119</v>
      </c>
      <c r="X88" s="14" t="s">
        <v>119</v>
      </c>
      <c r="Y88" s="14" t="s">
        <v>119</v>
      </c>
      <c r="Z88" s="14" t="s">
        <v>119</v>
      </c>
      <c r="AA88" s="14"/>
      <c r="AB88" s="15">
        <f>retribucións!$H$71</f>
        <v>18383.701689600002</v>
      </c>
      <c r="AC88" s="15">
        <f>retribucións!$H$60</f>
        <v>18626.938628479998</v>
      </c>
      <c r="AD88" s="15">
        <f t="shared" si="2"/>
        <v>243.23693887999616</v>
      </c>
    </row>
    <row r="89" spans="1:30" ht="15" customHeight="1" x14ac:dyDescent="0.25">
      <c r="A89" s="13" t="s">
        <v>17</v>
      </c>
      <c r="B89" s="13" t="s">
        <v>119</v>
      </c>
      <c r="C89" s="14" t="s">
        <v>1562</v>
      </c>
      <c r="D89" s="24" t="s">
        <v>1563</v>
      </c>
      <c r="E89" s="14" t="s">
        <v>1564</v>
      </c>
      <c r="F89" s="14" t="s">
        <v>1903</v>
      </c>
      <c r="G89" s="11">
        <v>9</v>
      </c>
      <c r="H89" s="15">
        <f>retribucións!$E$60</f>
        <v>6319.04</v>
      </c>
      <c r="I89" s="11" t="s">
        <v>1349</v>
      </c>
      <c r="J89" s="24" t="s">
        <v>1350</v>
      </c>
      <c r="K89" s="11">
        <v>1</v>
      </c>
      <c r="L89" s="14"/>
      <c r="M89" s="14"/>
      <c r="N89" s="12">
        <v>6003</v>
      </c>
      <c r="O89" s="25"/>
      <c r="P89" s="14" t="s">
        <v>1369</v>
      </c>
      <c r="Q89" s="11" t="s">
        <v>15</v>
      </c>
      <c r="R89" s="16">
        <v>973</v>
      </c>
      <c r="S89" s="12"/>
      <c r="T89" s="13" t="s">
        <v>17</v>
      </c>
      <c r="U89" s="13" t="s">
        <v>6687</v>
      </c>
      <c r="V89" s="11" t="s">
        <v>119</v>
      </c>
      <c r="W89" s="14" t="s">
        <v>119</v>
      </c>
      <c r="X89" s="14" t="s">
        <v>119</v>
      </c>
      <c r="Y89" s="14" t="s">
        <v>119</v>
      </c>
      <c r="Z89" s="14" t="s">
        <v>119</v>
      </c>
      <c r="AA89" s="14"/>
      <c r="AB89" s="15">
        <f>retribucións!$H$71</f>
        <v>18383.701689600002</v>
      </c>
      <c r="AC89" s="15">
        <f>retribucións!$H$60</f>
        <v>18626.938628479998</v>
      </c>
      <c r="AD89" s="15">
        <f t="shared" si="2"/>
        <v>243.23693887999616</v>
      </c>
    </row>
    <row r="90" spans="1:30" ht="15" customHeight="1" x14ac:dyDescent="0.25">
      <c r="A90" s="13" t="s">
        <v>17</v>
      </c>
      <c r="B90" s="13" t="s">
        <v>17</v>
      </c>
      <c r="C90" s="14" t="s">
        <v>1562</v>
      </c>
      <c r="D90" s="24" t="s">
        <v>1565</v>
      </c>
      <c r="E90" s="14" t="s">
        <v>1566</v>
      </c>
      <c r="F90" s="14" t="s">
        <v>1903</v>
      </c>
      <c r="G90" s="11">
        <v>9</v>
      </c>
      <c r="H90" s="15">
        <f>retribucións!$E$60</f>
        <v>6319.04</v>
      </c>
      <c r="I90" s="11" t="s">
        <v>1349</v>
      </c>
      <c r="J90" s="24" t="s">
        <v>1350</v>
      </c>
      <c r="K90" s="11">
        <v>1</v>
      </c>
      <c r="L90" s="14"/>
      <c r="M90" s="14"/>
      <c r="N90" s="12">
        <v>6003</v>
      </c>
      <c r="O90" s="25"/>
      <c r="P90" s="14" t="s">
        <v>1369</v>
      </c>
      <c r="Q90" s="11" t="s">
        <v>15</v>
      </c>
      <c r="R90" s="16">
        <v>973</v>
      </c>
      <c r="S90" s="12"/>
      <c r="T90" s="13" t="s">
        <v>17</v>
      </c>
      <c r="U90" s="13" t="s">
        <v>17</v>
      </c>
      <c r="V90" s="11">
        <v>189</v>
      </c>
      <c r="W90" s="14" t="s">
        <v>51</v>
      </c>
      <c r="X90" s="14" t="s">
        <v>52</v>
      </c>
      <c r="Y90" s="14" t="s">
        <v>20</v>
      </c>
      <c r="Z90" s="14">
        <v>0</v>
      </c>
      <c r="AA90" s="14"/>
      <c r="AB90" s="15">
        <f>retribucións!$H$71</f>
        <v>18383.701689600002</v>
      </c>
      <c r="AC90" s="15">
        <f>retribucións!$H$60</f>
        <v>18626.938628479998</v>
      </c>
      <c r="AD90" s="15">
        <f t="shared" si="2"/>
        <v>243.23693887999616</v>
      </c>
    </row>
    <row r="91" spans="1:30" ht="15" customHeight="1" x14ac:dyDescent="0.25">
      <c r="A91" s="13" t="s">
        <v>17</v>
      </c>
      <c r="B91" s="13" t="s">
        <v>119</v>
      </c>
      <c r="C91" s="14" t="s">
        <v>1562</v>
      </c>
      <c r="D91" s="24" t="s">
        <v>1567</v>
      </c>
      <c r="E91" s="14" t="s">
        <v>1568</v>
      </c>
      <c r="F91" s="14" t="s">
        <v>1903</v>
      </c>
      <c r="G91" s="11">
        <v>9</v>
      </c>
      <c r="H91" s="15">
        <f>retribucións!$E$60</f>
        <v>6319.04</v>
      </c>
      <c r="I91" s="11" t="s">
        <v>1349</v>
      </c>
      <c r="J91" s="24" t="s">
        <v>1350</v>
      </c>
      <c r="K91" s="11">
        <v>1</v>
      </c>
      <c r="L91" s="14"/>
      <c r="M91" s="14"/>
      <c r="N91" s="12">
        <v>6003</v>
      </c>
      <c r="O91" s="25"/>
      <c r="P91" s="14" t="s">
        <v>1369</v>
      </c>
      <c r="Q91" s="11" t="s">
        <v>15</v>
      </c>
      <c r="R91" s="16">
        <v>973</v>
      </c>
      <c r="S91" s="12"/>
      <c r="T91" s="13" t="s">
        <v>17</v>
      </c>
      <c r="U91" s="13" t="s">
        <v>6687</v>
      </c>
      <c r="V91" s="11" t="s">
        <v>119</v>
      </c>
      <c r="W91" s="14" t="s">
        <v>119</v>
      </c>
      <c r="X91" s="14" t="s">
        <v>119</v>
      </c>
      <c r="Y91" s="14" t="s">
        <v>119</v>
      </c>
      <c r="Z91" s="14" t="s">
        <v>119</v>
      </c>
      <c r="AA91" s="14"/>
      <c r="AB91" s="15">
        <f>retribucións!$H$71</f>
        <v>18383.701689600002</v>
      </c>
      <c r="AC91" s="15">
        <f>retribucións!$H$60</f>
        <v>18626.938628479998</v>
      </c>
      <c r="AD91" s="15">
        <f t="shared" si="2"/>
        <v>243.23693887999616</v>
      </c>
    </row>
    <row r="92" spans="1:30" ht="15" customHeight="1" x14ac:dyDescent="0.25">
      <c r="A92" s="13" t="s">
        <v>17</v>
      </c>
      <c r="B92" s="13" t="s">
        <v>119</v>
      </c>
      <c r="C92" s="14" t="s">
        <v>1569</v>
      </c>
      <c r="D92" s="24" t="s">
        <v>1570</v>
      </c>
      <c r="E92" s="14" t="s">
        <v>1571</v>
      </c>
      <c r="F92" s="14" t="s">
        <v>1903</v>
      </c>
      <c r="G92" s="11">
        <v>9</v>
      </c>
      <c r="H92" s="15">
        <f>retribucións!$E$60</f>
        <v>6319.04</v>
      </c>
      <c r="I92" s="11" t="s">
        <v>1349</v>
      </c>
      <c r="J92" s="24" t="s">
        <v>1350</v>
      </c>
      <c r="K92" s="11">
        <v>1</v>
      </c>
      <c r="L92" s="14"/>
      <c r="M92" s="14"/>
      <c r="N92" s="12">
        <v>6003</v>
      </c>
      <c r="O92" s="25"/>
      <c r="P92" s="14" t="s">
        <v>1369</v>
      </c>
      <c r="Q92" s="11" t="s">
        <v>15</v>
      </c>
      <c r="R92" s="16">
        <v>973</v>
      </c>
      <c r="S92" s="12"/>
      <c r="T92" s="13" t="s">
        <v>17</v>
      </c>
      <c r="U92" s="13" t="s">
        <v>6687</v>
      </c>
      <c r="V92" s="11" t="s">
        <v>119</v>
      </c>
      <c r="W92" s="14" t="s">
        <v>119</v>
      </c>
      <c r="X92" s="14" t="s">
        <v>119</v>
      </c>
      <c r="Y92" s="14" t="s">
        <v>119</v>
      </c>
      <c r="Z92" s="14" t="s">
        <v>119</v>
      </c>
      <c r="AA92" s="14"/>
      <c r="AB92" s="15">
        <f>retribucións!$H$71</f>
        <v>18383.701689600002</v>
      </c>
      <c r="AC92" s="15">
        <f>retribucións!$H$60</f>
        <v>18626.938628479998</v>
      </c>
      <c r="AD92" s="15">
        <f t="shared" si="2"/>
        <v>243.23693887999616</v>
      </c>
    </row>
    <row r="93" spans="1:30" ht="15" customHeight="1" x14ac:dyDescent="0.25">
      <c r="A93" s="13" t="s">
        <v>17</v>
      </c>
      <c r="B93" s="13" t="s">
        <v>17</v>
      </c>
      <c r="C93" s="14" t="s">
        <v>1569</v>
      </c>
      <c r="D93" s="24" t="s">
        <v>1572</v>
      </c>
      <c r="E93" s="14" t="s">
        <v>1573</v>
      </c>
      <c r="F93" s="14" t="s">
        <v>1903</v>
      </c>
      <c r="G93" s="11">
        <v>9</v>
      </c>
      <c r="H93" s="15">
        <f>retribucións!$E$60</f>
        <v>6319.04</v>
      </c>
      <c r="I93" s="11" t="s">
        <v>1349</v>
      </c>
      <c r="J93" s="24" t="s">
        <v>1350</v>
      </c>
      <c r="K93" s="11">
        <v>1</v>
      </c>
      <c r="L93" s="14"/>
      <c r="M93" s="14"/>
      <c r="N93" s="12">
        <v>6003</v>
      </c>
      <c r="O93" s="25"/>
      <c r="P93" s="14" t="s">
        <v>1369</v>
      </c>
      <c r="Q93" s="11" t="s">
        <v>15</v>
      </c>
      <c r="R93" s="16">
        <v>973</v>
      </c>
      <c r="S93" s="12"/>
      <c r="T93" s="13" t="s">
        <v>17</v>
      </c>
      <c r="U93" s="13" t="s">
        <v>17</v>
      </c>
      <c r="V93" s="11">
        <v>43</v>
      </c>
      <c r="W93" s="14" t="s">
        <v>53</v>
      </c>
      <c r="X93" s="14" t="s">
        <v>54</v>
      </c>
      <c r="Y93" s="14" t="s">
        <v>20</v>
      </c>
      <c r="Z93" s="14">
        <v>0</v>
      </c>
      <c r="AA93" s="14"/>
      <c r="AB93" s="15">
        <f>retribucións!$H$71</f>
        <v>18383.701689600002</v>
      </c>
      <c r="AC93" s="15">
        <f>retribucións!$H$60</f>
        <v>18626.938628479998</v>
      </c>
      <c r="AD93" s="15">
        <f t="shared" si="2"/>
        <v>243.23693887999616</v>
      </c>
    </row>
    <row r="94" spans="1:30" ht="15" customHeight="1" x14ac:dyDescent="0.25">
      <c r="A94" s="13" t="s">
        <v>17</v>
      </c>
      <c r="B94" s="13" t="s">
        <v>17</v>
      </c>
      <c r="C94" s="14" t="s">
        <v>1574</v>
      </c>
      <c r="D94" s="24" t="s">
        <v>1575</v>
      </c>
      <c r="E94" s="14" t="s">
        <v>1576</v>
      </c>
      <c r="F94" s="14" t="s">
        <v>1903</v>
      </c>
      <c r="G94" s="11">
        <v>9</v>
      </c>
      <c r="H94" s="15">
        <f>retribucións!$E$60</f>
        <v>6319.04</v>
      </c>
      <c r="I94" s="11" t="s">
        <v>1349</v>
      </c>
      <c r="J94" s="24" t="s">
        <v>1350</v>
      </c>
      <c r="K94" s="11">
        <v>1</v>
      </c>
      <c r="L94" s="14"/>
      <c r="M94" s="14"/>
      <c r="N94" s="12">
        <v>6003</v>
      </c>
      <c r="O94" s="25"/>
      <c r="P94" s="14" t="s">
        <v>1369</v>
      </c>
      <c r="Q94" s="11" t="s">
        <v>15</v>
      </c>
      <c r="R94" s="16">
        <v>973</v>
      </c>
      <c r="S94" s="12"/>
      <c r="T94" s="13" t="s">
        <v>17</v>
      </c>
      <c r="U94" s="13" t="s">
        <v>17</v>
      </c>
      <c r="V94" s="11">
        <v>85</v>
      </c>
      <c r="W94" s="14" t="s">
        <v>55</v>
      </c>
      <c r="X94" s="14" t="s">
        <v>56</v>
      </c>
      <c r="Y94" s="14" t="s">
        <v>20</v>
      </c>
      <c r="Z94" s="14">
        <v>0</v>
      </c>
      <c r="AA94" s="14"/>
      <c r="AB94" s="15">
        <f>retribucións!$H$71</f>
        <v>18383.701689600002</v>
      </c>
      <c r="AC94" s="15">
        <f>retribucións!$H$60</f>
        <v>18626.938628479998</v>
      </c>
      <c r="AD94" s="15">
        <f t="shared" si="2"/>
        <v>243.23693887999616</v>
      </c>
    </row>
    <row r="95" spans="1:30" ht="15" customHeight="1" x14ac:dyDescent="0.25">
      <c r="A95" s="13" t="s">
        <v>17</v>
      </c>
      <c r="B95" s="13" t="s">
        <v>119</v>
      </c>
      <c r="C95" s="14" t="s">
        <v>1574</v>
      </c>
      <c r="D95" s="24" t="s">
        <v>1577</v>
      </c>
      <c r="E95" s="14" t="s">
        <v>1578</v>
      </c>
      <c r="F95" s="14" t="s">
        <v>1903</v>
      </c>
      <c r="G95" s="11">
        <v>9</v>
      </c>
      <c r="H95" s="15">
        <f>retribucións!$E$60</f>
        <v>6319.04</v>
      </c>
      <c r="I95" s="11" t="s">
        <v>1349</v>
      </c>
      <c r="J95" s="24" t="s">
        <v>1350</v>
      </c>
      <c r="K95" s="11">
        <v>1</v>
      </c>
      <c r="L95" s="14"/>
      <c r="M95" s="14"/>
      <c r="N95" s="12">
        <v>6003</v>
      </c>
      <c r="O95" s="25"/>
      <c r="P95" s="14" t="s">
        <v>1369</v>
      </c>
      <c r="Q95" s="11" t="s">
        <v>15</v>
      </c>
      <c r="R95" s="16" t="s">
        <v>21</v>
      </c>
      <c r="S95" s="12"/>
      <c r="T95" s="13" t="s">
        <v>17</v>
      </c>
      <c r="U95" s="13" t="s">
        <v>6687</v>
      </c>
      <c r="V95" s="11" t="s">
        <v>119</v>
      </c>
      <c r="W95" s="14" t="s">
        <v>119</v>
      </c>
      <c r="X95" s="14" t="s">
        <v>119</v>
      </c>
      <c r="Y95" s="14" t="s">
        <v>119</v>
      </c>
      <c r="Z95" s="14" t="s">
        <v>119</v>
      </c>
      <c r="AA95" s="14"/>
      <c r="AB95" s="15">
        <f>retribucións!$H$71</f>
        <v>18383.701689600002</v>
      </c>
      <c r="AC95" s="15">
        <f>retribucións!$H$60</f>
        <v>18626.938628479998</v>
      </c>
      <c r="AD95" s="15">
        <f t="shared" si="2"/>
        <v>243.23693887999616</v>
      </c>
    </row>
    <row r="96" spans="1:30" ht="15" customHeight="1" x14ac:dyDescent="0.25">
      <c r="A96" s="13" t="s">
        <v>17</v>
      </c>
      <c r="B96" s="13" t="s">
        <v>119</v>
      </c>
      <c r="C96" s="14" t="s">
        <v>1579</v>
      </c>
      <c r="D96" s="24" t="s">
        <v>1580</v>
      </c>
      <c r="E96" s="14" t="s">
        <v>1581</v>
      </c>
      <c r="F96" s="14" t="s">
        <v>1903</v>
      </c>
      <c r="G96" s="11">
        <v>9</v>
      </c>
      <c r="H96" s="15">
        <f>retribucións!$E$60</f>
        <v>6319.04</v>
      </c>
      <c r="I96" s="11" t="s">
        <v>1349</v>
      </c>
      <c r="J96" s="24" t="s">
        <v>1350</v>
      </c>
      <c r="K96" s="11">
        <v>1</v>
      </c>
      <c r="L96" s="14"/>
      <c r="M96" s="14"/>
      <c r="N96" s="12">
        <v>6003</v>
      </c>
      <c r="O96" s="25"/>
      <c r="P96" s="14" t="s">
        <v>1369</v>
      </c>
      <c r="Q96" s="11" t="s">
        <v>15</v>
      </c>
      <c r="R96" s="16" t="s">
        <v>21</v>
      </c>
      <c r="S96" s="12"/>
      <c r="T96" s="13" t="s">
        <v>17</v>
      </c>
      <c r="U96" s="13" t="s">
        <v>6687</v>
      </c>
      <c r="V96" s="11" t="s">
        <v>119</v>
      </c>
      <c r="W96" s="14" t="s">
        <v>119</v>
      </c>
      <c r="X96" s="14" t="s">
        <v>119</v>
      </c>
      <c r="Y96" s="14" t="s">
        <v>119</v>
      </c>
      <c r="Z96" s="14" t="s">
        <v>119</v>
      </c>
      <c r="AA96" s="14"/>
      <c r="AB96" s="15">
        <f>retribucións!$H$71</f>
        <v>18383.701689600002</v>
      </c>
      <c r="AC96" s="15">
        <f>retribucións!$H$60</f>
        <v>18626.938628479998</v>
      </c>
      <c r="AD96" s="15">
        <f t="shared" si="2"/>
        <v>243.23693887999616</v>
      </c>
    </row>
    <row r="97" spans="1:30" ht="15" customHeight="1" x14ac:dyDescent="0.25">
      <c r="A97" s="13" t="s">
        <v>17</v>
      </c>
      <c r="B97" s="13" t="s">
        <v>119</v>
      </c>
      <c r="C97" s="14" t="s">
        <v>1582</v>
      </c>
      <c r="D97" s="24" t="s">
        <v>1583</v>
      </c>
      <c r="E97" s="14" t="s">
        <v>1584</v>
      </c>
      <c r="F97" s="14" t="s">
        <v>1903</v>
      </c>
      <c r="G97" s="11">
        <v>9</v>
      </c>
      <c r="H97" s="15">
        <f>retribucións!$E$60</f>
        <v>6319.04</v>
      </c>
      <c r="I97" s="11" t="s">
        <v>1349</v>
      </c>
      <c r="J97" s="24" t="s">
        <v>1350</v>
      </c>
      <c r="K97" s="11">
        <v>1</v>
      </c>
      <c r="L97" s="14"/>
      <c r="M97" s="14"/>
      <c r="N97" s="12">
        <v>6003</v>
      </c>
      <c r="O97" s="25"/>
      <c r="P97" s="14" t="s">
        <v>1369</v>
      </c>
      <c r="Q97" s="11" t="s">
        <v>15</v>
      </c>
      <c r="R97" s="16">
        <v>973</v>
      </c>
      <c r="S97" s="12"/>
      <c r="T97" s="13" t="s">
        <v>17</v>
      </c>
      <c r="U97" s="13" t="s">
        <v>6687</v>
      </c>
      <c r="V97" s="11" t="s">
        <v>119</v>
      </c>
      <c r="W97" s="14" t="s">
        <v>119</v>
      </c>
      <c r="X97" s="14" t="s">
        <v>119</v>
      </c>
      <c r="Y97" s="14" t="s">
        <v>119</v>
      </c>
      <c r="Z97" s="14" t="s">
        <v>119</v>
      </c>
      <c r="AA97" s="14"/>
      <c r="AB97" s="15">
        <f>retribucións!$H$71</f>
        <v>18383.701689600002</v>
      </c>
      <c r="AC97" s="15">
        <f>retribucións!$H$60</f>
        <v>18626.938628479998</v>
      </c>
      <c r="AD97" s="15">
        <f t="shared" si="2"/>
        <v>243.23693887999616</v>
      </c>
    </row>
    <row r="98" spans="1:30" ht="15" customHeight="1" x14ac:dyDescent="0.25">
      <c r="A98" s="13" t="s">
        <v>17</v>
      </c>
      <c r="B98" s="13" t="s">
        <v>119</v>
      </c>
      <c r="C98" s="14" t="s">
        <v>1582</v>
      </c>
      <c r="D98" s="24" t="s">
        <v>1585</v>
      </c>
      <c r="E98" s="14" t="s">
        <v>1586</v>
      </c>
      <c r="F98" s="14" t="s">
        <v>1903</v>
      </c>
      <c r="G98" s="11">
        <v>9</v>
      </c>
      <c r="H98" s="15">
        <f>retribucións!$E$60</f>
        <v>6319.04</v>
      </c>
      <c r="I98" s="11" t="s">
        <v>1349</v>
      </c>
      <c r="J98" s="24" t="s">
        <v>1350</v>
      </c>
      <c r="K98" s="11">
        <v>1</v>
      </c>
      <c r="L98" s="14"/>
      <c r="M98" s="14"/>
      <c r="N98" s="12">
        <v>6003</v>
      </c>
      <c r="O98" s="25"/>
      <c r="P98" s="14" t="s">
        <v>1369</v>
      </c>
      <c r="Q98" s="11" t="s">
        <v>15</v>
      </c>
      <c r="R98" s="16" t="s">
        <v>21</v>
      </c>
      <c r="S98" s="12"/>
      <c r="T98" s="13" t="s">
        <v>17</v>
      </c>
      <c r="U98" s="13" t="s">
        <v>6687</v>
      </c>
      <c r="V98" s="11" t="s">
        <v>119</v>
      </c>
      <c r="W98" s="14" t="s">
        <v>119</v>
      </c>
      <c r="X98" s="14" t="s">
        <v>119</v>
      </c>
      <c r="Y98" s="14" t="s">
        <v>119</v>
      </c>
      <c r="Z98" s="14" t="s">
        <v>119</v>
      </c>
      <c r="AA98" s="14"/>
      <c r="AB98" s="15">
        <f>retribucións!$H$71</f>
        <v>18383.701689600002</v>
      </c>
      <c r="AC98" s="15">
        <f>retribucións!$H$60</f>
        <v>18626.938628479998</v>
      </c>
      <c r="AD98" s="15">
        <f t="shared" si="2"/>
        <v>243.23693887999616</v>
      </c>
    </row>
    <row r="99" spans="1:30" ht="15" customHeight="1" x14ac:dyDescent="0.25">
      <c r="A99" s="13" t="s">
        <v>17</v>
      </c>
      <c r="B99" s="13" t="s">
        <v>17</v>
      </c>
      <c r="C99" s="14" t="s">
        <v>1587</v>
      </c>
      <c r="D99" s="24" t="s">
        <v>1588</v>
      </c>
      <c r="E99" s="14" t="s">
        <v>1589</v>
      </c>
      <c r="F99" s="14" t="s">
        <v>1903</v>
      </c>
      <c r="G99" s="11">
        <v>9</v>
      </c>
      <c r="H99" s="15">
        <f>retribucións!$E$60</f>
        <v>6319.04</v>
      </c>
      <c r="I99" s="11" t="s">
        <v>1349</v>
      </c>
      <c r="J99" s="24" t="s">
        <v>1350</v>
      </c>
      <c r="K99" s="11">
        <v>1</v>
      </c>
      <c r="L99" s="14"/>
      <c r="M99" s="14"/>
      <c r="N99" s="12">
        <v>6003</v>
      </c>
      <c r="O99" s="25"/>
      <c r="P99" s="14" t="s">
        <v>1369</v>
      </c>
      <c r="Q99" s="11" t="s">
        <v>15</v>
      </c>
      <c r="R99" s="16">
        <v>973</v>
      </c>
      <c r="S99" s="12"/>
      <c r="T99" s="13" t="s">
        <v>17</v>
      </c>
      <c r="U99" s="13" t="s">
        <v>17</v>
      </c>
      <c r="V99" s="11">
        <v>451</v>
      </c>
      <c r="W99" s="14" t="s">
        <v>57</v>
      </c>
      <c r="X99" s="14" t="s">
        <v>58</v>
      </c>
      <c r="Y99" s="14" t="s">
        <v>20</v>
      </c>
      <c r="Z99" s="14">
        <v>0</v>
      </c>
      <c r="AA99" s="14"/>
      <c r="AB99" s="15">
        <f>retribucións!$H$71</f>
        <v>18383.701689600002</v>
      </c>
      <c r="AC99" s="15">
        <f>retribucións!$H$60</f>
        <v>18626.938628479998</v>
      </c>
      <c r="AD99" s="15">
        <f t="shared" si="2"/>
        <v>243.23693887999616</v>
      </c>
    </row>
    <row r="100" spans="1:30" ht="15" customHeight="1" x14ac:dyDescent="0.25">
      <c r="A100" s="13" t="s">
        <v>17</v>
      </c>
      <c r="B100" s="13" t="s">
        <v>119</v>
      </c>
      <c r="C100" s="14" t="s">
        <v>1587</v>
      </c>
      <c r="D100" s="24" t="s">
        <v>1590</v>
      </c>
      <c r="E100" s="14" t="s">
        <v>1591</v>
      </c>
      <c r="F100" s="14" t="s">
        <v>1903</v>
      </c>
      <c r="G100" s="11">
        <v>9</v>
      </c>
      <c r="H100" s="15">
        <f>retribucións!$E$60</f>
        <v>6319.04</v>
      </c>
      <c r="I100" s="11" t="s">
        <v>1349</v>
      </c>
      <c r="J100" s="24" t="s">
        <v>1350</v>
      </c>
      <c r="K100" s="11">
        <v>1</v>
      </c>
      <c r="L100" s="14"/>
      <c r="M100" s="14"/>
      <c r="N100" s="12">
        <v>6003</v>
      </c>
      <c r="O100" s="25"/>
      <c r="P100" s="14" t="s">
        <v>1369</v>
      </c>
      <c r="Q100" s="11" t="s">
        <v>15</v>
      </c>
      <c r="R100" s="16">
        <v>973</v>
      </c>
      <c r="S100" s="12"/>
      <c r="T100" s="13" t="s">
        <v>17</v>
      </c>
      <c r="U100" s="13" t="s">
        <v>6687</v>
      </c>
      <c r="V100" s="11" t="s">
        <v>119</v>
      </c>
      <c r="W100" s="14" t="s">
        <v>119</v>
      </c>
      <c r="X100" s="14" t="s">
        <v>119</v>
      </c>
      <c r="Y100" s="14" t="s">
        <v>119</v>
      </c>
      <c r="Z100" s="14" t="s">
        <v>119</v>
      </c>
      <c r="AA100" s="14"/>
      <c r="AB100" s="15">
        <f>retribucións!$H$71</f>
        <v>18383.701689600002</v>
      </c>
      <c r="AC100" s="15">
        <f>retribucións!$H$60</f>
        <v>18626.938628479998</v>
      </c>
      <c r="AD100" s="15">
        <f t="shared" si="2"/>
        <v>243.23693887999616</v>
      </c>
    </row>
    <row r="101" spans="1:30" ht="15" customHeight="1" x14ac:dyDescent="0.25">
      <c r="A101" s="13" t="s">
        <v>17</v>
      </c>
      <c r="B101" s="13" t="s">
        <v>119</v>
      </c>
      <c r="C101" s="14" t="s">
        <v>1592</v>
      </c>
      <c r="D101" s="24" t="s">
        <v>1593</v>
      </c>
      <c r="E101" s="14" t="s">
        <v>1594</v>
      </c>
      <c r="F101" s="14" t="s">
        <v>1903</v>
      </c>
      <c r="G101" s="11">
        <v>9</v>
      </c>
      <c r="H101" s="15">
        <f>retribucións!$E$60</f>
        <v>6319.04</v>
      </c>
      <c r="I101" s="11" t="s">
        <v>1349</v>
      </c>
      <c r="J101" s="24" t="s">
        <v>1350</v>
      </c>
      <c r="K101" s="11">
        <v>1</v>
      </c>
      <c r="L101" s="14"/>
      <c r="M101" s="14"/>
      <c r="N101" s="12">
        <v>6003</v>
      </c>
      <c r="O101" s="25"/>
      <c r="P101" s="14" t="s">
        <v>1369</v>
      </c>
      <c r="Q101" s="11" t="s">
        <v>15</v>
      </c>
      <c r="R101" s="16" t="s">
        <v>21</v>
      </c>
      <c r="S101" s="12"/>
      <c r="T101" s="13" t="s">
        <v>17</v>
      </c>
      <c r="U101" s="13" t="s">
        <v>6687</v>
      </c>
      <c r="V101" s="11" t="s">
        <v>119</v>
      </c>
      <c r="W101" s="14" t="s">
        <v>119</v>
      </c>
      <c r="X101" s="14" t="s">
        <v>119</v>
      </c>
      <c r="Y101" s="14" t="s">
        <v>119</v>
      </c>
      <c r="Z101" s="14" t="s">
        <v>119</v>
      </c>
      <c r="AA101" s="14"/>
      <c r="AB101" s="15">
        <f>retribucións!$H$71</f>
        <v>18383.701689600002</v>
      </c>
      <c r="AC101" s="15">
        <f>retribucións!$H$60</f>
        <v>18626.938628479998</v>
      </c>
      <c r="AD101" s="15">
        <f t="shared" si="2"/>
        <v>243.23693887999616</v>
      </c>
    </row>
    <row r="102" spans="1:30" ht="15" customHeight="1" x14ac:dyDescent="0.25">
      <c r="A102" s="13" t="s">
        <v>17</v>
      </c>
      <c r="B102" s="13" t="s">
        <v>119</v>
      </c>
      <c r="C102" s="14" t="s">
        <v>1592</v>
      </c>
      <c r="D102" s="24" t="s">
        <v>1595</v>
      </c>
      <c r="E102" s="14" t="s">
        <v>1596</v>
      </c>
      <c r="F102" s="14" t="s">
        <v>1903</v>
      </c>
      <c r="G102" s="11">
        <v>9</v>
      </c>
      <c r="H102" s="15">
        <f>retribucións!$E$60</f>
        <v>6319.04</v>
      </c>
      <c r="I102" s="11" t="s">
        <v>1349</v>
      </c>
      <c r="J102" s="24" t="s">
        <v>1350</v>
      </c>
      <c r="K102" s="11">
        <v>1</v>
      </c>
      <c r="L102" s="14"/>
      <c r="M102" s="14"/>
      <c r="N102" s="12">
        <v>6003</v>
      </c>
      <c r="O102" s="25"/>
      <c r="P102" s="14" t="s">
        <v>1369</v>
      </c>
      <c r="Q102" s="11" t="s">
        <v>15</v>
      </c>
      <c r="R102" s="16">
        <v>973</v>
      </c>
      <c r="S102" s="12"/>
      <c r="T102" s="13" t="s">
        <v>17</v>
      </c>
      <c r="U102" s="13" t="s">
        <v>6687</v>
      </c>
      <c r="V102" s="11" t="s">
        <v>119</v>
      </c>
      <c r="W102" s="14" t="s">
        <v>119</v>
      </c>
      <c r="X102" s="14" t="s">
        <v>119</v>
      </c>
      <c r="Y102" s="14" t="s">
        <v>119</v>
      </c>
      <c r="Z102" s="14" t="s">
        <v>119</v>
      </c>
      <c r="AA102" s="14"/>
      <c r="AB102" s="15">
        <f>retribucións!$H$71</f>
        <v>18383.701689600002</v>
      </c>
      <c r="AC102" s="15">
        <f>retribucións!$H$60</f>
        <v>18626.938628479998</v>
      </c>
      <c r="AD102" s="15">
        <f t="shared" si="2"/>
        <v>243.23693887999616</v>
      </c>
    </row>
    <row r="103" spans="1:30" ht="15" customHeight="1" x14ac:dyDescent="0.25">
      <c r="A103" s="13" t="s">
        <v>17</v>
      </c>
      <c r="B103" s="13" t="s">
        <v>119</v>
      </c>
      <c r="C103" s="14" t="s">
        <v>1597</v>
      </c>
      <c r="D103" s="24" t="s">
        <v>1598</v>
      </c>
      <c r="E103" s="14" t="s">
        <v>1599</v>
      </c>
      <c r="F103" s="14" t="s">
        <v>1903</v>
      </c>
      <c r="G103" s="11">
        <v>9</v>
      </c>
      <c r="H103" s="15">
        <f>retribucións!$E$60</f>
        <v>6319.04</v>
      </c>
      <c r="I103" s="11" t="s">
        <v>1349</v>
      </c>
      <c r="J103" s="24" t="s">
        <v>1350</v>
      </c>
      <c r="K103" s="11">
        <v>1</v>
      </c>
      <c r="L103" s="14"/>
      <c r="M103" s="14"/>
      <c r="N103" s="12">
        <v>6003</v>
      </c>
      <c r="O103" s="25"/>
      <c r="P103" s="14" t="s">
        <v>1369</v>
      </c>
      <c r="Q103" s="11" t="s">
        <v>15</v>
      </c>
      <c r="R103" s="16">
        <v>973</v>
      </c>
      <c r="S103" s="12"/>
      <c r="T103" s="13" t="s">
        <v>17</v>
      </c>
      <c r="U103" s="13" t="s">
        <v>6687</v>
      </c>
      <c r="V103" s="11" t="s">
        <v>119</v>
      </c>
      <c r="W103" s="14" t="s">
        <v>119</v>
      </c>
      <c r="X103" s="14" t="s">
        <v>119</v>
      </c>
      <c r="Y103" s="14" t="s">
        <v>119</v>
      </c>
      <c r="Z103" s="14" t="s">
        <v>119</v>
      </c>
      <c r="AA103" s="14"/>
      <c r="AB103" s="15">
        <f>retribucións!$H$71</f>
        <v>18383.701689600002</v>
      </c>
      <c r="AC103" s="15">
        <f>retribucións!$H$60</f>
        <v>18626.938628479998</v>
      </c>
      <c r="AD103" s="15">
        <f t="shared" si="2"/>
        <v>243.23693887999616</v>
      </c>
    </row>
    <row r="104" spans="1:30" ht="15" customHeight="1" x14ac:dyDescent="0.25">
      <c r="A104" s="13" t="s">
        <v>17</v>
      </c>
      <c r="B104" s="13" t="s">
        <v>119</v>
      </c>
      <c r="C104" s="14" t="s">
        <v>1597</v>
      </c>
      <c r="D104" s="24" t="s">
        <v>1600</v>
      </c>
      <c r="E104" s="14" t="s">
        <v>1601</v>
      </c>
      <c r="F104" s="14" t="s">
        <v>1903</v>
      </c>
      <c r="G104" s="11">
        <v>9</v>
      </c>
      <c r="H104" s="15">
        <f>retribucións!$E$60</f>
        <v>6319.04</v>
      </c>
      <c r="I104" s="11" t="s">
        <v>1349</v>
      </c>
      <c r="J104" s="24" t="s">
        <v>1350</v>
      </c>
      <c r="K104" s="11">
        <v>1</v>
      </c>
      <c r="L104" s="14"/>
      <c r="M104" s="14"/>
      <c r="N104" s="12">
        <v>6003</v>
      </c>
      <c r="O104" s="25"/>
      <c r="P104" s="14" t="s">
        <v>1369</v>
      </c>
      <c r="Q104" s="11" t="s">
        <v>15</v>
      </c>
      <c r="R104" s="16">
        <v>973</v>
      </c>
      <c r="S104" s="12"/>
      <c r="T104" s="13" t="s">
        <v>17</v>
      </c>
      <c r="U104" s="13" t="s">
        <v>6687</v>
      </c>
      <c r="V104" s="11" t="s">
        <v>119</v>
      </c>
      <c r="W104" s="14" t="s">
        <v>119</v>
      </c>
      <c r="X104" s="14" t="s">
        <v>119</v>
      </c>
      <c r="Y104" s="14" t="s">
        <v>119</v>
      </c>
      <c r="Z104" s="14" t="s">
        <v>119</v>
      </c>
      <c r="AA104" s="14"/>
      <c r="AB104" s="15">
        <f>retribucións!$H$71</f>
        <v>18383.701689600002</v>
      </c>
      <c r="AC104" s="15">
        <f>retribucións!$H$60</f>
        <v>18626.938628479998</v>
      </c>
      <c r="AD104" s="15">
        <f t="shared" si="2"/>
        <v>243.23693887999616</v>
      </c>
    </row>
    <row r="105" spans="1:30" ht="15" customHeight="1" x14ac:dyDescent="0.25">
      <c r="A105" s="13" t="s">
        <v>17</v>
      </c>
      <c r="B105" s="13" t="s">
        <v>119</v>
      </c>
      <c r="C105" s="14" t="s">
        <v>1597</v>
      </c>
      <c r="D105" s="24" t="s">
        <v>1602</v>
      </c>
      <c r="E105" s="14" t="s">
        <v>1603</v>
      </c>
      <c r="F105" s="14" t="s">
        <v>1903</v>
      </c>
      <c r="G105" s="11">
        <v>9</v>
      </c>
      <c r="H105" s="15">
        <f>retribucións!$E$60</f>
        <v>6319.04</v>
      </c>
      <c r="I105" s="11" t="s">
        <v>1349</v>
      </c>
      <c r="J105" s="24" t="s">
        <v>1350</v>
      </c>
      <c r="K105" s="11">
        <v>1</v>
      </c>
      <c r="L105" s="14"/>
      <c r="M105" s="14"/>
      <c r="N105" s="12">
        <v>6003</v>
      </c>
      <c r="O105" s="25"/>
      <c r="P105" s="14" t="s">
        <v>1369</v>
      </c>
      <c r="Q105" s="11" t="s">
        <v>15</v>
      </c>
      <c r="R105" s="16">
        <v>973</v>
      </c>
      <c r="S105" s="12"/>
      <c r="T105" s="13" t="s">
        <v>17</v>
      </c>
      <c r="U105" s="13" t="s">
        <v>6687</v>
      </c>
      <c r="V105" s="11" t="s">
        <v>119</v>
      </c>
      <c r="W105" s="14" t="s">
        <v>119</v>
      </c>
      <c r="X105" s="14" t="s">
        <v>119</v>
      </c>
      <c r="Y105" s="14" t="s">
        <v>119</v>
      </c>
      <c r="Z105" s="14" t="s">
        <v>119</v>
      </c>
      <c r="AA105" s="14"/>
      <c r="AB105" s="15">
        <f>retribucións!$H$71</f>
        <v>18383.701689600002</v>
      </c>
      <c r="AC105" s="15">
        <f>retribucións!$H$60</f>
        <v>18626.938628479998</v>
      </c>
      <c r="AD105" s="15">
        <f t="shared" ref="AD105:AD116" si="3">AC105-AB105</f>
        <v>243.23693887999616</v>
      </c>
    </row>
    <row r="106" spans="1:30" ht="15" customHeight="1" x14ac:dyDescent="0.25">
      <c r="A106" s="13" t="s">
        <v>17</v>
      </c>
      <c r="B106" s="13" t="s">
        <v>119</v>
      </c>
      <c r="C106" s="14" t="s">
        <v>1604</v>
      </c>
      <c r="D106" s="24" t="s">
        <v>1605</v>
      </c>
      <c r="E106" s="14" t="s">
        <v>1606</v>
      </c>
      <c r="F106" s="14" t="s">
        <v>1903</v>
      </c>
      <c r="G106" s="11">
        <v>9</v>
      </c>
      <c r="H106" s="15">
        <f>retribucións!$E$60</f>
        <v>6319.04</v>
      </c>
      <c r="I106" s="11" t="s">
        <v>1349</v>
      </c>
      <c r="J106" s="24" t="s">
        <v>1350</v>
      </c>
      <c r="K106" s="11">
        <v>1</v>
      </c>
      <c r="L106" s="14"/>
      <c r="M106" s="14"/>
      <c r="N106" s="12">
        <v>6003</v>
      </c>
      <c r="O106" s="25"/>
      <c r="P106" s="14" t="s">
        <v>1369</v>
      </c>
      <c r="Q106" s="11" t="s">
        <v>15</v>
      </c>
      <c r="R106" s="16">
        <v>973</v>
      </c>
      <c r="S106" s="12"/>
      <c r="T106" s="13" t="s">
        <v>17</v>
      </c>
      <c r="U106" s="13" t="s">
        <v>6687</v>
      </c>
      <c r="V106" s="11" t="s">
        <v>119</v>
      </c>
      <c r="W106" s="14" t="s">
        <v>119</v>
      </c>
      <c r="X106" s="14" t="s">
        <v>119</v>
      </c>
      <c r="Y106" s="14" t="s">
        <v>119</v>
      </c>
      <c r="Z106" s="14" t="s">
        <v>119</v>
      </c>
      <c r="AA106" s="14"/>
      <c r="AB106" s="15">
        <f>retribucións!$H$71</f>
        <v>18383.701689600002</v>
      </c>
      <c r="AC106" s="15">
        <f>retribucións!$H$60</f>
        <v>18626.938628479998</v>
      </c>
      <c r="AD106" s="15">
        <f t="shared" si="3"/>
        <v>243.23693887999616</v>
      </c>
    </row>
    <row r="107" spans="1:30" ht="15" customHeight="1" x14ac:dyDescent="0.25">
      <c r="A107" s="13" t="s">
        <v>17</v>
      </c>
      <c r="B107" s="13" t="s">
        <v>119</v>
      </c>
      <c r="C107" s="14" t="s">
        <v>1604</v>
      </c>
      <c r="D107" s="24" t="s">
        <v>1607</v>
      </c>
      <c r="E107" s="14" t="s">
        <v>1608</v>
      </c>
      <c r="F107" s="14" t="s">
        <v>1903</v>
      </c>
      <c r="G107" s="11">
        <v>9</v>
      </c>
      <c r="H107" s="15">
        <f>retribucións!$E$60</f>
        <v>6319.04</v>
      </c>
      <c r="I107" s="11" t="s">
        <v>1349</v>
      </c>
      <c r="J107" s="24" t="s">
        <v>1350</v>
      </c>
      <c r="K107" s="11">
        <v>1</v>
      </c>
      <c r="L107" s="14"/>
      <c r="M107" s="14"/>
      <c r="N107" s="12">
        <v>6003</v>
      </c>
      <c r="O107" s="25"/>
      <c r="P107" s="14" t="s">
        <v>1369</v>
      </c>
      <c r="Q107" s="11" t="s">
        <v>15</v>
      </c>
      <c r="R107" s="16" t="s">
        <v>21</v>
      </c>
      <c r="S107" s="12"/>
      <c r="T107" s="13" t="s">
        <v>17</v>
      </c>
      <c r="U107" s="13" t="s">
        <v>6687</v>
      </c>
      <c r="V107" s="11" t="s">
        <v>119</v>
      </c>
      <c r="W107" s="14" t="s">
        <v>119</v>
      </c>
      <c r="X107" s="14" t="s">
        <v>119</v>
      </c>
      <c r="Y107" s="14" t="s">
        <v>119</v>
      </c>
      <c r="Z107" s="14" t="s">
        <v>119</v>
      </c>
      <c r="AA107" s="14"/>
      <c r="AB107" s="15">
        <f>retribucións!$H$71</f>
        <v>18383.701689600002</v>
      </c>
      <c r="AC107" s="15">
        <f>retribucións!$H$60</f>
        <v>18626.938628479998</v>
      </c>
      <c r="AD107" s="15">
        <f t="shared" si="3"/>
        <v>243.23693887999616</v>
      </c>
    </row>
    <row r="108" spans="1:30" ht="15" customHeight="1" x14ac:dyDescent="0.25">
      <c r="A108" s="13" t="s">
        <v>17</v>
      </c>
      <c r="B108" s="13" t="s">
        <v>119</v>
      </c>
      <c r="C108" s="14" t="s">
        <v>1609</v>
      </c>
      <c r="D108" s="24" t="s">
        <v>1610</v>
      </c>
      <c r="E108" s="14" t="s">
        <v>1611</v>
      </c>
      <c r="F108" s="14" t="s">
        <v>1903</v>
      </c>
      <c r="G108" s="11">
        <v>9</v>
      </c>
      <c r="H108" s="15">
        <f>retribucións!$E$60</f>
        <v>6319.04</v>
      </c>
      <c r="I108" s="11" t="s">
        <v>1349</v>
      </c>
      <c r="J108" s="24" t="s">
        <v>1350</v>
      </c>
      <c r="K108" s="11">
        <v>1</v>
      </c>
      <c r="L108" s="14"/>
      <c r="M108" s="14"/>
      <c r="N108" s="12">
        <v>6003</v>
      </c>
      <c r="O108" s="25"/>
      <c r="P108" s="14" t="s">
        <v>1369</v>
      </c>
      <c r="Q108" s="11" t="s">
        <v>15</v>
      </c>
      <c r="R108" s="16">
        <v>973</v>
      </c>
      <c r="S108" s="12"/>
      <c r="T108" s="13" t="s">
        <v>17</v>
      </c>
      <c r="U108" s="13" t="s">
        <v>6687</v>
      </c>
      <c r="V108" s="11" t="s">
        <v>119</v>
      </c>
      <c r="W108" s="14" t="s">
        <v>119</v>
      </c>
      <c r="X108" s="14" t="s">
        <v>119</v>
      </c>
      <c r="Y108" s="14" t="s">
        <v>119</v>
      </c>
      <c r="Z108" s="14" t="s">
        <v>119</v>
      </c>
      <c r="AA108" s="14"/>
      <c r="AB108" s="15">
        <f>retribucións!$H$71</f>
        <v>18383.701689600002</v>
      </c>
      <c r="AC108" s="15">
        <f>retribucións!$H$60</f>
        <v>18626.938628479998</v>
      </c>
      <c r="AD108" s="15">
        <f t="shared" si="3"/>
        <v>243.23693887999616</v>
      </c>
    </row>
    <row r="109" spans="1:30" ht="15" customHeight="1" x14ac:dyDescent="0.25">
      <c r="A109" s="13" t="s">
        <v>17</v>
      </c>
      <c r="B109" s="13" t="s">
        <v>119</v>
      </c>
      <c r="C109" s="14" t="s">
        <v>1609</v>
      </c>
      <c r="D109" s="24" t="s">
        <v>1612</v>
      </c>
      <c r="E109" s="14" t="s">
        <v>1613</v>
      </c>
      <c r="F109" s="14" t="s">
        <v>1903</v>
      </c>
      <c r="G109" s="11">
        <v>9</v>
      </c>
      <c r="H109" s="15">
        <f>retribucións!$E$60</f>
        <v>6319.04</v>
      </c>
      <c r="I109" s="11" t="s">
        <v>1349</v>
      </c>
      <c r="J109" s="24" t="s">
        <v>1350</v>
      </c>
      <c r="K109" s="11">
        <v>1</v>
      </c>
      <c r="L109" s="14"/>
      <c r="M109" s="14"/>
      <c r="N109" s="12">
        <v>6003</v>
      </c>
      <c r="O109" s="25"/>
      <c r="P109" s="14" t="s">
        <v>1369</v>
      </c>
      <c r="Q109" s="11" t="s">
        <v>15</v>
      </c>
      <c r="R109" s="16">
        <v>973</v>
      </c>
      <c r="S109" s="12"/>
      <c r="T109" s="13" t="s">
        <v>17</v>
      </c>
      <c r="U109" s="13" t="s">
        <v>6687</v>
      </c>
      <c r="V109" s="11" t="s">
        <v>119</v>
      </c>
      <c r="W109" s="14" t="s">
        <v>119</v>
      </c>
      <c r="X109" s="14" t="s">
        <v>119</v>
      </c>
      <c r="Y109" s="14" t="s">
        <v>119</v>
      </c>
      <c r="Z109" s="14" t="s">
        <v>119</v>
      </c>
      <c r="AA109" s="14"/>
      <c r="AB109" s="15">
        <f>retribucións!$H$71</f>
        <v>18383.701689600002</v>
      </c>
      <c r="AC109" s="15">
        <f>retribucións!$H$60</f>
        <v>18626.938628479998</v>
      </c>
      <c r="AD109" s="15">
        <f t="shared" si="3"/>
        <v>243.23693887999616</v>
      </c>
    </row>
    <row r="110" spans="1:30" ht="15" customHeight="1" x14ac:dyDescent="0.25">
      <c r="A110" s="13" t="s">
        <v>17</v>
      </c>
      <c r="B110" s="13" t="s">
        <v>119</v>
      </c>
      <c r="C110" s="14" t="s">
        <v>1614</v>
      </c>
      <c r="D110" s="24" t="s">
        <v>1615</v>
      </c>
      <c r="E110" s="14" t="s">
        <v>1616</v>
      </c>
      <c r="F110" s="14" t="s">
        <v>1903</v>
      </c>
      <c r="G110" s="11">
        <v>9</v>
      </c>
      <c r="H110" s="15">
        <f>retribucións!$E$60</f>
        <v>6319.04</v>
      </c>
      <c r="I110" s="11" t="s">
        <v>1349</v>
      </c>
      <c r="J110" s="24" t="s">
        <v>1350</v>
      </c>
      <c r="K110" s="11">
        <v>1</v>
      </c>
      <c r="L110" s="14"/>
      <c r="M110" s="14"/>
      <c r="N110" s="12">
        <v>6003</v>
      </c>
      <c r="O110" s="25"/>
      <c r="P110" s="14" t="s">
        <v>1369</v>
      </c>
      <c r="Q110" s="11" t="s">
        <v>15</v>
      </c>
      <c r="R110" s="16" t="s">
        <v>21</v>
      </c>
      <c r="S110" s="12"/>
      <c r="T110" s="13" t="s">
        <v>17</v>
      </c>
      <c r="U110" s="13" t="s">
        <v>6687</v>
      </c>
      <c r="V110" s="11" t="s">
        <v>119</v>
      </c>
      <c r="W110" s="14" t="s">
        <v>119</v>
      </c>
      <c r="X110" s="14" t="s">
        <v>119</v>
      </c>
      <c r="Y110" s="14" t="s">
        <v>119</v>
      </c>
      <c r="Z110" s="14" t="s">
        <v>119</v>
      </c>
      <c r="AA110" s="14"/>
      <c r="AB110" s="15">
        <f>retribucións!$H$71</f>
        <v>18383.701689600002</v>
      </c>
      <c r="AC110" s="15">
        <f>retribucións!$H$60</f>
        <v>18626.938628479998</v>
      </c>
      <c r="AD110" s="15">
        <f t="shared" si="3"/>
        <v>243.23693887999616</v>
      </c>
    </row>
    <row r="111" spans="1:30" ht="15" customHeight="1" x14ac:dyDescent="0.25">
      <c r="A111" s="13" t="s">
        <v>17</v>
      </c>
      <c r="B111" s="13" t="s">
        <v>119</v>
      </c>
      <c r="C111" s="14" t="s">
        <v>1614</v>
      </c>
      <c r="D111" s="24" t="s">
        <v>1617</v>
      </c>
      <c r="E111" s="14" t="s">
        <v>1618</v>
      </c>
      <c r="F111" s="14" t="s">
        <v>1903</v>
      </c>
      <c r="G111" s="11">
        <v>9</v>
      </c>
      <c r="H111" s="15">
        <f>retribucións!$E$60</f>
        <v>6319.04</v>
      </c>
      <c r="I111" s="11" t="s">
        <v>1349</v>
      </c>
      <c r="J111" s="24" t="s">
        <v>1350</v>
      </c>
      <c r="K111" s="11">
        <v>1</v>
      </c>
      <c r="L111" s="14"/>
      <c r="M111" s="14"/>
      <c r="N111" s="12">
        <v>6003</v>
      </c>
      <c r="O111" s="25"/>
      <c r="P111" s="14" t="s">
        <v>1369</v>
      </c>
      <c r="Q111" s="11" t="s">
        <v>15</v>
      </c>
      <c r="R111" s="16" t="s">
        <v>21</v>
      </c>
      <c r="S111" s="12"/>
      <c r="T111" s="13" t="s">
        <v>17</v>
      </c>
      <c r="U111" s="13" t="s">
        <v>6687</v>
      </c>
      <c r="V111" s="11" t="s">
        <v>119</v>
      </c>
      <c r="W111" s="14" t="s">
        <v>119</v>
      </c>
      <c r="X111" s="14" t="s">
        <v>119</v>
      </c>
      <c r="Y111" s="14" t="s">
        <v>119</v>
      </c>
      <c r="Z111" s="14" t="s">
        <v>119</v>
      </c>
      <c r="AA111" s="14"/>
      <c r="AB111" s="15">
        <f>retribucións!$H$71</f>
        <v>18383.701689600002</v>
      </c>
      <c r="AC111" s="15">
        <f>retribucións!$H$60</f>
        <v>18626.938628479998</v>
      </c>
      <c r="AD111" s="15">
        <f t="shared" si="3"/>
        <v>243.23693887999616</v>
      </c>
    </row>
    <row r="112" spans="1:30" ht="15" customHeight="1" x14ac:dyDescent="0.25">
      <c r="A112" s="13" t="s">
        <v>17</v>
      </c>
      <c r="B112" s="13" t="s">
        <v>119</v>
      </c>
      <c r="C112" s="14" t="s">
        <v>1614</v>
      </c>
      <c r="D112" s="24" t="s">
        <v>1619</v>
      </c>
      <c r="E112" s="14" t="s">
        <v>1620</v>
      </c>
      <c r="F112" s="14" t="s">
        <v>1903</v>
      </c>
      <c r="G112" s="11">
        <v>9</v>
      </c>
      <c r="H112" s="15">
        <f>retribucións!$E$60</f>
        <v>6319.04</v>
      </c>
      <c r="I112" s="11" t="s">
        <v>1349</v>
      </c>
      <c r="J112" s="24" t="s">
        <v>1350</v>
      </c>
      <c r="K112" s="11">
        <v>1</v>
      </c>
      <c r="L112" s="14"/>
      <c r="M112" s="14"/>
      <c r="N112" s="12">
        <v>6003</v>
      </c>
      <c r="O112" s="25"/>
      <c r="P112" s="14" t="s">
        <v>1369</v>
      </c>
      <c r="Q112" s="11" t="s">
        <v>15</v>
      </c>
      <c r="R112" s="16" t="s">
        <v>21</v>
      </c>
      <c r="S112" s="12"/>
      <c r="T112" s="13" t="s">
        <v>17</v>
      </c>
      <c r="U112" s="13" t="s">
        <v>6687</v>
      </c>
      <c r="V112" s="11" t="s">
        <v>119</v>
      </c>
      <c r="W112" s="14" t="s">
        <v>119</v>
      </c>
      <c r="X112" s="14" t="s">
        <v>119</v>
      </c>
      <c r="Y112" s="14" t="s">
        <v>119</v>
      </c>
      <c r="Z112" s="14" t="s">
        <v>119</v>
      </c>
      <c r="AA112" s="14"/>
      <c r="AB112" s="15">
        <f>retribucións!$H$71</f>
        <v>18383.701689600002</v>
      </c>
      <c r="AC112" s="15">
        <f>retribucións!$H$60</f>
        <v>18626.938628479998</v>
      </c>
      <c r="AD112" s="15">
        <f t="shared" si="3"/>
        <v>243.23693887999616</v>
      </c>
    </row>
    <row r="113" spans="1:30" ht="15" customHeight="1" x14ac:dyDescent="0.25">
      <c r="A113" s="13" t="s">
        <v>17</v>
      </c>
      <c r="B113" s="13" t="s">
        <v>119</v>
      </c>
      <c r="C113" s="14" t="s">
        <v>1621</v>
      </c>
      <c r="D113" s="24" t="s">
        <v>1622</v>
      </c>
      <c r="E113" s="14" t="s">
        <v>1623</v>
      </c>
      <c r="F113" s="14" t="s">
        <v>1903</v>
      </c>
      <c r="G113" s="11">
        <v>9</v>
      </c>
      <c r="H113" s="15">
        <f>retribucións!$E$60</f>
        <v>6319.04</v>
      </c>
      <c r="I113" s="11" t="s">
        <v>1349</v>
      </c>
      <c r="J113" s="24" t="s">
        <v>1350</v>
      </c>
      <c r="K113" s="11">
        <v>1</v>
      </c>
      <c r="L113" s="14"/>
      <c r="M113" s="14"/>
      <c r="N113" s="12">
        <v>6003</v>
      </c>
      <c r="O113" s="25"/>
      <c r="P113" s="14" t="s">
        <v>1369</v>
      </c>
      <c r="Q113" s="11" t="s">
        <v>15</v>
      </c>
      <c r="R113" s="16">
        <v>973</v>
      </c>
      <c r="S113" s="12"/>
      <c r="T113" s="13" t="s">
        <v>17</v>
      </c>
      <c r="U113" s="13" t="s">
        <v>6687</v>
      </c>
      <c r="V113" s="11" t="s">
        <v>119</v>
      </c>
      <c r="W113" s="14" t="s">
        <v>119</v>
      </c>
      <c r="X113" s="14" t="s">
        <v>119</v>
      </c>
      <c r="Y113" s="14" t="s">
        <v>119</v>
      </c>
      <c r="Z113" s="14" t="s">
        <v>119</v>
      </c>
      <c r="AA113" s="14"/>
      <c r="AB113" s="15">
        <f>retribucións!$H$71</f>
        <v>18383.701689600002</v>
      </c>
      <c r="AC113" s="15">
        <f>retribucións!$H$60</f>
        <v>18626.938628479998</v>
      </c>
      <c r="AD113" s="15">
        <f t="shared" si="3"/>
        <v>243.23693887999616</v>
      </c>
    </row>
    <row r="114" spans="1:30" ht="15" customHeight="1" x14ac:dyDescent="0.25">
      <c r="A114" s="13" t="s">
        <v>17</v>
      </c>
      <c r="B114" s="13" t="s">
        <v>119</v>
      </c>
      <c r="C114" s="14" t="s">
        <v>1621</v>
      </c>
      <c r="D114" s="24" t="s">
        <v>1624</v>
      </c>
      <c r="E114" s="14" t="s">
        <v>1625</v>
      </c>
      <c r="F114" s="14" t="s">
        <v>1903</v>
      </c>
      <c r="G114" s="11">
        <v>9</v>
      </c>
      <c r="H114" s="15">
        <f>retribucións!$E$60</f>
        <v>6319.04</v>
      </c>
      <c r="I114" s="11" t="s">
        <v>1349</v>
      </c>
      <c r="J114" s="24" t="s">
        <v>1350</v>
      </c>
      <c r="K114" s="11">
        <v>1</v>
      </c>
      <c r="L114" s="14"/>
      <c r="M114" s="14"/>
      <c r="N114" s="12">
        <v>6003</v>
      </c>
      <c r="O114" s="25"/>
      <c r="P114" s="14" t="s">
        <v>1369</v>
      </c>
      <c r="Q114" s="11" t="s">
        <v>15</v>
      </c>
      <c r="R114" s="16">
        <v>973</v>
      </c>
      <c r="S114" s="12"/>
      <c r="T114" s="13" t="s">
        <v>17</v>
      </c>
      <c r="U114" s="13" t="s">
        <v>6687</v>
      </c>
      <c r="V114" s="11" t="s">
        <v>119</v>
      </c>
      <c r="W114" s="14" t="s">
        <v>119</v>
      </c>
      <c r="X114" s="14" t="s">
        <v>119</v>
      </c>
      <c r="Y114" s="14" t="s">
        <v>119</v>
      </c>
      <c r="Z114" s="14" t="s">
        <v>119</v>
      </c>
      <c r="AA114" s="14"/>
      <c r="AB114" s="15">
        <f>retribucións!$H$71</f>
        <v>18383.701689600002</v>
      </c>
      <c r="AC114" s="15">
        <f>retribucións!$H$60</f>
        <v>18626.938628479998</v>
      </c>
      <c r="AD114" s="15">
        <f t="shared" si="3"/>
        <v>243.23693887999616</v>
      </c>
    </row>
    <row r="115" spans="1:30" ht="15" customHeight="1" x14ac:dyDescent="0.25">
      <c r="A115" s="13" t="s">
        <v>17</v>
      </c>
      <c r="B115" s="13" t="s">
        <v>119</v>
      </c>
      <c r="C115" s="14" t="s">
        <v>1621</v>
      </c>
      <c r="D115" s="24" t="s">
        <v>1626</v>
      </c>
      <c r="E115" s="14" t="s">
        <v>1627</v>
      </c>
      <c r="F115" s="14" t="s">
        <v>1903</v>
      </c>
      <c r="G115" s="11">
        <v>9</v>
      </c>
      <c r="H115" s="15">
        <f>retribucións!$E$60</f>
        <v>6319.04</v>
      </c>
      <c r="I115" s="11" t="s">
        <v>1349</v>
      </c>
      <c r="J115" s="24" t="s">
        <v>1350</v>
      </c>
      <c r="K115" s="11">
        <v>1</v>
      </c>
      <c r="L115" s="14"/>
      <c r="M115" s="14"/>
      <c r="N115" s="12"/>
      <c r="O115" s="25"/>
      <c r="P115" s="14" t="s">
        <v>1369</v>
      </c>
      <c r="Q115" s="11" t="s">
        <v>15</v>
      </c>
      <c r="R115" s="16" t="s">
        <v>21</v>
      </c>
      <c r="S115" s="12"/>
      <c r="T115" s="13" t="s">
        <v>17</v>
      </c>
      <c r="U115" s="13" t="s">
        <v>6687</v>
      </c>
      <c r="V115" s="11" t="s">
        <v>119</v>
      </c>
      <c r="W115" s="14" t="s">
        <v>119</v>
      </c>
      <c r="X115" s="14" t="s">
        <v>119</v>
      </c>
      <c r="Y115" s="14" t="s">
        <v>119</v>
      </c>
      <c r="Z115" s="14" t="s">
        <v>119</v>
      </c>
      <c r="AA115" s="14"/>
      <c r="AB115" s="15">
        <f>retribucións!$H$71</f>
        <v>18383.701689600002</v>
      </c>
      <c r="AC115" s="15">
        <f>retribucións!$H$60</f>
        <v>18626.938628479998</v>
      </c>
      <c r="AD115" s="15">
        <f t="shared" si="3"/>
        <v>243.23693887999616</v>
      </c>
    </row>
    <row r="116" spans="1:30" ht="15" customHeight="1" x14ac:dyDescent="0.25">
      <c r="A116" s="13" t="s">
        <v>17</v>
      </c>
      <c r="B116" s="13" t="s">
        <v>119</v>
      </c>
      <c r="C116" s="14" t="s">
        <v>1621</v>
      </c>
      <c r="D116" s="24" t="s">
        <v>1628</v>
      </c>
      <c r="E116" s="14" t="s">
        <v>1629</v>
      </c>
      <c r="F116" s="14" t="s">
        <v>1903</v>
      </c>
      <c r="G116" s="11">
        <v>9</v>
      </c>
      <c r="H116" s="15">
        <f>retribucións!$E$60</f>
        <v>6319.04</v>
      </c>
      <c r="I116" s="11" t="s">
        <v>1349</v>
      </c>
      <c r="J116" s="24" t="s">
        <v>1350</v>
      </c>
      <c r="K116" s="11">
        <v>1</v>
      </c>
      <c r="L116" s="14"/>
      <c r="M116" s="14"/>
      <c r="N116" s="12">
        <v>6003</v>
      </c>
      <c r="O116" s="25"/>
      <c r="P116" s="14" t="s">
        <v>1369</v>
      </c>
      <c r="Q116" s="11" t="s">
        <v>15</v>
      </c>
      <c r="R116" s="16">
        <v>973</v>
      </c>
      <c r="S116" s="12"/>
      <c r="T116" s="13" t="s">
        <v>17</v>
      </c>
      <c r="U116" s="13" t="s">
        <v>6687</v>
      </c>
      <c r="V116" s="11" t="s">
        <v>119</v>
      </c>
      <c r="W116" s="14" t="s">
        <v>119</v>
      </c>
      <c r="X116" s="14" t="s">
        <v>119</v>
      </c>
      <c r="Y116" s="14" t="s">
        <v>119</v>
      </c>
      <c r="Z116" s="14" t="s">
        <v>119</v>
      </c>
      <c r="AA116" s="14"/>
      <c r="AB116" s="15">
        <f>retribucións!$H$71</f>
        <v>18383.701689600002</v>
      </c>
      <c r="AC116" s="15">
        <f>retribucións!$H$60</f>
        <v>18626.938628479998</v>
      </c>
      <c r="AD116" s="15">
        <f t="shared" si="3"/>
        <v>243.23693887999616</v>
      </c>
    </row>
    <row r="117" spans="1:30" ht="15" customHeight="1" x14ac:dyDescent="0.25">
      <c r="A117" s="13" t="s">
        <v>17</v>
      </c>
      <c r="B117" s="13" t="s">
        <v>119</v>
      </c>
      <c r="C117" s="14" t="s">
        <v>1630</v>
      </c>
      <c r="D117" s="24" t="s">
        <v>1631</v>
      </c>
      <c r="E117" s="14" t="s">
        <v>1632</v>
      </c>
      <c r="F117" s="14" t="s">
        <v>1903</v>
      </c>
      <c r="G117" s="11">
        <v>9</v>
      </c>
      <c r="H117" s="15">
        <f>retribucións!$E$60</f>
        <v>6319.04</v>
      </c>
      <c r="I117" s="11" t="s">
        <v>1349</v>
      </c>
      <c r="J117" s="24" t="s">
        <v>1350</v>
      </c>
      <c r="K117" s="11">
        <v>1</v>
      </c>
      <c r="L117" s="14"/>
      <c r="M117" s="14"/>
      <c r="N117" s="12">
        <v>6003</v>
      </c>
      <c r="O117" s="25"/>
      <c r="P117" s="14" t="s">
        <v>1369</v>
      </c>
      <c r="Q117" s="11" t="s">
        <v>15</v>
      </c>
      <c r="R117" s="16">
        <v>973</v>
      </c>
      <c r="S117" s="12"/>
      <c r="T117" s="13" t="s">
        <v>17</v>
      </c>
      <c r="U117" s="13" t="s">
        <v>6687</v>
      </c>
      <c r="V117" s="11" t="s">
        <v>119</v>
      </c>
      <c r="W117" s="14" t="s">
        <v>119</v>
      </c>
      <c r="X117" s="14" t="s">
        <v>119</v>
      </c>
      <c r="Y117" s="14" t="s">
        <v>119</v>
      </c>
      <c r="Z117" s="14" t="s">
        <v>119</v>
      </c>
      <c r="AA117" s="14"/>
      <c r="AB117" s="15">
        <f>retribucións!$H$71</f>
        <v>18383.701689600002</v>
      </c>
      <c r="AC117" s="15">
        <f>retribucións!$H$60</f>
        <v>18626.938628479998</v>
      </c>
      <c r="AD117" s="15">
        <f>AC117-AB117</f>
        <v>243.23693887999616</v>
      </c>
    </row>
    <row r="118" spans="1:30" ht="15" customHeight="1" x14ac:dyDescent="0.25">
      <c r="A118" s="13" t="s">
        <v>17</v>
      </c>
      <c r="B118" s="13" t="s">
        <v>17</v>
      </c>
      <c r="C118" s="14" t="s">
        <v>1630</v>
      </c>
      <c r="D118" s="24" t="s">
        <v>1633</v>
      </c>
      <c r="E118" s="14" t="s">
        <v>1634</v>
      </c>
      <c r="F118" s="14" t="s">
        <v>1903</v>
      </c>
      <c r="G118" s="11">
        <v>9</v>
      </c>
      <c r="H118" s="15">
        <f>retribucións!$E$60</f>
        <v>6319.04</v>
      </c>
      <c r="I118" s="11" t="s">
        <v>1349</v>
      </c>
      <c r="J118" s="24" t="s">
        <v>1350</v>
      </c>
      <c r="K118" s="11">
        <v>1</v>
      </c>
      <c r="L118" s="14"/>
      <c r="M118" s="14"/>
      <c r="N118" s="12">
        <v>6003</v>
      </c>
      <c r="O118" s="25"/>
      <c r="P118" s="14" t="s">
        <v>1369</v>
      </c>
      <c r="Q118" s="11" t="s">
        <v>15</v>
      </c>
      <c r="R118" s="16" t="s">
        <v>21</v>
      </c>
      <c r="S118" s="12"/>
      <c r="T118" s="13" t="s">
        <v>17</v>
      </c>
      <c r="U118" s="13" t="s">
        <v>17</v>
      </c>
      <c r="V118" s="11">
        <v>233</v>
      </c>
      <c r="W118" s="14" t="s">
        <v>59</v>
      </c>
      <c r="X118" s="14" t="s">
        <v>60</v>
      </c>
      <c r="Y118" s="14" t="s">
        <v>20</v>
      </c>
      <c r="Z118" s="14">
        <v>0</v>
      </c>
      <c r="AA118" s="14"/>
      <c r="AB118" s="15">
        <f>retribucións!$H$71</f>
        <v>18383.701689600002</v>
      </c>
      <c r="AC118" s="15">
        <f>retribucións!$H$60</f>
        <v>18626.938628479998</v>
      </c>
      <c r="AD118" s="15">
        <f t="shared" ref="AD118:AD181" si="4">AC118-AB118</f>
        <v>243.23693887999616</v>
      </c>
    </row>
    <row r="119" spans="1:30" ht="15" customHeight="1" x14ac:dyDescent="0.25">
      <c r="A119" s="13" t="s">
        <v>17</v>
      </c>
      <c r="B119" s="13" t="s">
        <v>119</v>
      </c>
      <c r="C119" s="14" t="s">
        <v>1630</v>
      </c>
      <c r="D119" s="24" t="s">
        <v>1635</v>
      </c>
      <c r="E119" s="14" t="s">
        <v>1636</v>
      </c>
      <c r="F119" s="14" t="s">
        <v>1903</v>
      </c>
      <c r="G119" s="11">
        <v>9</v>
      </c>
      <c r="H119" s="15">
        <f>retribucións!$E$60</f>
        <v>6319.04</v>
      </c>
      <c r="I119" s="11" t="s">
        <v>1349</v>
      </c>
      <c r="J119" s="24" t="s">
        <v>1350</v>
      </c>
      <c r="K119" s="11">
        <v>1</v>
      </c>
      <c r="L119" s="14"/>
      <c r="M119" s="14"/>
      <c r="N119" s="12">
        <v>6003</v>
      </c>
      <c r="O119" s="25"/>
      <c r="P119" s="14" t="s">
        <v>1369</v>
      </c>
      <c r="Q119" s="11" t="s">
        <v>15</v>
      </c>
      <c r="R119" s="16" t="s">
        <v>21</v>
      </c>
      <c r="S119" s="12"/>
      <c r="T119" s="13" t="s">
        <v>17</v>
      </c>
      <c r="U119" s="13" t="s">
        <v>6687</v>
      </c>
      <c r="V119" s="11" t="s">
        <v>119</v>
      </c>
      <c r="W119" s="14" t="s">
        <v>119</v>
      </c>
      <c r="X119" s="14" t="s">
        <v>119</v>
      </c>
      <c r="Y119" s="14" t="s">
        <v>119</v>
      </c>
      <c r="Z119" s="14" t="s">
        <v>119</v>
      </c>
      <c r="AA119" s="14"/>
      <c r="AB119" s="15">
        <f>retribucións!$H$71</f>
        <v>18383.701689600002</v>
      </c>
      <c r="AC119" s="15">
        <f>retribucións!$H$60</f>
        <v>18626.938628479998</v>
      </c>
      <c r="AD119" s="15">
        <f t="shared" si="4"/>
        <v>243.23693887999616</v>
      </c>
    </row>
    <row r="120" spans="1:30" ht="15" customHeight="1" x14ac:dyDescent="0.25">
      <c r="A120" s="13" t="s">
        <v>17</v>
      </c>
      <c r="B120" s="13" t="s">
        <v>119</v>
      </c>
      <c r="C120" s="14" t="s">
        <v>1637</v>
      </c>
      <c r="D120" s="24" t="s">
        <v>1638</v>
      </c>
      <c r="E120" s="14" t="s">
        <v>1639</v>
      </c>
      <c r="F120" s="14" t="s">
        <v>1903</v>
      </c>
      <c r="G120" s="11">
        <v>9</v>
      </c>
      <c r="H120" s="15">
        <f>retribucións!$E$60</f>
        <v>6319.04</v>
      </c>
      <c r="I120" s="11" t="s">
        <v>1349</v>
      </c>
      <c r="J120" s="24" t="s">
        <v>1350</v>
      </c>
      <c r="K120" s="11">
        <v>1</v>
      </c>
      <c r="L120" s="14"/>
      <c r="M120" s="14"/>
      <c r="N120" s="12">
        <v>6003</v>
      </c>
      <c r="O120" s="25"/>
      <c r="P120" s="14" t="s">
        <v>1369</v>
      </c>
      <c r="Q120" s="11" t="s">
        <v>15</v>
      </c>
      <c r="R120" s="16" t="s">
        <v>21</v>
      </c>
      <c r="S120" s="12"/>
      <c r="T120" s="13" t="s">
        <v>17</v>
      </c>
      <c r="U120" s="13" t="s">
        <v>6687</v>
      </c>
      <c r="V120" s="11" t="s">
        <v>119</v>
      </c>
      <c r="W120" s="14" t="s">
        <v>119</v>
      </c>
      <c r="X120" s="14" t="s">
        <v>119</v>
      </c>
      <c r="Y120" s="14" t="s">
        <v>119</v>
      </c>
      <c r="Z120" s="14" t="s">
        <v>119</v>
      </c>
      <c r="AA120" s="14"/>
      <c r="AB120" s="15">
        <f>retribucións!$H$71</f>
        <v>18383.701689600002</v>
      </c>
      <c r="AC120" s="15">
        <f>retribucións!$H$60</f>
        <v>18626.938628479998</v>
      </c>
      <c r="AD120" s="15">
        <f t="shared" si="4"/>
        <v>243.23693887999616</v>
      </c>
    </row>
    <row r="121" spans="1:30" ht="15" customHeight="1" x14ac:dyDescent="0.25">
      <c r="A121" s="13" t="s">
        <v>17</v>
      </c>
      <c r="B121" s="13" t="s">
        <v>119</v>
      </c>
      <c r="C121" s="14" t="s">
        <v>1637</v>
      </c>
      <c r="D121" s="24" t="s">
        <v>1640</v>
      </c>
      <c r="E121" s="14" t="s">
        <v>1641</v>
      </c>
      <c r="F121" s="14" t="s">
        <v>1903</v>
      </c>
      <c r="G121" s="11">
        <v>9</v>
      </c>
      <c r="H121" s="15">
        <f>retribucións!$E$60</f>
        <v>6319.04</v>
      </c>
      <c r="I121" s="11" t="s">
        <v>1349</v>
      </c>
      <c r="J121" s="24" t="s">
        <v>1350</v>
      </c>
      <c r="K121" s="11">
        <v>1</v>
      </c>
      <c r="L121" s="14"/>
      <c r="M121" s="14"/>
      <c r="N121" s="12">
        <v>6003</v>
      </c>
      <c r="O121" s="25"/>
      <c r="P121" s="14" t="s">
        <v>1369</v>
      </c>
      <c r="Q121" s="11" t="s">
        <v>15</v>
      </c>
      <c r="R121" s="16" t="s">
        <v>21</v>
      </c>
      <c r="S121" s="12"/>
      <c r="T121" s="13" t="s">
        <v>17</v>
      </c>
      <c r="U121" s="13" t="s">
        <v>6687</v>
      </c>
      <c r="V121" s="11" t="s">
        <v>119</v>
      </c>
      <c r="W121" s="14" t="s">
        <v>119</v>
      </c>
      <c r="X121" s="14" t="s">
        <v>119</v>
      </c>
      <c r="Y121" s="14" t="s">
        <v>119</v>
      </c>
      <c r="Z121" s="14" t="s">
        <v>119</v>
      </c>
      <c r="AA121" s="14"/>
      <c r="AB121" s="15">
        <f>retribucións!$H$71</f>
        <v>18383.701689600002</v>
      </c>
      <c r="AC121" s="15">
        <f>retribucións!$H$60</f>
        <v>18626.938628479998</v>
      </c>
      <c r="AD121" s="15">
        <f t="shared" si="4"/>
        <v>243.23693887999616</v>
      </c>
    </row>
    <row r="122" spans="1:30" ht="15" customHeight="1" x14ac:dyDescent="0.25">
      <c r="A122" s="13" t="s">
        <v>17</v>
      </c>
      <c r="B122" s="13" t="s">
        <v>119</v>
      </c>
      <c r="C122" s="14" t="s">
        <v>1642</v>
      </c>
      <c r="D122" s="24" t="s">
        <v>1643</v>
      </c>
      <c r="E122" s="14" t="s">
        <v>1644</v>
      </c>
      <c r="F122" s="14" t="s">
        <v>1903</v>
      </c>
      <c r="G122" s="11">
        <v>9</v>
      </c>
      <c r="H122" s="15">
        <f>retribucións!$E$60</f>
        <v>6319.04</v>
      </c>
      <c r="I122" s="11" t="s">
        <v>1349</v>
      </c>
      <c r="J122" s="24" t="s">
        <v>1350</v>
      </c>
      <c r="K122" s="11">
        <v>1</v>
      </c>
      <c r="L122" s="14"/>
      <c r="M122" s="14"/>
      <c r="N122" s="12">
        <v>6003</v>
      </c>
      <c r="O122" s="25"/>
      <c r="P122" s="14" t="s">
        <v>1369</v>
      </c>
      <c r="Q122" s="11" t="s">
        <v>15</v>
      </c>
      <c r="R122" s="16">
        <v>973</v>
      </c>
      <c r="S122" s="12"/>
      <c r="T122" s="13" t="s">
        <v>17</v>
      </c>
      <c r="U122" s="13" t="s">
        <v>6687</v>
      </c>
      <c r="V122" s="11" t="s">
        <v>119</v>
      </c>
      <c r="W122" s="14" t="s">
        <v>119</v>
      </c>
      <c r="X122" s="14" t="s">
        <v>119</v>
      </c>
      <c r="Y122" s="14" t="s">
        <v>119</v>
      </c>
      <c r="Z122" s="14" t="s">
        <v>119</v>
      </c>
      <c r="AA122" s="14"/>
      <c r="AB122" s="15">
        <f>retribucións!$H$71</f>
        <v>18383.701689600002</v>
      </c>
      <c r="AC122" s="15">
        <f>retribucións!$H$60</f>
        <v>18626.938628479998</v>
      </c>
      <c r="AD122" s="15">
        <f t="shared" si="4"/>
        <v>243.23693887999616</v>
      </c>
    </row>
    <row r="123" spans="1:30" ht="15" customHeight="1" x14ac:dyDescent="0.25">
      <c r="A123" s="13" t="s">
        <v>17</v>
      </c>
      <c r="B123" s="13" t="s">
        <v>119</v>
      </c>
      <c r="C123" s="14" t="s">
        <v>1642</v>
      </c>
      <c r="D123" s="24" t="s">
        <v>1645</v>
      </c>
      <c r="E123" s="14" t="s">
        <v>1646</v>
      </c>
      <c r="F123" s="14" t="s">
        <v>1903</v>
      </c>
      <c r="G123" s="11">
        <v>9</v>
      </c>
      <c r="H123" s="15">
        <f>retribucións!$E$60</f>
        <v>6319.04</v>
      </c>
      <c r="I123" s="11" t="s">
        <v>1349</v>
      </c>
      <c r="J123" s="24" t="s">
        <v>1350</v>
      </c>
      <c r="K123" s="11">
        <v>1</v>
      </c>
      <c r="L123" s="14"/>
      <c r="M123" s="14"/>
      <c r="N123" s="12">
        <v>6003</v>
      </c>
      <c r="O123" s="25"/>
      <c r="P123" s="14" t="s">
        <v>1369</v>
      </c>
      <c r="Q123" s="11" t="s">
        <v>15</v>
      </c>
      <c r="R123" s="16" t="s">
        <v>21</v>
      </c>
      <c r="S123" s="12"/>
      <c r="T123" s="13" t="s">
        <v>17</v>
      </c>
      <c r="U123" s="13" t="s">
        <v>6687</v>
      </c>
      <c r="V123" s="11" t="s">
        <v>119</v>
      </c>
      <c r="W123" s="14" t="s">
        <v>119</v>
      </c>
      <c r="X123" s="14" t="s">
        <v>119</v>
      </c>
      <c r="Y123" s="14" t="s">
        <v>119</v>
      </c>
      <c r="Z123" s="14" t="s">
        <v>119</v>
      </c>
      <c r="AA123" s="14"/>
      <c r="AB123" s="15">
        <f>retribucións!$H$71</f>
        <v>18383.701689600002</v>
      </c>
      <c r="AC123" s="15">
        <f>retribucións!$H$60</f>
        <v>18626.938628479998</v>
      </c>
      <c r="AD123" s="15">
        <f t="shared" si="4"/>
        <v>243.23693887999616</v>
      </c>
    </row>
    <row r="124" spans="1:30" ht="15" customHeight="1" x14ac:dyDescent="0.25">
      <c r="A124" s="13" t="s">
        <v>17</v>
      </c>
      <c r="B124" s="13" t="s">
        <v>17</v>
      </c>
      <c r="C124" s="14" t="s">
        <v>1642</v>
      </c>
      <c r="D124" s="24" t="s">
        <v>1647</v>
      </c>
      <c r="E124" s="14" t="s">
        <v>1648</v>
      </c>
      <c r="F124" s="14" t="s">
        <v>1903</v>
      </c>
      <c r="G124" s="11">
        <v>9</v>
      </c>
      <c r="H124" s="15">
        <f>retribucións!$E$60</f>
        <v>6319.04</v>
      </c>
      <c r="I124" s="11" t="s">
        <v>1349</v>
      </c>
      <c r="J124" s="24" t="s">
        <v>1350</v>
      </c>
      <c r="K124" s="11">
        <v>1</v>
      </c>
      <c r="L124" s="14"/>
      <c r="M124" s="14"/>
      <c r="N124" s="12">
        <v>6003</v>
      </c>
      <c r="O124" s="25"/>
      <c r="P124" s="14" t="s">
        <v>1369</v>
      </c>
      <c r="Q124" s="11" t="s">
        <v>15</v>
      </c>
      <c r="R124" s="16">
        <v>973</v>
      </c>
      <c r="S124" s="12"/>
      <c r="T124" s="13" t="s">
        <v>17</v>
      </c>
      <c r="U124" s="13" t="s">
        <v>17</v>
      </c>
      <c r="V124" s="11">
        <v>638</v>
      </c>
      <c r="W124" s="14" t="s">
        <v>61</v>
      </c>
      <c r="X124" s="14" t="s">
        <v>62</v>
      </c>
      <c r="Y124" s="14" t="s">
        <v>20</v>
      </c>
      <c r="Z124" s="14">
        <v>0</v>
      </c>
      <c r="AA124" s="14"/>
      <c r="AB124" s="15">
        <f>retribucións!$H$71</f>
        <v>18383.701689600002</v>
      </c>
      <c r="AC124" s="15">
        <f>retribucións!$H$60</f>
        <v>18626.938628479998</v>
      </c>
      <c r="AD124" s="15">
        <f t="shared" si="4"/>
        <v>243.23693887999616</v>
      </c>
    </row>
    <row r="125" spans="1:30" ht="15" customHeight="1" x14ac:dyDescent="0.25">
      <c r="A125" s="13" t="s">
        <v>17</v>
      </c>
      <c r="B125" s="13" t="s">
        <v>119</v>
      </c>
      <c r="C125" s="14" t="s">
        <v>1642</v>
      </c>
      <c r="D125" s="24" t="s">
        <v>1649</v>
      </c>
      <c r="E125" s="14" t="s">
        <v>1650</v>
      </c>
      <c r="F125" s="14" t="s">
        <v>1903</v>
      </c>
      <c r="G125" s="11">
        <v>9</v>
      </c>
      <c r="H125" s="15">
        <f>retribucións!$E$60</f>
        <v>6319.04</v>
      </c>
      <c r="I125" s="11" t="s">
        <v>1349</v>
      </c>
      <c r="J125" s="24" t="s">
        <v>1350</v>
      </c>
      <c r="K125" s="11">
        <v>1</v>
      </c>
      <c r="L125" s="14"/>
      <c r="M125" s="14"/>
      <c r="N125" s="12">
        <v>6003</v>
      </c>
      <c r="O125" s="25"/>
      <c r="P125" s="14" t="s">
        <v>1369</v>
      </c>
      <c r="Q125" s="11" t="s">
        <v>15</v>
      </c>
      <c r="R125" s="16">
        <v>973</v>
      </c>
      <c r="S125" s="12"/>
      <c r="T125" s="13" t="s">
        <v>17</v>
      </c>
      <c r="U125" s="13" t="s">
        <v>6687</v>
      </c>
      <c r="V125" s="11" t="s">
        <v>119</v>
      </c>
      <c r="W125" s="14" t="s">
        <v>119</v>
      </c>
      <c r="X125" s="14" t="s">
        <v>119</v>
      </c>
      <c r="Y125" s="14" t="s">
        <v>119</v>
      </c>
      <c r="Z125" s="14" t="s">
        <v>119</v>
      </c>
      <c r="AA125" s="14"/>
      <c r="AB125" s="15">
        <f>retribucións!$H$71</f>
        <v>18383.701689600002</v>
      </c>
      <c r="AC125" s="15">
        <f>retribucións!$H$60</f>
        <v>18626.938628479998</v>
      </c>
      <c r="AD125" s="15">
        <f t="shared" si="4"/>
        <v>243.23693887999616</v>
      </c>
    </row>
    <row r="126" spans="1:30" ht="15" customHeight="1" x14ac:dyDescent="0.25">
      <c r="A126" s="13" t="s">
        <v>17</v>
      </c>
      <c r="B126" s="13" t="s">
        <v>119</v>
      </c>
      <c r="C126" s="14" t="s">
        <v>1651</v>
      </c>
      <c r="D126" s="24" t="s">
        <v>1652</v>
      </c>
      <c r="E126" s="14" t="s">
        <v>1653</v>
      </c>
      <c r="F126" s="14" t="s">
        <v>1903</v>
      </c>
      <c r="G126" s="11">
        <v>9</v>
      </c>
      <c r="H126" s="15">
        <f>retribucións!$E$60</f>
        <v>6319.04</v>
      </c>
      <c r="I126" s="11" t="s">
        <v>1349</v>
      </c>
      <c r="J126" s="24" t="s">
        <v>1350</v>
      </c>
      <c r="K126" s="11">
        <v>1</v>
      </c>
      <c r="L126" s="14"/>
      <c r="M126" s="14"/>
      <c r="N126" s="12">
        <v>6003</v>
      </c>
      <c r="O126" s="25"/>
      <c r="P126" s="14" t="s">
        <v>1369</v>
      </c>
      <c r="Q126" s="11" t="s">
        <v>15</v>
      </c>
      <c r="R126" s="16" t="s">
        <v>21</v>
      </c>
      <c r="S126" s="12"/>
      <c r="T126" s="13" t="s">
        <v>17</v>
      </c>
      <c r="U126" s="13" t="s">
        <v>6687</v>
      </c>
      <c r="V126" s="11" t="s">
        <v>119</v>
      </c>
      <c r="W126" s="14" t="s">
        <v>119</v>
      </c>
      <c r="X126" s="14" t="s">
        <v>119</v>
      </c>
      <c r="Y126" s="14" t="s">
        <v>119</v>
      </c>
      <c r="Z126" s="14" t="s">
        <v>119</v>
      </c>
      <c r="AA126" s="14"/>
      <c r="AB126" s="15">
        <f>retribucións!$H$71</f>
        <v>18383.701689600002</v>
      </c>
      <c r="AC126" s="15">
        <f>retribucións!$H$60</f>
        <v>18626.938628479998</v>
      </c>
      <c r="AD126" s="15">
        <f t="shared" si="4"/>
        <v>243.23693887999616</v>
      </c>
    </row>
    <row r="127" spans="1:30" ht="15" customHeight="1" x14ac:dyDescent="0.25">
      <c r="A127" s="13" t="s">
        <v>17</v>
      </c>
      <c r="B127" s="13" t="s">
        <v>119</v>
      </c>
      <c r="C127" s="14" t="s">
        <v>1651</v>
      </c>
      <c r="D127" s="24" t="s">
        <v>1654</v>
      </c>
      <c r="E127" s="14" t="s">
        <v>1655</v>
      </c>
      <c r="F127" s="14" t="s">
        <v>1903</v>
      </c>
      <c r="G127" s="11">
        <v>9</v>
      </c>
      <c r="H127" s="15">
        <f>retribucións!$E$60</f>
        <v>6319.04</v>
      </c>
      <c r="I127" s="11" t="s">
        <v>1349</v>
      </c>
      <c r="J127" s="24" t="s">
        <v>1350</v>
      </c>
      <c r="K127" s="11">
        <v>1</v>
      </c>
      <c r="L127" s="14"/>
      <c r="M127" s="14"/>
      <c r="N127" s="12">
        <v>6003</v>
      </c>
      <c r="O127" s="25"/>
      <c r="P127" s="14" t="s">
        <v>1369</v>
      </c>
      <c r="Q127" s="11" t="s">
        <v>15</v>
      </c>
      <c r="R127" s="16" t="s">
        <v>21</v>
      </c>
      <c r="S127" s="12"/>
      <c r="T127" s="13" t="s">
        <v>17</v>
      </c>
      <c r="U127" s="13" t="s">
        <v>6687</v>
      </c>
      <c r="V127" s="11" t="s">
        <v>119</v>
      </c>
      <c r="W127" s="14" t="s">
        <v>119</v>
      </c>
      <c r="X127" s="14" t="s">
        <v>119</v>
      </c>
      <c r="Y127" s="14" t="s">
        <v>119</v>
      </c>
      <c r="Z127" s="14" t="s">
        <v>119</v>
      </c>
      <c r="AA127" s="14"/>
      <c r="AB127" s="15">
        <f>retribucións!$H$71</f>
        <v>18383.701689600002</v>
      </c>
      <c r="AC127" s="15">
        <f>retribucións!$H$60</f>
        <v>18626.938628479998</v>
      </c>
      <c r="AD127" s="15">
        <f t="shared" si="4"/>
        <v>243.23693887999616</v>
      </c>
    </row>
    <row r="128" spans="1:30" ht="15" customHeight="1" x14ac:dyDescent="0.25">
      <c r="A128" s="13" t="s">
        <v>17</v>
      </c>
      <c r="B128" s="13" t="s">
        <v>17</v>
      </c>
      <c r="C128" s="14" t="s">
        <v>1656</v>
      </c>
      <c r="D128" s="24" t="s">
        <v>1657</v>
      </c>
      <c r="E128" s="14" t="s">
        <v>1658</v>
      </c>
      <c r="F128" s="14" t="s">
        <v>1903</v>
      </c>
      <c r="G128" s="11">
        <v>9</v>
      </c>
      <c r="H128" s="15">
        <f>retribucións!$E$60</f>
        <v>6319.04</v>
      </c>
      <c r="I128" s="11" t="s">
        <v>1349</v>
      </c>
      <c r="J128" s="24" t="s">
        <v>1350</v>
      </c>
      <c r="K128" s="11">
        <v>1</v>
      </c>
      <c r="L128" s="14"/>
      <c r="M128" s="14"/>
      <c r="N128" s="12">
        <v>6003</v>
      </c>
      <c r="O128" s="25"/>
      <c r="P128" s="14" t="s">
        <v>1369</v>
      </c>
      <c r="Q128" s="11" t="s">
        <v>15</v>
      </c>
      <c r="R128" s="16">
        <v>973</v>
      </c>
      <c r="S128" s="12"/>
      <c r="T128" s="13" t="s">
        <v>17</v>
      </c>
      <c r="U128" s="13" t="s">
        <v>17</v>
      </c>
      <c r="V128" s="11">
        <v>428</v>
      </c>
      <c r="W128" s="14" t="s">
        <v>63</v>
      </c>
      <c r="X128" s="14" t="s">
        <v>64</v>
      </c>
      <c r="Y128" s="14" t="s">
        <v>20</v>
      </c>
      <c r="Z128" s="14">
        <v>0</v>
      </c>
      <c r="AA128" s="14"/>
      <c r="AB128" s="15">
        <f>retribucións!$H$71</f>
        <v>18383.701689600002</v>
      </c>
      <c r="AC128" s="15">
        <f>retribucións!$H$60</f>
        <v>18626.938628479998</v>
      </c>
      <c r="AD128" s="15">
        <f t="shared" si="4"/>
        <v>243.23693887999616</v>
      </c>
    </row>
    <row r="129" spans="1:30" ht="15" customHeight="1" x14ac:dyDescent="0.25">
      <c r="A129" s="13" t="s">
        <v>17</v>
      </c>
      <c r="B129" s="13" t="s">
        <v>17</v>
      </c>
      <c r="C129" s="14" t="s">
        <v>1656</v>
      </c>
      <c r="D129" s="24" t="s">
        <v>1659</v>
      </c>
      <c r="E129" s="14" t="s">
        <v>1660</v>
      </c>
      <c r="F129" s="14" t="s">
        <v>1903</v>
      </c>
      <c r="G129" s="11">
        <v>9</v>
      </c>
      <c r="H129" s="15">
        <f>retribucións!$E$60</f>
        <v>6319.04</v>
      </c>
      <c r="I129" s="11" t="s">
        <v>1349</v>
      </c>
      <c r="J129" s="24" t="s">
        <v>1350</v>
      </c>
      <c r="K129" s="11">
        <v>1</v>
      </c>
      <c r="L129" s="14"/>
      <c r="M129" s="14"/>
      <c r="N129" s="12"/>
      <c r="O129" s="25"/>
      <c r="P129" s="14" t="s">
        <v>1369</v>
      </c>
      <c r="Q129" s="11" t="s">
        <v>15</v>
      </c>
      <c r="R129" s="16">
        <v>973</v>
      </c>
      <c r="S129" s="12"/>
      <c r="T129" s="13" t="s">
        <v>17</v>
      </c>
      <c r="U129" s="13" t="s">
        <v>17</v>
      </c>
      <c r="V129" s="11">
        <v>112</v>
      </c>
      <c r="W129" s="14" t="s">
        <v>65</v>
      </c>
      <c r="X129" s="14" t="s">
        <v>66</v>
      </c>
      <c r="Y129" s="14" t="s">
        <v>20</v>
      </c>
      <c r="Z129" s="14">
        <v>0</v>
      </c>
      <c r="AA129" s="14"/>
      <c r="AB129" s="15">
        <f>retribucións!$H$71</f>
        <v>18383.701689600002</v>
      </c>
      <c r="AC129" s="15">
        <f>retribucións!$H$60</f>
        <v>18626.938628479998</v>
      </c>
      <c r="AD129" s="15">
        <f t="shared" si="4"/>
        <v>243.23693887999616</v>
      </c>
    </row>
    <row r="130" spans="1:30" ht="15" customHeight="1" x14ac:dyDescent="0.25">
      <c r="A130" s="13" t="s">
        <v>17</v>
      </c>
      <c r="B130" s="13" t="s">
        <v>119</v>
      </c>
      <c r="C130" s="14" t="s">
        <v>1656</v>
      </c>
      <c r="D130" s="24" t="s">
        <v>1661</v>
      </c>
      <c r="E130" s="14" t="s">
        <v>1662</v>
      </c>
      <c r="F130" s="14" t="s">
        <v>1903</v>
      </c>
      <c r="G130" s="11">
        <v>9</v>
      </c>
      <c r="H130" s="15">
        <f>retribucións!$E$60</f>
        <v>6319.04</v>
      </c>
      <c r="I130" s="11" t="s">
        <v>1349</v>
      </c>
      <c r="J130" s="24" t="s">
        <v>1350</v>
      </c>
      <c r="K130" s="11">
        <v>1</v>
      </c>
      <c r="L130" s="14"/>
      <c r="M130" s="14"/>
      <c r="N130" s="12">
        <v>6003</v>
      </c>
      <c r="O130" s="25"/>
      <c r="P130" s="14" t="s">
        <v>1369</v>
      </c>
      <c r="Q130" s="11" t="s">
        <v>15</v>
      </c>
      <c r="R130" s="16">
        <v>973</v>
      </c>
      <c r="S130" s="12"/>
      <c r="T130" s="13" t="s">
        <v>17</v>
      </c>
      <c r="U130" s="13" t="s">
        <v>6687</v>
      </c>
      <c r="V130" s="11" t="s">
        <v>119</v>
      </c>
      <c r="W130" s="14" t="s">
        <v>119</v>
      </c>
      <c r="X130" s="14" t="s">
        <v>119</v>
      </c>
      <c r="Y130" s="14" t="s">
        <v>119</v>
      </c>
      <c r="Z130" s="14" t="s">
        <v>119</v>
      </c>
      <c r="AA130" s="14"/>
      <c r="AB130" s="15">
        <f>retribucións!$H$71</f>
        <v>18383.701689600002</v>
      </c>
      <c r="AC130" s="15">
        <f>retribucións!$H$60</f>
        <v>18626.938628479998</v>
      </c>
      <c r="AD130" s="15">
        <f t="shared" si="4"/>
        <v>243.23693887999616</v>
      </c>
    </row>
    <row r="131" spans="1:30" ht="15" customHeight="1" x14ac:dyDescent="0.25">
      <c r="A131" s="13" t="s">
        <v>17</v>
      </c>
      <c r="B131" s="13" t="s">
        <v>119</v>
      </c>
      <c r="C131" s="14" t="s">
        <v>1663</v>
      </c>
      <c r="D131" s="24" t="s">
        <v>1664</v>
      </c>
      <c r="E131" s="14" t="s">
        <v>1665</v>
      </c>
      <c r="F131" s="14" t="s">
        <v>1903</v>
      </c>
      <c r="G131" s="11">
        <v>9</v>
      </c>
      <c r="H131" s="15">
        <f>retribucións!$E$60</f>
        <v>6319.04</v>
      </c>
      <c r="I131" s="11" t="s">
        <v>1349</v>
      </c>
      <c r="J131" s="24" t="s">
        <v>1350</v>
      </c>
      <c r="K131" s="11">
        <v>1</v>
      </c>
      <c r="L131" s="14"/>
      <c r="M131" s="14"/>
      <c r="N131" s="12">
        <v>6003</v>
      </c>
      <c r="O131" s="25"/>
      <c r="P131" s="14" t="s">
        <v>1369</v>
      </c>
      <c r="Q131" s="11" t="s">
        <v>15</v>
      </c>
      <c r="R131" s="16" t="s">
        <v>21</v>
      </c>
      <c r="S131" s="12"/>
      <c r="T131" s="13" t="s">
        <v>17</v>
      </c>
      <c r="U131" s="13" t="s">
        <v>6687</v>
      </c>
      <c r="V131" s="11" t="s">
        <v>119</v>
      </c>
      <c r="W131" s="14" t="s">
        <v>119</v>
      </c>
      <c r="X131" s="14" t="s">
        <v>119</v>
      </c>
      <c r="Y131" s="14" t="s">
        <v>119</v>
      </c>
      <c r="Z131" s="14" t="s">
        <v>119</v>
      </c>
      <c r="AA131" s="14"/>
      <c r="AB131" s="15">
        <f>retribucións!$H$71</f>
        <v>18383.701689600002</v>
      </c>
      <c r="AC131" s="15">
        <f>retribucións!$H$60</f>
        <v>18626.938628479998</v>
      </c>
      <c r="AD131" s="15">
        <f t="shared" si="4"/>
        <v>243.23693887999616</v>
      </c>
    </row>
    <row r="132" spans="1:30" ht="15" customHeight="1" x14ac:dyDescent="0.25">
      <c r="A132" s="13" t="s">
        <v>17</v>
      </c>
      <c r="B132" s="13" t="s">
        <v>119</v>
      </c>
      <c r="C132" s="14" t="s">
        <v>1663</v>
      </c>
      <c r="D132" s="24" t="s">
        <v>1666</v>
      </c>
      <c r="E132" s="14" t="s">
        <v>1667</v>
      </c>
      <c r="F132" s="14" t="s">
        <v>1903</v>
      </c>
      <c r="G132" s="11">
        <v>9</v>
      </c>
      <c r="H132" s="15">
        <f>retribucións!$E$60</f>
        <v>6319.04</v>
      </c>
      <c r="I132" s="11" t="s">
        <v>1349</v>
      </c>
      <c r="J132" s="24" t="s">
        <v>1350</v>
      </c>
      <c r="K132" s="11">
        <v>1</v>
      </c>
      <c r="L132" s="14"/>
      <c r="M132" s="14"/>
      <c r="N132" s="12">
        <v>6003</v>
      </c>
      <c r="O132" s="25"/>
      <c r="P132" s="14" t="s">
        <v>1369</v>
      </c>
      <c r="Q132" s="11" t="s">
        <v>15</v>
      </c>
      <c r="R132" s="16">
        <v>973</v>
      </c>
      <c r="S132" s="12"/>
      <c r="T132" s="13" t="s">
        <v>17</v>
      </c>
      <c r="U132" s="13" t="s">
        <v>6687</v>
      </c>
      <c r="V132" s="11" t="s">
        <v>119</v>
      </c>
      <c r="W132" s="14" t="s">
        <v>119</v>
      </c>
      <c r="X132" s="14" t="s">
        <v>119</v>
      </c>
      <c r="Y132" s="14" t="s">
        <v>119</v>
      </c>
      <c r="Z132" s="14" t="s">
        <v>119</v>
      </c>
      <c r="AA132" s="14"/>
      <c r="AB132" s="15">
        <f>retribucións!$H$71</f>
        <v>18383.701689600002</v>
      </c>
      <c r="AC132" s="15">
        <f>retribucións!$H$60</f>
        <v>18626.938628479998</v>
      </c>
      <c r="AD132" s="15">
        <f t="shared" si="4"/>
        <v>243.23693887999616</v>
      </c>
    </row>
    <row r="133" spans="1:30" ht="15" customHeight="1" x14ac:dyDescent="0.25">
      <c r="A133" s="13" t="s">
        <v>17</v>
      </c>
      <c r="B133" s="13" t="s">
        <v>119</v>
      </c>
      <c r="C133" s="14" t="s">
        <v>1663</v>
      </c>
      <c r="D133" s="24" t="s">
        <v>1668</v>
      </c>
      <c r="E133" s="14" t="s">
        <v>1669</v>
      </c>
      <c r="F133" s="14" t="s">
        <v>1903</v>
      </c>
      <c r="G133" s="11">
        <v>9</v>
      </c>
      <c r="H133" s="15">
        <f>retribucións!$E$60</f>
        <v>6319.04</v>
      </c>
      <c r="I133" s="11" t="s">
        <v>1349</v>
      </c>
      <c r="J133" s="24" t="s">
        <v>1350</v>
      </c>
      <c r="K133" s="11">
        <v>1</v>
      </c>
      <c r="L133" s="14"/>
      <c r="M133" s="14"/>
      <c r="N133" s="12">
        <v>6003</v>
      </c>
      <c r="O133" s="25"/>
      <c r="P133" s="14" t="s">
        <v>1369</v>
      </c>
      <c r="Q133" s="11" t="s">
        <v>15</v>
      </c>
      <c r="R133" s="16">
        <v>973</v>
      </c>
      <c r="S133" s="12"/>
      <c r="T133" s="13" t="s">
        <v>17</v>
      </c>
      <c r="U133" s="13" t="s">
        <v>6687</v>
      </c>
      <c r="V133" s="11" t="s">
        <v>119</v>
      </c>
      <c r="W133" s="14" t="s">
        <v>119</v>
      </c>
      <c r="X133" s="14" t="s">
        <v>119</v>
      </c>
      <c r="Y133" s="14" t="s">
        <v>119</v>
      </c>
      <c r="Z133" s="14" t="s">
        <v>119</v>
      </c>
      <c r="AA133" s="14"/>
      <c r="AB133" s="15">
        <f>retribucións!$H$71</f>
        <v>18383.701689600002</v>
      </c>
      <c r="AC133" s="15">
        <f>retribucións!$H$60</f>
        <v>18626.938628479998</v>
      </c>
      <c r="AD133" s="15">
        <f t="shared" si="4"/>
        <v>243.23693887999616</v>
      </c>
    </row>
    <row r="134" spans="1:30" ht="15" customHeight="1" x14ac:dyDescent="0.25">
      <c r="A134" s="13" t="s">
        <v>17</v>
      </c>
      <c r="B134" s="13" t="s">
        <v>119</v>
      </c>
      <c r="C134" s="14" t="s">
        <v>1670</v>
      </c>
      <c r="D134" s="24" t="s">
        <v>1671</v>
      </c>
      <c r="E134" s="14" t="s">
        <v>1672</v>
      </c>
      <c r="F134" s="14" t="s">
        <v>1903</v>
      </c>
      <c r="G134" s="11">
        <v>9</v>
      </c>
      <c r="H134" s="15">
        <f>retribucións!$E$60</f>
        <v>6319.04</v>
      </c>
      <c r="I134" s="11" t="s">
        <v>1349</v>
      </c>
      <c r="J134" s="24" t="s">
        <v>1350</v>
      </c>
      <c r="K134" s="11">
        <v>1</v>
      </c>
      <c r="L134" s="14"/>
      <c r="M134" s="14"/>
      <c r="N134" s="12">
        <v>6003</v>
      </c>
      <c r="O134" s="25"/>
      <c r="P134" s="14" t="s">
        <v>1369</v>
      </c>
      <c r="Q134" s="11" t="s">
        <v>15</v>
      </c>
      <c r="R134" s="16" t="s">
        <v>21</v>
      </c>
      <c r="S134" s="12"/>
      <c r="T134" s="13" t="s">
        <v>17</v>
      </c>
      <c r="U134" s="13" t="s">
        <v>6687</v>
      </c>
      <c r="V134" s="11" t="s">
        <v>119</v>
      </c>
      <c r="W134" s="14" t="s">
        <v>119</v>
      </c>
      <c r="X134" s="14" t="s">
        <v>119</v>
      </c>
      <c r="Y134" s="14" t="s">
        <v>119</v>
      </c>
      <c r="Z134" s="14" t="s">
        <v>119</v>
      </c>
      <c r="AA134" s="14"/>
      <c r="AB134" s="15">
        <f>retribucións!$H$71</f>
        <v>18383.701689600002</v>
      </c>
      <c r="AC134" s="15">
        <f>retribucións!$H$60</f>
        <v>18626.938628479998</v>
      </c>
      <c r="AD134" s="15">
        <f t="shared" si="4"/>
        <v>243.23693887999616</v>
      </c>
    </row>
    <row r="135" spans="1:30" ht="15" customHeight="1" x14ac:dyDescent="0.25">
      <c r="A135" s="13" t="s">
        <v>17</v>
      </c>
      <c r="B135" s="13" t="s">
        <v>119</v>
      </c>
      <c r="C135" s="14" t="s">
        <v>1670</v>
      </c>
      <c r="D135" s="24" t="s">
        <v>1673</v>
      </c>
      <c r="E135" s="14" t="s">
        <v>1674</v>
      </c>
      <c r="F135" s="14" t="s">
        <v>1903</v>
      </c>
      <c r="G135" s="11">
        <v>9</v>
      </c>
      <c r="H135" s="15">
        <f>retribucións!$E$60</f>
        <v>6319.04</v>
      </c>
      <c r="I135" s="11" t="s">
        <v>1349</v>
      </c>
      <c r="J135" s="24" t="s">
        <v>1350</v>
      </c>
      <c r="K135" s="11">
        <v>1</v>
      </c>
      <c r="L135" s="14"/>
      <c r="M135" s="14"/>
      <c r="N135" s="12">
        <v>6003</v>
      </c>
      <c r="O135" s="25"/>
      <c r="P135" s="14" t="s">
        <v>1369</v>
      </c>
      <c r="Q135" s="11" t="s">
        <v>15</v>
      </c>
      <c r="R135" s="16" t="s">
        <v>21</v>
      </c>
      <c r="S135" s="12"/>
      <c r="T135" s="13" t="s">
        <v>17</v>
      </c>
      <c r="U135" s="13" t="s">
        <v>6687</v>
      </c>
      <c r="V135" s="11" t="s">
        <v>119</v>
      </c>
      <c r="W135" s="14" t="s">
        <v>119</v>
      </c>
      <c r="X135" s="14" t="s">
        <v>119</v>
      </c>
      <c r="Y135" s="14" t="s">
        <v>119</v>
      </c>
      <c r="Z135" s="14" t="s">
        <v>119</v>
      </c>
      <c r="AA135" s="14"/>
      <c r="AB135" s="15">
        <f>retribucións!$H$71</f>
        <v>18383.701689600002</v>
      </c>
      <c r="AC135" s="15">
        <f>retribucións!$H$60</f>
        <v>18626.938628479998</v>
      </c>
      <c r="AD135" s="15">
        <f t="shared" si="4"/>
        <v>243.23693887999616</v>
      </c>
    </row>
    <row r="136" spans="1:30" ht="15" customHeight="1" x14ac:dyDescent="0.25">
      <c r="A136" s="13" t="s">
        <v>17</v>
      </c>
      <c r="B136" s="13" t="s">
        <v>119</v>
      </c>
      <c r="C136" s="14" t="s">
        <v>1670</v>
      </c>
      <c r="D136" s="24" t="s">
        <v>1675</v>
      </c>
      <c r="E136" s="14" t="s">
        <v>1676</v>
      </c>
      <c r="F136" s="14" t="s">
        <v>1903</v>
      </c>
      <c r="G136" s="11">
        <v>9</v>
      </c>
      <c r="H136" s="15">
        <f>retribucións!$E$60</f>
        <v>6319.04</v>
      </c>
      <c r="I136" s="11" t="s">
        <v>1349</v>
      </c>
      <c r="J136" s="24" t="s">
        <v>1350</v>
      </c>
      <c r="K136" s="11">
        <v>1</v>
      </c>
      <c r="L136" s="14"/>
      <c r="M136" s="14"/>
      <c r="N136" s="12">
        <v>6003</v>
      </c>
      <c r="O136" s="25"/>
      <c r="P136" s="14" t="s">
        <v>1369</v>
      </c>
      <c r="Q136" s="11" t="s">
        <v>15</v>
      </c>
      <c r="R136" s="16">
        <v>973</v>
      </c>
      <c r="S136" s="12"/>
      <c r="T136" s="13" t="s">
        <v>17</v>
      </c>
      <c r="U136" s="13" t="s">
        <v>6687</v>
      </c>
      <c r="V136" s="11" t="s">
        <v>119</v>
      </c>
      <c r="W136" s="14" t="s">
        <v>119</v>
      </c>
      <c r="X136" s="14" t="s">
        <v>119</v>
      </c>
      <c r="Y136" s="14" t="s">
        <v>119</v>
      </c>
      <c r="Z136" s="14" t="s">
        <v>119</v>
      </c>
      <c r="AA136" s="14"/>
      <c r="AB136" s="15">
        <f>retribucións!$H$71</f>
        <v>18383.701689600002</v>
      </c>
      <c r="AC136" s="15">
        <f>retribucións!$H$60</f>
        <v>18626.938628479998</v>
      </c>
      <c r="AD136" s="15">
        <f t="shared" si="4"/>
        <v>243.23693887999616</v>
      </c>
    </row>
    <row r="137" spans="1:30" ht="15" customHeight="1" x14ac:dyDescent="0.25">
      <c r="A137" s="13" t="s">
        <v>17</v>
      </c>
      <c r="B137" s="13" t="s">
        <v>119</v>
      </c>
      <c r="C137" s="14" t="s">
        <v>1677</v>
      </c>
      <c r="D137" s="24" t="s">
        <v>1678</v>
      </c>
      <c r="E137" s="14" t="s">
        <v>1679</v>
      </c>
      <c r="F137" s="14" t="s">
        <v>1903</v>
      </c>
      <c r="G137" s="11">
        <v>9</v>
      </c>
      <c r="H137" s="15">
        <f>retribucións!$E$60</f>
        <v>6319.04</v>
      </c>
      <c r="I137" s="11" t="s">
        <v>1349</v>
      </c>
      <c r="J137" s="24" t="s">
        <v>1350</v>
      </c>
      <c r="K137" s="11">
        <v>1</v>
      </c>
      <c r="L137" s="14"/>
      <c r="M137" s="14"/>
      <c r="N137" s="12">
        <v>6003</v>
      </c>
      <c r="O137" s="25"/>
      <c r="P137" s="14" t="s">
        <v>1369</v>
      </c>
      <c r="Q137" s="11" t="s">
        <v>15</v>
      </c>
      <c r="R137" s="16" t="s">
        <v>21</v>
      </c>
      <c r="S137" s="12"/>
      <c r="T137" s="13" t="s">
        <v>17</v>
      </c>
      <c r="U137" s="13" t="s">
        <v>6687</v>
      </c>
      <c r="V137" s="11" t="s">
        <v>119</v>
      </c>
      <c r="W137" s="14" t="s">
        <v>119</v>
      </c>
      <c r="X137" s="14" t="s">
        <v>119</v>
      </c>
      <c r="Y137" s="14" t="s">
        <v>119</v>
      </c>
      <c r="Z137" s="14" t="s">
        <v>119</v>
      </c>
      <c r="AA137" s="14"/>
      <c r="AB137" s="15">
        <f>retribucións!$H$71</f>
        <v>18383.701689600002</v>
      </c>
      <c r="AC137" s="15">
        <f>retribucións!$H$60</f>
        <v>18626.938628479998</v>
      </c>
      <c r="AD137" s="15">
        <f t="shared" si="4"/>
        <v>243.23693887999616</v>
      </c>
    </row>
    <row r="138" spans="1:30" ht="15" customHeight="1" x14ac:dyDescent="0.25">
      <c r="A138" s="13" t="s">
        <v>17</v>
      </c>
      <c r="B138" s="13" t="s">
        <v>17</v>
      </c>
      <c r="C138" s="14" t="s">
        <v>1677</v>
      </c>
      <c r="D138" s="24" t="s">
        <v>1680</v>
      </c>
      <c r="E138" s="14" t="s">
        <v>1681</v>
      </c>
      <c r="F138" s="14" t="s">
        <v>1903</v>
      </c>
      <c r="G138" s="11">
        <v>9</v>
      </c>
      <c r="H138" s="15">
        <f>retribucións!$E$60</f>
        <v>6319.04</v>
      </c>
      <c r="I138" s="11" t="s">
        <v>1349</v>
      </c>
      <c r="J138" s="24" t="s">
        <v>1350</v>
      </c>
      <c r="K138" s="11">
        <v>1</v>
      </c>
      <c r="L138" s="14"/>
      <c r="M138" s="14"/>
      <c r="N138" s="12">
        <v>6003</v>
      </c>
      <c r="O138" s="25"/>
      <c r="P138" s="14" t="s">
        <v>1369</v>
      </c>
      <c r="Q138" s="11" t="s">
        <v>15</v>
      </c>
      <c r="R138" s="16">
        <v>973</v>
      </c>
      <c r="S138" s="12"/>
      <c r="T138" s="13" t="s">
        <v>17</v>
      </c>
      <c r="U138" s="13" t="s">
        <v>17</v>
      </c>
      <c r="V138" s="11">
        <v>622</v>
      </c>
      <c r="W138" s="14" t="s">
        <v>67</v>
      </c>
      <c r="X138" s="14" t="s">
        <v>68</v>
      </c>
      <c r="Y138" s="14" t="s">
        <v>20</v>
      </c>
      <c r="Z138" s="14">
        <v>0</v>
      </c>
      <c r="AA138" s="14"/>
      <c r="AB138" s="15">
        <f>retribucións!$H$71</f>
        <v>18383.701689600002</v>
      </c>
      <c r="AC138" s="15">
        <f>retribucións!$H$60</f>
        <v>18626.938628479998</v>
      </c>
      <c r="AD138" s="15">
        <f t="shared" si="4"/>
        <v>243.23693887999616</v>
      </c>
    </row>
    <row r="139" spans="1:30" ht="15" customHeight="1" x14ac:dyDescent="0.25">
      <c r="A139" s="13" t="s">
        <v>17</v>
      </c>
      <c r="B139" s="13" t="s">
        <v>17</v>
      </c>
      <c r="C139" s="14" t="s">
        <v>1682</v>
      </c>
      <c r="D139" s="24" t="s">
        <v>1683</v>
      </c>
      <c r="E139" s="14" t="s">
        <v>1684</v>
      </c>
      <c r="F139" s="14" t="s">
        <v>1903</v>
      </c>
      <c r="G139" s="11">
        <v>9</v>
      </c>
      <c r="H139" s="15">
        <f>retribucións!$E$60</f>
        <v>6319.04</v>
      </c>
      <c r="I139" s="11" t="s">
        <v>1349</v>
      </c>
      <c r="J139" s="24" t="s">
        <v>1350</v>
      </c>
      <c r="K139" s="11">
        <v>1</v>
      </c>
      <c r="L139" s="14"/>
      <c r="M139" s="14"/>
      <c r="N139" s="12">
        <v>6003</v>
      </c>
      <c r="O139" s="25"/>
      <c r="P139" s="14" t="s">
        <v>1369</v>
      </c>
      <c r="Q139" s="11" t="s">
        <v>15</v>
      </c>
      <c r="R139" s="16" t="s">
        <v>21</v>
      </c>
      <c r="S139" s="12"/>
      <c r="T139" s="13" t="s">
        <v>17</v>
      </c>
      <c r="U139" s="13" t="s">
        <v>17</v>
      </c>
      <c r="V139" s="11">
        <v>359</v>
      </c>
      <c r="W139" s="14" t="s">
        <v>69</v>
      </c>
      <c r="X139" s="14" t="s">
        <v>70</v>
      </c>
      <c r="Y139" s="14" t="s">
        <v>20</v>
      </c>
      <c r="Z139" s="14">
        <v>0</v>
      </c>
      <c r="AA139" s="14"/>
      <c r="AB139" s="15">
        <f>retribucións!$H$71</f>
        <v>18383.701689600002</v>
      </c>
      <c r="AC139" s="15">
        <f>retribucións!$H$60</f>
        <v>18626.938628479998</v>
      </c>
      <c r="AD139" s="15">
        <f t="shared" si="4"/>
        <v>243.23693887999616</v>
      </c>
    </row>
    <row r="140" spans="1:30" ht="15" customHeight="1" x14ac:dyDescent="0.25">
      <c r="A140" s="13" t="s">
        <v>17</v>
      </c>
      <c r="B140" s="13" t="s">
        <v>119</v>
      </c>
      <c r="C140" s="14" t="s">
        <v>1685</v>
      </c>
      <c r="D140" s="24" t="s">
        <v>1686</v>
      </c>
      <c r="E140" s="14" t="s">
        <v>1687</v>
      </c>
      <c r="F140" s="14" t="s">
        <v>1903</v>
      </c>
      <c r="G140" s="11">
        <v>9</v>
      </c>
      <c r="H140" s="15">
        <f>retribucións!$E$60</f>
        <v>6319.04</v>
      </c>
      <c r="I140" s="11" t="s">
        <v>1349</v>
      </c>
      <c r="J140" s="24" t="s">
        <v>1350</v>
      </c>
      <c r="K140" s="11">
        <v>1</v>
      </c>
      <c r="L140" s="14"/>
      <c r="M140" s="14"/>
      <c r="N140" s="12">
        <v>6003</v>
      </c>
      <c r="O140" s="25"/>
      <c r="P140" s="14" t="s">
        <v>1369</v>
      </c>
      <c r="Q140" s="11" t="s">
        <v>15</v>
      </c>
      <c r="R140" s="16" t="s">
        <v>21</v>
      </c>
      <c r="S140" s="12"/>
      <c r="T140" s="13" t="s">
        <v>17</v>
      </c>
      <c r="U140" s="13" t="s">
        <v>6687</v>
      </c>
      <c r="V140" s="11" t="s">
        <v>119</v>
      </c>
      <c r="W140" s="14" t="s">
        <v>119</v>
      </c>
      <c r="X140" s="14" t="s">
        <v>119</v>
      </c>
      <c r="Y140" s="14" t="s">
        <v>119</v>
      </c>
      <c r="Z140" s="14" t="s">
        <v>119</v>
      </c>
      <c r="AA140" s="14"/>
      <c r="AB140" s="15">
        <f>retribucións!$H$71</f>
        <v>18383.701689600002</v>
      </c>
      <c r="AC140" s="15">
        <f>retribucións!$H$60</f>
        <v>18626.938628479998</v>
      </c>
      <c r="AD140" s="15">
        <f t="shared" si="4"/>
        <v>243.23693887999616</v>
      </c>
    </row>
    <row r="141" spans="1:30" ht="15" customHeight="1" x14ac:dyDescent="0.25">
      <c r="A141" s="13" t="s">
        <v>17</v>
      </c>
      <c r="B141" s="13" t="s">
        <v>119</v>
      </c>
      <c r="C141" s="14" t="s">
        <v>1688</v>
      </c>
      <c r="D141" s="24" t="s">
        <v>1689</v>
      </c>
      <c r="E141" s="14" t="s">
        <v>1690</v>
      </c>
      <c r="F141" s="14" t="s">
        <v>1903</v>
      </c>
      <c r="G141" s="11">
        <v>9</v>
      </c>
      <c r="H141" s="15">
        <f>retribucións!$E$60</f>
        <v>6319.04</v>
      </c>
      <c r="I141" s="11" t="s">
        <v>1349</v>
      </c>
      <c r="J141" s="24" t="s">
        <v>1350</v>
      </c>
      <c r="K141" s="11">
        <v>1</v>
      </c>
      <c r="L141" s="14"/>
      <c r="M141" s="14"/>
      <c r="N141" s="12">
        <v>6003</v>
      </c>
      <c r="O141" s="25"/>
      <c r="P141" s="14" t="s">
        <v>1369</v>
      </c>
      <c r="Q141" s="11" t="s">
        <v>15</v>
      </c>
      <c r="R141" s="16" t="s">
        <v>21</v>
      </c>
      <c r="S141" s="12"/>
      <c r="T141" s="13" t="s">
        <v>17</v>
      </c>
      <c r="U141" s="13" t="s">
        <v>6687</v>
      </c>
      <c r="V141" s="11" t="s">
        <v>119</v>
      </c>
      <c r="W141" s="14" t="s">
        <v>119</v>
      </c>
      <c r="X141" s="14" t="s">
        <v>119</v>
      </c>
      <c r="Y141" s="14" t="s">
        <v>119</v>
      </c>
      <c r="Z141" s="14" t="s">
        <v>119</v>
      </c>
      <c r="AA141" s="14"/>
      <c r="AB141" s="15">
        <f>retribucións!$H$71</f>
        <v>18383.701689600002</v>
      </c>
      <c r="AC141" s="15">
        <f>retribucións!$H$60</f>
        <v>18626.938628479998</v>
      </c>
      <c r="AD141" s="15">
        <f t="shared" si="4"/>
        <v>243.23693887999616</v>
      </c>
    </row>
    <row r="142" spans="1:30" ht="15" customHeight="1" x14ac:dyDescent="0.25">
      <c r="A142" s="13" t="s">
        <v>17</v>
      </c>
      <c r="B142" s="13" t="s">
        <v>119</v>
      </c>
      <c r="C142" s="14" t="s">
        <v>1691</v>
      </c>
      <c r="D142" s="24" t="s">
        <v>1692</v>
      </c>
      <c r="E142" s="14" t="s">
        <v>1693</v>
      </c>
      <c r="F142" s="14" t="s">
        <v>1903</v>
      </c>
      <c r="G142" s="11">
        <v>9</v>
      </c>
      <c r="H142" s="15">
        <f>retribucións!$E$60</f>
        <v>6319.04</v>
      </c>
      <c r="I142" s="11" t="s">
        <v>1349</v>
      </c>
      <c r="J142" s="24" t="s">
        <v>1350</v>
      </c>
      <c r="K142" s="11">
        <v>1</v>
      </c>
      <c r="L142" s="14"/>
      <c r="M142" s="14"/>
      <c r="N142" s="12">
        <v>6003</v>
      </c>
      <c r="O142" s="25"/>
      <c r="P142" s="14" t="s">
        <v>1369</v>
      </c>
      <c r="Q142" s="11" t="s">
        <v>15</v>
      </c>
      <c r="R142" s="16">
        <v>973</v>
      </c>
      <c r="S142" s="12"/>
      <c r="T142" s="13" t="s">
        <v>17</v>
      </c>
      <c r="U142" s="13" t="s">
        <v>6687</v>
      </c>
      <c r="V142" s="11" t="s">
        <v>119</v>
      </c>
      <c r="W142" s="14" t="s">
        <v>119</v>
      </c>
      <c r="X142" s="14" t="s">
        <v>119</v>
      </c>
      <c r="Y142" s="14" t="s">
        <v>119</v>
      </c>
      <c r="Z142" s="14" t="s">
        <v>119</v>
      </c>
      <c r="AA142" s="14"/>
      <c r="AB142" s="15">
        <f>retribucións!$H$71</f>
        <v>18383.701689600002</v>
      </c>
      <c r="AC142" s="15">
        <f>retribucións!$H$60</f>
        <v>18626.938628479998</v>
      </c>
      <c r="AD142" s="15">
        <f t="shared" si="4"/>
        <v>243.23693887999616</v>
      </c>
    </row>
    <row r="143" spans="1:30" ht="15" customHeight="1" x14ac:dyDescent="0.25">
      <c r="A143" s="13" t="s">
        <v>17</v>
      </c>
      <c r="B143" s="13" t="s">
        <v>17</v>
      </c>
      <c r="C143" s="14" t="s">
        <v>1694</v>
      </c>
      <c r="D143" s="24" t="s">
        <v>1695</v>
      </c>
      <c r="E143" s="14" t="s">
        <v>1696</v>
      </c>
      <c r="F143" s="14" t="s">
        <v>1903</v>
      </c>
      <c r="G143" s="11">
        <v>9</v>
      </c>
      <c r="H143" s="15">
        <f>retribucións!$E$60</f>
        <v>6319.04</v>
      </c>
      <c r="I143" s="11" t="s">
        <v>1349</v>
      </c>
      <c r="J143" s="24" t="s">
        <v>1350</v>
      </c>
      <c r="K143" s="11">
        <v>1</v>
      </c>
      <c r="L143" s="14"/>
      <c r="M143" s="14"/>
      <c r="N143" s="12">
        <v>6003</v>
      </c>
      <c r="O143" s="25"/>
      <c r="P143" s="14" t="s">
        <v>1369</v>
      </c>
      <c r="Q143" s="11" t="s">
        <v>15</v>
      </c>
      <c r="R143" s="16">
        <v>973</v>
      </c>
      <c r="S143" s="12"/>
      <c r="T143" s="13" t="s">
        <v>17</v>
      </c>
      <c r="U143" s="13" t="s">
        <v>17</v>
      </c>
      <c r="V143" s="11">
        <v>453</v>
      </c>
      <c r="W143" s="14" t="s">
        <v>71</v>
      </c>
      <c r="X143" s="14" t="s">
        <v>72</v>
      </c>
      <c r="Y143" s="14" t="s">
        <v>20</v>
      </c>
      <c r="Z143" s="14">
        <v>0</v>
      </c>
      <c r="AA143" s="14"/>
      <c r="AB143" s="15">
        <f>retribucións!$H$71</f>
        <v>18383.701689600002</v>
      </c>
      <c r="AC143" s="15">
        <f>retribucións!$H$60</f>
        <v>18626.938628479998</v>
      </c>
      <c r="AD143" s="15">
        <f t="shared" si="4"/>
        <v>243.23693887999616</v>
      </c>
    </row>
    <row r="144" spans="1:30" ht="15" customHeight="1" x14ac:dyDescent="0.25">
      <c r="A144" s="13" t="s">
        <v>17</v>
      </c>
      <c r="B144" s="13" t="s">
        <v>119</v>
      </c>
      <c r="C144" s="14" t="s">
        <v>1697</v>
      </c>
      <c r="D144" s="24" t="s">
        <v>1698</v>
      </c>
      <c r="E144" s="14" t="s">
        <v>1699</v>
      </c>
      <c r="F144" s="14" t="s">
        <v>1903</v>
      </c>
      <c r="G144" s="11">
        <v>9</v>
      </c>
      <c r="H144" s="15">
        <f>retribucións!$E$60</f>
        <v>6319.04</v>
      </c>
      <c r="I144" s="11" t="s">
        <v>1349</v>
      </c>
      <c r="J144" s="24" t="s">
        <v>1350</v>
      </c>
      <c r="K144" s="11">
        <v>1</v>
      </c>
      <c r="L144" s="14"/>
      <c r="M144" s="14"/>
      <c r="N144" s="12">
        <v>6003</v>
      </c>
      <c r="O144" s="25"/>
      <c r="P144" s="14" t="s">
        <v>1369</v>
      </c>
      <c r="Q144" s="11" t="s">
        <v>15</v>
      </c>
      <c r="R144" s="16">
        <v>973</v>
      </c>
      <c r="S144" s="12"/>
      <c r="T144" s="13" t="s">
        <v>17</v>
      </c>
      <c r="U144" s="13" t="s">
        <v>6687</v>
      </c>
      <c r="V144" s="11" t="s">
        <v>119</v>
      </c>
      <c r="W144" s="14" t="s">
        <v>119</v>
      </c>
      <c r="X144" s="14" t="s">
        <v>119</v>
      </c>
      <c r="Y144" s="14" t="s">
        <v>119</v>
      </c>
      <c r="Z144" s="14" t="s">
        <v>119</v>
      </c>
      <c r="AA144" s="14"/>
      <c r="AB144" s="15">
        <f>retribucións!$H$71</f>
        <v>18383.701689600002</v>
      </c>
      <c r="AC144" s="15">
        <f>retribucións!$H$60</f>
        <v>18626.938628479998</v>
      </c>
      <c r="AD144" s="15">
        <f t="shared" si="4"/>
        <v>243.23693887999616</v>
      </c>
    </row>
    <row r="145" spans="1:30" ht="15" customHeight="1" x14ac:dyDescent="0.25">
      <c r="A145" s="13" t="s">
        <v>17</v>
      </c>
      <c r="B145" s="13" t="s">
        <v>119</v>
      </c>
      <c r="C145" s="14" t="s">
        <v>1700</v>
      </c>
      <c r="D145" s="24" t="s">
        <v>1701</v>
      </c>
      <c r="E145" s="14" t="s">
        <v>1702</v>
      </c>
      <c r="F145" s="14" t="s">
        <v>1903</v>
      </c>
      <c r="G145" s="11">
        <v>9</v>
      </c>
      <c r="H145" s="15">
        <f>retribucións!$E$60</f>
        <v>6319.04</v>
      </c>
      <c r="I145" s="11" t="s">
        <v>1349</v>
      </c>
      <c r="J145" s="24" t="s">
        <v>1350</v>
      </c>
      <c r="K145" s="11">
        <v>1</v>
      </c>
      <c r="L145" s="14"/>
      <c r="M145" s="14"/>
      <c r="N145" s="12">
        <v>6003</v>
      </c>
      <c r="O145" s="25"/>
      <c r="P145" s="14" t="s">
        <v>1369</v>
      </c>
      <c r="Q145" s="11" t="s">
        <v>15</v>
      </c>
      <c r="R145" s="16">
        <v>973</v>
      </c>
      <c r="S145" s="12"/>
      <c r="T145" s="13" t="s">
        <v>17</v>
      </c>
      <c r="U145" s="13" t="s">
        <v>6687</v>
      </c>
      <c r="V145" s="11" t="s">
        <v>119</v>
      </c>
      <c r="W145" s="14" t="s">
        <v>119</v>
      </c>
      <c r="X145" s="14" t="s">
        <v>119</v>
      </c>
      <c r="Y145" s="14" t="s">
        <v>119</v>
      </c>
      <c r="Z145" s="14" t="s">
        <v>119</v>
      </c>
      <c r="AA145" s="14"/>
      <c r="AB145" s="15">
        <f>retribucións!$H$71</f>
        <v>18383.701689600002</v>
      </c>
      <c r="AC145" s="15">
        <f>retribucións!$H$60</f>
        <v>18626.938628479998</v>
      </c>
      <c r="AD145" s="15">
        <f t="shared" si="4"/>
        <v>243.23693887999616</v>
      </c>
    </row>
    <row r="146" spans="1:30" ht="15" customHeight="1" x14ac:dyDescent="0.25">
      <c r="A146" s="13" t="s">
        <v>17</v>
      </c>
      <c r="B146" s="13" t="s">
        <v>17</v>
      </c>
      <c r="C146" s="14" t="s">
        <v>1703</v>
      </c>
      <c r="D146" s="24" t="s">
        <v>1704</v>
      </c>
      <c r="E146" s="14" t="s">
        <v>1705</v>
      </c>
      <c r="F146" s="14" t="s">
        <v>1903</v>
      </c>
      <c r="G146" s="11">
        <v>9</v>
      </c>
      <c r="H146" s="15">
        <f>retribucións!$E$60</f>
        <v>6319.04</v>
      </c>
      <c r="I146" s="11" t="s">
        <v>1349</v>
      </c>
      <c r="J146" s="24" t="s">
        <v>1350</v>
      </c>
      <c r="K146" s="11">
        <v>1</v>
      </c>
      <c r="L146" s="14"/>
      <c r="M146" s="14"/>
      <c r="N146" s="12">
        <v>6003</v>
      </c>
      <c r="O146" s="25"/>
      <c r="P146" s="14" t="s">
        <v>1369</v>
      </c>
      <c r="Q146" s="11" t="s">
        <v>15</v>
      </c>
      <c r="R146" s="16" t="s">
        <v>21</v>
      </c>
      <c r="S146" s="12"/>
      <c r="T146" s="13" t="s">
        <v>17</v>
      </c>
      <c r="U146" s="13" t="s">
        <v>17</v>
      </c>
      <c r="V146" s="11">
        <v>21</v>
      </c>
      <c r="W146" s="14" t="s">
        <v>73</v>
      </c>
      <c r="X146" s="14" t="s">
        <v>74</v>
      </c>
      <c r="Y146" s="14" t="s">
        <v>20</v>
      </c>
      <c r="Z146" s="14">
        <v>0</v>
      </c>
      <c r="AA146" s="14"/>
      <c r="AB146" s="15">
        <f>retribucións!$H$71</f>
        <v>18383.701689600002</v>
      </c>
      <c r="AC146" s="15">
        <f>retribucións!$H$60</f>
        <v>18626.938628479998</v>
      </c>
      <c r="AD146" s="15">
        <f t="shared" si="4"/>
        <v>243.23693887999616</v>
      </c>
    </row>
    <row r="147" spans="1:30" ht="15" customHeight="1" x14ac:dyDescent="0.25">
      <c r="A147" s="13" t="s">
        <v>17</v>
      </c>
      <c r="B147" s="13" t="s">
        <v>119</v>
      </c>
      <c r="C147" s="14" t="s">
        <v>1703</v>
      </c>
      <c r="D147" s="24" t="s">
        <v>1706</v>
      </c>
      <c r="E147" s="14" t="s">
        <v>1707</v>
      </c>
      <c r="F147" s="14" t="s">
        <v>1903</v>
      </c>
      <c r="G147" s="11">
        <v>9</v>
      </c>
      <c r="H147" s="15">
        <f>retribucións!$E$60</f>
        <v>6319.04</v>
      </c>
      <c r="I147" s="11" t="s">
        <v>1349</v>
      </c>
      <c r="J147" s="24" t="s">
        <v>1350</v>
      </c>
      <c r="K147" s="11">
        <v>1</v>
      </c>
      <c r="L147" s="14"/>
      <c r="M147" s="14"/>
      <c r="N147" s="12">
        <v>6003</v>
      </c>
      <c r="O147" s="25"/>
      <c r="P147" s="14" t="s">
        <v>1369</v>
      </c>
      <c r="Q147" s="11" t="s">
        <v>15</v>
      </c>
      <c r="R147" s="16">
        <v>973</v>
      </c>
      <c r="S147" s="12"/>
      <c r="T147" s="13" t="s">
        <v>17</v>
      </c>
      <c r="U147" s="13" t="s">
        <v>6687</v>
      </c>
      <c r="V147" s="11" t="s">
        <v>119</v>
      </c>
      <c r="W147" s="14" t="s">
        <v>119</v>
      </c>
      <c r="X147" s="14" t="s">
        <v>119</v>
      </c>
      <c r="Y147" s="14" t="s">
        <v>119</v>
      </c>
      <c r="Z147" s="14" t="s">
        <v>119</v>
      </c>
      <c r="AA147" s="14"/>
      <c r="AB147" s="15">
        <f>retribucións!$H$71</f>
        <v>18383.701689600002</v>
      </c>
      <c r="AC147" s="15">
        <f>retribucións!$H$60</f>
        <v>18626.938628479998</v>
      </c>
      <c r="AD147" s="15">
        <f t="shared" si="4"/>
        <v>243.23693887999616</v>
      </c>
    </row>
    <row r="148" spans="1:30" ht="15" customHeight="1" x14ac:dyDescent="0.25">
      <c r="A148" s="13" t="s">
        <v>17</v>
      </c>
      <c r="B148" s="13" t="s">
        <v>17</v>
      </c>
      <c r="C148" s="14" t="s">
        <v>1708</v>
      </c>
      <c r="D148" s="24" t="s">
        <v>1709</v>
      </c>
      <c r="E148" s="14" t="s">
        <v>1710</v>
      </c>
      <c r="F148" s="14" t="s">
        <v>1903</v>
      </c>
      <c r="G148" s="11">
        <v>9</v>
      </c>
      <c r="H148" s="15">
        <f>retribucións!$E$60</f>
        <v>6319.04</v>
      </c>
      <c r="I148" s="11" t="s">
        <v>1349</v>
      </c>
      <c r="J148" s="24" t="s">
        <v>1350</v>
      </c>
      <c r="K148" s="11">
        <v>1</v>
      </c>
      <c r="L148" s="14"/>
      <c r="M148" s="14"/>
      <c r="N148" s="12">
        <v>6003</v>
      </c>
      <c r="O148" s="25"/>
      <c r="P148" s="14" t="s">
        <v>1369</v>
      </c>
      <c r="Q148" s="11" t="s">
        <v>15</v>
      </c>
      <c r="R148" s="16" t="s">
        <v>21</v>
      </c>
      <c r="S148" s="12"/>
      <c r="T148" s="13" t="s">
        <v>17</v>
      </c>
      <c r="U148" s="13" t="s">
        <v>17</v>
      </c>
      <c r="V148" s="11">
        <v>555</v>
      </c>
      <c r="W148" s="14" t="s">
        <v>75</v>
      </c>
      <c r="X148" s="14" t="s">
        <v>76</v>
      </c>
      <c r="Y148" s="14" t="s">
        <v>20</v>
      </c>
      <c r="Z148" s="14">
        <v>0</v>
      </c>
      <c r="AA148" s="14"/>
      <c r="AB148" s="15">
        <f>retribucións!$H$71</f>
        <v>18383.701689600002</v>
      </c>
      <c r="AC148" s="15">
        <f>retribucións!$H$60</f>
        <v>18626.938628479998</v>
      </c>
      <c r="AD148" s="15">
        <f t="shared" si="4"/>
        <v>243.23693887999616</v>
      </c>
    </row>
    <row r="149" spans="1:30" ht="15" customHeight="1" x14ac:dyDescent="0.25">
      <c r="A149" s="13" t="s">
        <v>17</v>
      </c>
      <c r="B149" s="13" t="s">
        <v>17</v>
      </c>
      <c r="C149" s="14" t="s">
        <v>1711</v>
      </c>
      <c r="D149" s="24" t="s">
        <v>1712</v>
      </c>
      <c r="E149" s="14" t="s">
        <v>1713</v>
      </c>
      <c r="F149" s="14" t="s">
        <v>1903</v>
      </c>
      <c r="G149" s="11">
        <v>9</v>
      </c>
      <c r="H149" s="15">
        <f>retribucións!$E$60</f>
        <v>6319.04</v>
      </c>
      <c r="I149" s="11" t="s">
        <v>1349</v>
      </c>
      <c r="J149" s="24" t="s">
        <v>1350</v>
      </c>
      <c r="K149" s="11">
        <v>1</v>
      </c>
      <c r="L149" s="14"/>
      <c r="M149" s="14"/>
      <c r="N149" s="12">
        <v>6003</v>
      </c>
      <c r="O149" s="25"/>
      <c r="P149" s="14" t="s">
        <v>1369</v>
      </c>
      <c r="Q149" s="11" t="s">
        <v>15</v>
      </c>
      <c r="R149" s="16" t="s">
        <v>21</v>
      </c>
      <c r="S149" s="12"/>
      <c r="T149" s="13" t="s">
        <v>17</v>
      </c>
      <c r="U149" s="13" t="s">
        <v>17</v>
      </c>
      <c r="V149" s="11">
        <v>202</v>
      </c>
      <c r="W149" s="14" t="s">
        <v>77</v>
      </c>
      <c r="X149" s="14" t="s">
        <v>78</v>
      </c>
      <c r="Y149" s="14" t="s">
        <v>20</v>
      </c>
      <c r="Z149" s="14">
        <v>0</v>
      </c>
      <c r="AA149" s="14"/>
      <c r="AB149" s="15">
        <f>retribucións!$H$71</f>
        <v>18383.701689600002</v>
      </c>
      <c r="AC149" s="15">
        <f>retribucións!$H$60</f>
        <v>18626.938628479998</v>
      </c>
      <c r="AD149" s="15">
        <f t="shared" si="4"/>
        <v>243.23693887999616</v>
      </c>
    </row>
    <row r="150" spans="1:30" ht="15" customHeight="1" x14ac:dyDescent="0.25">
      <c r="A150" s="13" t="s">
        <v>17</v>
      </c>
      <c r="B150" s="13" t="s">
        <v>17</v>
      </c>
      <c r="C150" s="14" t="s">
        <v>1714</v>
      </c>
      <c r="D150" s="24" t="s">
        <v>1715</v>
      </c>
      <c r="E150" s="14" t="s">
        <v>1716</v>
      </c>
      <c r="F150" s="14" t="s">
        <v>1903</v>
      </c>
      <c r="G150" s="11">
        <v>9</v>
      </c>
      <c r="H150" s="15">
        <f>retribucións!$E$60</f>
        <v>6319.04</v>
      </c>
      <c r="I150" s="11" t="s">
        <v>1349</v>
      </c>
      <c r="J150" s="24" t="s">
        <v>1350</v>
      </c>
      <c r="K150" s="11">
        <v>1</v>
      </c>
      <c r="L150" s="14"/>
      <c r="M150" s="14"/>
      <c r="N150" s="12">
        <v>6003</v>
      </c>
      <c r="O150" s="25"/>
      <c r="P150" s="14" t="s">
        <v>1369</v>
      </c>
      <c r="Q150" s="11" t="s">
        <v>15</v>
      </c>
      <c r="R150" s="16">
        <v>973</v>
      </c>
      <c r="S150" s="12"/>
      <c r="T150" s="13" t="s">
        <v>17</v>
      </c>
      <c r="U150" s="13" t="s">
        <v>17</v>
      </c>
      <c r="V150" s="11">
        <v>602</v>
      </c>
      <c r="W150" s="14" t="s">
        <v>79</v>
      </c>
      <c r="X150" s="14" t="s">
        <v>80</v>
      </c>
      <c r="Y150" s="14" t="s">
        <v>20</v>
      </c>
      <c r="Z150" s="14">
        <v>0</v>
      </c>
      <c r="AA150" s="14"/>
      <c r="AB150" s="15">
        <f>retribucións!$H$71</f>
        <v>18383.701689600002</v>
      </c>
      <c r="AC150" s="15">
        <f>retribucións!$H$60</f>
        <v>18626.938628479998</v>
      </c>
      <c r="AD150" s="15">
        <f t="shared" si="4"/>
        <v>243.23693887999616</v>
      </c>
    </row>
    <row r="151" spans="1:30" ht="15" customHeight="1" x14ac:dyDescent="0.25">
      <c r="A151" s="13" t="s">
        <v>17</v>
      </c>
      <c r="B151" s="13" t="s">
        <v>17</v>
      </c>
      <c r="C151" s="14" t="s">
        <v>1714</v>
      </c>
      <c r="D151" s="24" t="s">
        <v>1717</v>
      </c>
      <c r="E151" s="14" t="s">
        <v>1718</v>
      </c>
      <c r="F151" s="14" t="s">
        <v>1903</v>
      </c>
      <c r="G151" s="11">
        <v>9</v>
      </c>
      <c r="H151" s="15">
        <f>retribucións!$E$60</f>
        <v>6319.04</v>
      </c>
      <c r="I151" s="11" t="s">
        <v>1349</v>
      </c>
      <c r="J151" s="24" t="s">
        <v>1350</v>
      </c>
      <c r="K151" s="11">
        <v>1</v>
      </c>
      <c r="L151" s="14"/>
      <c r="M151" s="14"/>
      <c r="N151" s="12">
        <v>6003</v>
      </c>
      <c r="O151" s="25"/>
      <c r="P151" s="14" t="s">
        <v>1369</v>
      </c>
      <c r="Q151" s="11" t="s">
        <v>15</v>
      </c>
      <c r="R151" s="16">
        <v>973</v>
      </c>
      <c r="S151" s="12"/>
      <c r="T151" s="13" t="s">
        <v>17</v>
      </c>
      <c r="U151" s="13" t="s">
        <v>17</v>
      </c>
      <c r="V151" s="11">
        <v>16</v>
      </c>
      <c r="W151" s="14" t="s">
        <v>81</v>
      </c>
      <c r="X151" s="14" t="s">
        <v>82</v>
      </c>
      <c r="Y151" s="14" t="s">
        <v>20</v>
      </c>
      <c r="Z151" s="14">
        <v>0</v>
      </c>
      <c r="AA151" s="14"/>
      <c r="AB151" s="15">
        <f>retribucións!$H$71</f>
        <v>18383.701689600002</v>
      </c>
      <c r="AC151" s="15">
        <f>retribucións!$H$60</f>
        <v>18626.938628479998</v>
      </c>
      <c r="AD151" s="15">
        <f t="shared" si="4"/>
        <v>243.23693887999616</v>
      </c>
    </row>
    <row r="152" spans="1:30" ht="15" customHeight="1" x14ac:dyDescent="0.25">
      <c r="A152" s="13" t="s">
        <v>17</v>
      </c>
      <c r="B152" s="13" t="s">
        <v>119</v>
      </c>
      <c r="C152" s="14" t="s">
        <v>1714</v>
      </c>
      <c r="D152" s="24" t="s">
        <v>1719</v>
      </c>
      <c r="E152" s="14" t="s">
        <v>1720</v>
      </c>
      <c r="F152" s="14" t="s">
        <v>1903</v>
      </c>
      <c r="G152" s="11">
        <v>9</v>
      </c>
      <c r="H152" s="15">
        <f>retribucións!$E$60</f>
        <v>6319.04</v>
      </c>
      <c r="I152" s="11" t="s">
        <v>1349</v>
      </c>
      <c r="J152" s="24" t="s">
        <v>1350</v>
      </c>
      <c r="K152" s="11">
        <v>1</v>
      </c>
      <c r="L152" s="14"/>
      <c r="M152" s="14"/>
      <c r="N152" s="12">
        <v>6003</v>
      </c>
      <c r="O152" s="25"/>
      <c r="P152" s="14" t="s">
        <v>1369</v>
      </c>
      <c r="Q152" s="11" t="s">
        <v>15</v>
      </c>
      <c r="R152" s="16">
        <v>973</v>
      </c>
      <c r="S152" s="12"/>
      <c r="T152" s="13" t="s">
        <v>17</v>
      </c>
      <c r="U152" s="13" t="s">
        <v>6687</v>
      </c>
      <c r="V152" s="11" t="s">
        <v>119</v>
      </c>
      <c r="W152" s="14" t="s">
        <v>119</v>
      </c>
      <c r="X152" s="14" t="s">
        <v>119</v>
      </c>
      <c r="Y152" s="14" t="s">
        <v>119</v>
      </c>
      <c r="Z152" s="14" t="s">
        <v>119</v>
      </c>
      <c r="AA152" s="14"/>
      <c r="AB152" s="15">
        <f>retribucións!$H$71</f>
        <v>18383.701689600002</v>
      </c>
      <c r="AC152" s="15">
        <f>retribucións!$H$60</f>
        <v>18626.938628479998</v>
      </c>
      <c r="AD152" s="15">
        <f t="shared" si="4"/>
        <v>243.23693887999616</v>
      </c>
    </row>
    <row r="153" spans="1:30" ht="15" customHeight="1" x14ac:dyDescent="0.25">
      <c r="A153" s="13" t="s">
        <v>17</v>
      </c>
      <c r="B153" s="13" t="s">
        <v>119</v>
      </c>
      <c r="C153" s="14" t="s">
        <v>1721</v>
      </c>
      <c r="D153" s="24" t="s">
        <v>1722</v>
      </c>
      <c r="E153" s="14" t="s">
        <v>1723</v>
      </c>
      <c r="F153" s="14" t="s">
        <v>1903</v>
      </c>
      <c r="G153" s="11">
        <v>9</v>
      </c>
      <c r="H153" s="15">
        <f>retribucións!$E$60</f>
        <v>6319.04</v>
      </c>
      <c r="I153" s="11" t="s">
        <v>1349</v>
      </c>
      <c r="J153" s="24" t="s">
        <v>1350</v>
      </c>
      <c r="K153" s="11">
        <v>1</v>
      </c>
      <c r="L153" s="14"/>
      <c r="M153" s="14"/>
      <c r="N153" s="12">
        <v>6003</v>
      </c>
      <c r="O153" s="25"/>
      <c r="P153" s="14" t="s">
        <v>1369</v>
      </c>
      <c r="Q153" s="11" t="s">
        <v>15</v>
      </c>
      <c r="R153" s="16">
        <v>973</v>
      </c>
      <c r="S153" s="12"/>
      <c r="T153" s="13" t="s">
        <v>17</v>
      </c>
      <c r="U153" s="13" t="s">
        <v>6687</v>
      </c>
      <c r="V153" s="11" t="s">
        <v>119</v>
      </c>
      <c r="W153" s="14" t="s">
        <v>119</v>
      </c>
      <c r="X153" s="14" t="s">
        <v>119</v>
      </c>
      <c r="Y153" s="14" t="s">
        <v>119</v>
      </c>
      <c r="Z153" s="14" t="s">
        <v>119</v>
      </c>
      <c r="AA153" s="14"/>
      <c r="AB153" s="15">
        <f>retribucións!$H$71</f>
        <v>18383.701689600002</v>
      </c>
      <c r="AC153" s="15">
        <f>retribucións!$H$60</f>
        <v>18626.938628479998</v>
      </c>
      <c r="AD153" s="15">
        <f t="shared" si="4"/>
        <v>243.23693887999616</v>
      </c>
    </row>
    <row r="154" spans="1:30" ht="15" customHeight="1" x14ac:dyDescent="0.25">
      <c r="A154" s="13" t="s">
        <v>17</v>
      </c>
      <c r="B154" s="13" t="s">
        <v>119</v>
      </c>
      <c r="C154" s="14" t="s">
        <v>1721</v>
      </c>
      <c r="D154" s="24" t="s">
        <v>1724</v>
      </c>
      <c r="E154" s="14" t="s">
        <v>1725</v>
      </c>
      <c r="F154" s="14" t="s">
        <v>1903</v>
      </c>
      <c r="G154" s="11">
        <v>9</v>
      </c>
      <c r="H154" s="15">
        <f>retribucións!$E$60</f>
        <v>6319.04</v>
      </c>
      <c r="I154" s="11" t="s">
        <v>1349</v>
      </c>
      <c r="J154" s="24" t="s">
        <v>1350</v>
      </c>
      <c r="K154" s="11">
        <v>1</v>
      </c>
      <c r="L154" s="14"/>
      <c r="M154" s="14"/>
      <c r="N154" s="12">
        <v>6003</v>
      </c>
      <c r="O154" s="25"/>
      <c r="P154" s="14" t="s">
        <v>1369</v>
      </c>
      <c r="Q154" s="11" t="s">
        <v>15</v>
      </c>
      <c r="R154" s="16" t="s">
        <v>21</v>
      </c>
      <c r="S154" s="12"/>
      <c r="T154" s="13" t="s">
        <v>17</v>
      </c>
      <c r="U154" s="13" t="s">
        <v>6687</v>
      </c>
      <c r="V154" s="11" t="s">
        <v>119</v>
      </c>
      <c r="W154" s="14" t="s">
        <v>119</v>
      </c>
      <c r="X154" s="14" t="s">
        <v>119</v>
      </c>
      <c r="Y154" s="14" t="s">
        <v>119</v>
      </c>
      <c r="Z154" s="14" t="s">
        <v>119</v>
      </c>
      <c r="AA154" s="14"/>
      <c r="AB154" s="15">
        <f>retribucións!$H$71</f>
        <v>18383.701689600002</v>
      </c>
      <c r="AC154" s="15">
        <f>retribucións!$H$60</f>
        <v>18626.938628479998</v>
      </c>
      <c r="AD154" s="15">
        <f t="shared" si="4"/>
        <v>243.23693887999616</v>
      </c>
    </row>
    <row r="155" spans="1:30" ht="15" customHeight="1" x14ac:dyDescent="0.25">
      <c r="A155" s="13" t="s">
        <v>17</v>
      </c>
      <c r="B155" s="13" t="s">
        <v>119</v>
      </c>
      <c r="C155" s="14" t="s">
        <v>1721</v>
      </c>
      <c r="D155" s="24" t="s">
        <v>1726</v>
      </c>
      <c r="E155" s="14" t="s">
        <v>1727</v>
      </c>
      <c r="F155" s="14" t="s">
        <v>1903</v>
      </c>
      <c r="G155" s="11">
        <v>9</v>
      </c>
      <c r="H155" s="15">
        <f>retribucións!$E$60</f>
        <v>6319.04</v>
      </c>
      <c r="I155" s="11" t="s">
        <v>1349</v>
      </c>
      <c r="J155" s="24" t="s">
        <v>1350</v>
      </c>
      <c r="K155" s="11">
        <v>1</v>
      </c>
      <c r="L155" s="14"/>
      <c r="M155" s="14"/>
      <c r="N155" s="12">
        <v>6003</v>
      </c>
      <c r="O155" s="25"/>
      <c r="P155" s="14" t="s">
        <v>1369</v>
      </c>
      <c r="Q155" s="11" t="s">
        <v>15</v>
      </c>
      <c r="R155" s="16">
        <v>973</v>
      </c>
      <c r="S155" s="12"/>
      <c r="T155" s="13" t="s">
        <v>17</v>
      </c>
      <c r="U155" s="13" t="s">
        <v>6687</v>
      </c>
      <c r="V155" s="11" t="s">
        <v>119</v>
      </c>
      <c r="W155" s="14" t="s">
        <v>119</v>
      </c>
      <c r="X155" s="14" t="s">
        <v>119</v>
      </c>
      <c r="Y155" s="14" t="s">
        <v>119</v>
      </c>
      <c r="Z155" s="14" t="s">
        <v>119</v>
      </c>
      <c r="AA155" s="14"/>
      <c r="AB155" s="15">
        <f>retribucións!$H$71</f>
        <v>18383.701689600002</v>
      </c>
      <c r="AC155" s="15">
        <f>retribucións!$H$60</f>
        <v>18626.938628479998</v>
      </c>
      <c r="AD155" s="15">
        <f t="shared" si="4"/>
        <v>243.23693887999616</v>
      </c>
    </row>
    <row r="156" spans="1:30" ht="15" customHeight="1" x14ac:dyDescent="0.25">
      <c r="A156" s="13" t="s">
        <v>17</v>
      </c>
      <c r="B156" s="13" t="s">
        <v>119</v>
      </c>
      <c r="C156" s="14" t="s">
        <v>1728</v>
      </c>
      <c r="D156" s="24" t="s">
        <v>1729</v>
      </c>
      <c r="E156" s="14" t="s">
        <v>1730</v>
      </c>
      <c r="F156" s="14" t="s">
        <v>1903</v>
      </c>
      <c r="G156" s="11">
        <v>9</v>
      </c>
      <c r="H156" s="15">
        <f>retribucións!$E$60</f>
        <v>6319.04</v>
      </c>
      <c r="I156" s="11" t="s">
        <v>1349</v>
      </c>
      <c r="J156" s="24" t="s">
        <v>1350</v>
      </c>
      <c r="K156" s="11">
        <v>1</v>
      </c>
      <c r="L156" s="14"/>
      <c r="M156" s="14"/>
      <c r="N156" s="12">
        <v>6003</v>
      </c>
      <c r="O156" s="25"/>
      <c r="P156" s="14" t="s">
        <v>1369</v>
      </c>
      <c r="Q156" s="11" t="s">
        <v>15</v>
      </c>
      <c r="R156" s="16" t="s">
        <v>21</v>
      </c>
      <c r="S156" s="12"/>
      <c r="T156" s="13" t="s">
        <v>17</v>
      </c>
      <c r="U156" s="13" t="s">
        <v>6687</v>
      </c>
      <c r="V156" s="11" t="s">
        <v>119</v>
      </c>
      <c r="W156" s="14" t="s">
        <v>119</v>
      </c>
      <c r="X156" s="14" t="s">
        <v>119</v>
      </c>
      <c r="Y156" s="14" t="s">
        <v>119</v>
      </c>
      <c r="Z156" s="14" t="s">
        <v>119</v>
      </c>
      <c r="AA156" s="14"/>
      <c r="AB156" s="15">
        <f>retribucións!$H$71</f>
        <v>18383.701689600002</v>
      </c>
      <c r="AC156" s="15">
        <f>retribucións!$H$60</f>
        <v>18626.938628479998</v>
      </c>
      <c r="AD156" s="15">
        <f t="shared" si="4"/>
        <v>243.23693887999616</v>
      </c>
    </row>
    <row r="157" spans="1:30" ht="15" customHeight="1" x14ac:dyDescent="0.25">
      <c r="A157" s="13" t="s">
        <v>17</v>
      </c>
      <c r="B157" s="13" t="s">
        <v>119</v>
      </c>
      <c r="C157" s="14" t="s">
        <v>1728</v>
      </c>
      <c r="D157" s="24" t="s">
        <v>1731</v>
      </c>
      <c r="E157" s="14" t="s">
        <v>1732</v>
      </c>
      <c r="F157" s="14" t="s">
        <v>1903</v>
      </c>
      <c r="G157" s="11">
        <v>9</v>
      </c>
      <c r="H157" s="15">
        <f>retribucións!$E$60</f>
        <v>6319.04</v>
      </c>
      <c r="I157" s="11" t="s">
        <v>1349</v>
      </c>
      <c r="J157" s="24" t="s">
        <v>1350</v>
      </c>
      <c r="K157" s="11">
        <v>1</v>
      </c>
      <c r="L157" s="14"/>
      <c r="M157" s="14"/>
      <c r="N157" s="12">
        <v>6003</v>
      </c>
      <c r="O157" s="25"/>
      <c r="P157" s="14" t="s">
        <v>1369</v>
      </c>
      <c r="Q157" s="11" t="s">
        <v>15</v>
      </c>
      <c r="R157" s="16">
        <v>973</v>
      </c>
      <c r="S157" s="12"/>
      <c r="T157" s="13" t="s">
        <v>17</v>
      </c>
      <c r="U157" s="13" t="s">
        <v>6687</v>
      </c>
      <c r="V157" s="11" t="s">
        <v>119</v>
      </c>
      <c r="W157" s="14" t="s">
        <v>119</v>
      </c>
      <c r="X157" s="14" t="s">
        <v>119</v>
      </c>
      <c r="Y157" s="14" t="s">
        <v>119</v>
      </c>
      <c r="Z157" s="14" t="s">
        <v>119</v>
      </c>
      <c r="AA157" s="14"/>
      <c r="AB157" s="15">
        <f>retribucións!$H$71</f>
        <v>18383.701689600002</v>
      </c>
      <c r="AC157" s="15">
        <f>retribucións!$H$60</f>
        <v>18626.938628479998</v>
      </c>
      <c r="AD157" s="15">
        <f t="shared" si="4"/>
        <v>243.23693887999616</v>
      </c>
    </row>
    <row r="158" spans="1:30" ht="15" customHeight="1" x14ac:dyDescent="0.25">
      <c r="A158" s="13" t="s">
        <v>17</v>
      </c>
      <c r="B158" s="13" t="s">
        <v>119</v>
      </c>
      <c r="C158" s="14" t="s">
        <v>1733</v>
      </c>
      <c r="D158" s="24" t="s">
        <v>1734</v>
      </c>
      <c r="E158" s="14" t="s">
        <v>1735</v>
      </c>
      <c r="F158" s="14" t="s">
        <v>1903</v>
      </c>
      <c r="G158" s="11">
        <v>9</v>
      </c>
      <c r="H158" s="15">
        <f>retribucións!$E$60</f>
        <v>6319.04</v>
      </c>
      <c r="I158" s="11" t="s">
        <v>1349</v>
      </c>
      <c r="J158" s="24" t="s">
        <v>1350</v>
      </c>
      <c r="K158" s="11">
        <v>1</v>
      </c>
      <c r="L158" s="14"/>
      <c r="M158" s="14"/>
      <c r="N158" s="12">
        <v>6003</v>
      </c>
      <c r="O158" s="25"/>
      <c r="P158" s="14" t="s">
        <v>1369</v>
      </c>
      <c r="Q158" s="11" t="s">
        <v>15</v>
      </c>
      <c r="R158" s="16">
        <v>973</v>
      </c>
      <c r="S158" s="12"/>
      <c r="T158" s="13" t="s">
        <v>17</v>
      </c>
      <c r="U158" s="13" t="s">
        <v>6687</v>
      </c>
      <c r="V158" s="11" t="s">
        <v>119</v>
      </c>
      <c r="W158" s="14" t="s">
        <v>119</v>
      </c>
      <c r="X158" s="14" t="s">
        <v>119</v>
      </c>
      <c r="Y158" s="14" t="s">
        <v>119</v>
      </c>
      <c r="Z158" s="14" t="s">
        <v>119</v>
      </c>
      <c r="AA158" s="14"/>
      <c r="AB158" s="15">
        <f>retribucións!$H$71</f>
        <v>18383.701689600002</v>
      </c>
      <c r="AC158" s="15">
        <f>retribucións!$H$60</f>
        <v>18626.938628479998</v>
      </c>
      <c r="AD158" s="15">
        <f t="shared" si="4"/>
        <v>243.23693887999616</v>
      </c>
    </row>
    <row r="159" spans="1:30" ht="15" customHeight="1" x14ac:dyDescent="0.25">
      <c r="A159" s="13" t="s">
        <v>17</v>
      </c>
      <c r="B159" s="13" t="s">
        <v>17</v>
      </c>
      <c r="C159" s="14" t="s">
        <v>1733</v>
      </c>
      <c r="D159" s="24" t="s">
        <v>1736</v>
      </c>
      <c r="E159" s="14" t="s">
        <v>1737</v>
      </c>
      <c r="F159" s="14" t="s">
        <v>1903</v>
      </c>
      <c r="G159" s="11">
        <v>9</v>
      </c>
      <c r="H159" s="15">
        <f>retribucións!$E$60</f>
        <v>6319.04</v>
      </c>
      <c r="I159" s="11" t="s">
        <v>1349</v>
      </c>
      <c r="J159" s="24" t="s">
        <v>1350</v>
      </c>
      <c r="K159" s="11">
        <v>1</v>
      </c>
      <c r="L159" s="14"/>
      <c r="M159" s="14"/>
      <c r="N159" s="12">
        <v>6003</v>
      </c>
      <c r="O159" s="25"/>
      <c r="P159" s="14" t="s">
        <v>1369</v>
      </c>
      <c r="Q159" s="11" t="s">
        <v>15</v>
      </c>
      <c r="R159" s="16" t="s">
        <v>21</v>
      </c>
      <c r="S159" s="12"/>
      <c r="T159" s="13" t="s">
        <v>17</v>
      </c>
      <c r="U159" s="13" t="s">
        <v>17</v>
      </c>
      <c r="V159" s="11">
        <v>187</v>
      </c>
      <c r="W159" s="14" t="s">
        <v>83</v>
      </c>
      <c r="X159" s="14" t="s">
        <v>84</v>
      </c>
      <c r="Y159" s="14" t="s">
        <v>20</v>
      </c>
      <c r="Z159" s="14">
        <v>0</v>
      </c>
      <c r="AA159" s="14"/>
      <c r="AB159" s="15">
        <f>retribucións!$H$71</f>
        <v>18383.701689600002</v>
      </c>
      <c r="AC159" s="15">
        <f>retribucións!$H$60</f>
        <v>18626.938628479998</v>
      </c>
      <c r="AD159" s="15">
        <f t="shared" si="4"/>
        <v>243.23693887999616</v>
      </c>
    </row>
    <row r="160" spans="1:30" ht="15" customHeight="1" x14ac:dyDescent="0.25">
      <c r="A160" s="13" t="s">
        <v>17</v>
      </c>
      <c r="B160" s="13" t="s">
        <v>17</v>
      </c>
      <c r="C160" s="14" t="s">
        <v>1738</v>
      </c>
      <c r="D160" s="24" t="s">
        <v>1739</v>
      </c>
      <c r="E160" s="14" t="s">
        <v>1740</v>
      </c>
      <c r="F160" s="14" t="s">
        <v>1903</v>
      </c>
      <c r="G160" s="11">
        <v>9</v>
      </c>
      <c r="H160" s="15">
        <f>retribucións!$E$60</f>
        <v>6319.04</v>
      </c>
      <c r="I160" s="11" t="s">
        <v>1349</v>
      </c>
      <c r="J160" s="24" t="s">
        <v>1350</v>
      </c>
      <c r="K160" s="11">
        <v>1</v>
      </c>
      <c r="L160" s="14"/>
      <c r="M160" s="14"/>
      <c r="N160" s="12">
        <v>6003</v>
      </c>
      <c r="O160" s="25"/>
      <c r="P160" s="14" t="s">
        <v>1369</v>
      </c>
      <c r="Q160" s="11" t="s">
        <v>15</v>
      </c>
      <c r="R160" s="16">
        <v>973</v>
      </c>
      <c r="S160" s="12"/>
      <c r="T160" s="13" t="s">
        <v>17</v>
      </c>
      <c r="U160" s="13" t="s">
        <v>17</v>
      </c>
      <c r="V160" s="11">
        <v>424</v>
      </c>
      <c r="W160" s="14" t="s">
        <v>85</v>
      </c>
      <c r="X160" s="14" t="s">
        <v>86</v>
      </c>
      <c r="Y160" s="14" t="s">
        <v>20</v>
      </c>
      <c r="Z160" s="14">
        <v>0</v>
      </c>
      <c r="AA160" s="14"/>
      <c r="AB160" s="15">
        <f>retribucións!$H$71</f>
        <v>18383.701689600002</v>
      </c>
      <c r="AC160" s="15">
        <f>retribucións!$H$60</f>
        <v>18626.938628479998</v>
      </c>
      <c r="AD160" s="15">
        <f t="shared" si="4"/>
        <v>243.23693887999616</v>
      </c>
    </row>
    <row r="161" spans="1:30" ht="15" customHeight="1" x14ac:dyDescent="0.25">
      <c r="A161" s="13" t="s">
        <v>17</v>
      </c>
      <c r="B161" s="13" t="s">
        <v>119</v>
      </c>
      <c r="C161" s="14" t="s">
        <v>1738</v>
      </c>
      <c r="D161" s="24" t="s">
        <v>1741</v>
      </c>
      <c r="E161" s="14" t="s">
        <v>1742</v>
      </c>
      <c r="F161" s="14" t="s">
        <v>1903</v>
      </c>
      <c r="G161" s="11">
        <v>9</v>
      </c>
      <c r="H161" s="15">
        <f>retribucións!$E$60</f>
        <v>6319.04</v>
      </c>
      <c r="I161" s="11" t="s">
        <v>1349</v>
      </c>
      <c r="J161" s="24" t="s">
        <v>1350</v>
      </c>
      <c r="K161" s="11">
        <v>1</v>
      </c>
      <c r="L161" s="14"/>
      <c r="M161" s="14"/>
      <c r="N161" s="12">
        <v>6003</v>
      </c>
      <c r="O161" s="25"/>
      <c r="P161" s="14" t="s">
        <v>1369</v>
      </c>
      <c r="Q161" s="11" t="s">
        <v>15</v>
      </c>
      <c r="R161" s="16" t="s">
        <v>21</v>
      </c>
      <c r="S161" s="12"/>
      <c r="T161" s="13" t="s">
        <v>17</v>
      </c>
      <c r="U161" s="13" t="s">
        <v>6687</v>
      </c>
      <c r="V161" s="11" t="s">
        <v>119</v>
      </c>
      <c r="W161" s="14" t="s">
        <v>119</v>
      </c>
      <c r="X161" s="14" t="s">
        <v>119</v>
      </c>
      <c r="Y161" s="14" t="s">
        <v>119</v>
      </c>
      <c r="Z161" s="14" t="s">
        <v>119</v>
      </c>
      <c r="AA161" s="14"/>
      <c r="AB161" s="15">
        <f>retribucións!$H$71</f>
        <v>18383.701689600002</v>
      </c>
      <c r="AC161" s="15">
        <f>retribucións!$H$60</f>
        <v>18626.938628479998</v>
      </c>
      <c r="AD161" s="15">
        <f t="shared" si="4"/>
        <v>243.23693887999616</v>
      </c>
    </row>
    <row r="162" spans="1:30" ht="15" customHeight="1" x14ac:dyDescent="0.25">
      <c r="A162" s="13" t="s">
        <v>17</v>
      </c>
      <c r="B162" s="13" t="s">
        <v>119</v>
      </c>
      <c r="C162" s="14" t="s">
        <v>1738</v>
      </c>
      <c r="D162" s="24" t="s">
        <v>1743</v>
      </c>
      <c r="E162" s="14" t="s">
        <v>1744</v>
      </c>
      <c r="F162" s="14" t="s">
        <v>1903</v>
      </c>
      <c r="G162" s="11">
        <v>9</v>
      </c>
      <c r="H162" s="15">
        <f>retribucións!$E$60</f>
        <v>6319.04</v>
      </c>
      <c r="I162" s="11" t="s">
        <v>1349</v>
      </c>
      <c r="J162" s="24" t="s">
        <v>1350</v>
      </c>
      <c r="K162" s="11">
        <v>1</v>
      </c>
      <c r="L162" s="14"/>
      <c r="M162" s="14"/>
      <c r="N162" s="12">
        <v>6003</v>
      </c>
      <c r="O162" s="25"/>
      <c r="P162" s="14" t="s">
        <v>1369</v>
      </c>
      <c r="Q162" s="11" t="s">
        <v>15</v>
      </c>
      <c r="R162" s="16" t="s">
        <v>21</v>
      </c>
      <c r="S162" s="12"/>
      <c r="T162" s="13" t="s">
        <v>17</v>
      </c>
      <c r="U162" s="13" t="s">
        <v>6687</v>
      </c>
      <c r="V162" s="11" t="s">
        <v>119</v>
      </c>
      <c r="W162" s="14" t="s">
        <v>119</v>
      </c>
      <c r="X162" s="14" t="s">
        <v>119</v>
      </c>
      <c r="Y162" s="14" t="s">
        <v>119</v>
      </c>
      <c r="Z162" s="14" t="s">
        <v>119</v>
      </c>
      <c r="AA162" s="14"/>
      <c r="AB162" s="15">
        <f>retribucións!$H$71</f>
        <v>18383.701689600002</v>
      </c>
      <c r="AC162" s="15">
        <f>retribucións!$H$60</f>
        <v>18626.938628479998</v>
      </c>
      <c r="AD162" s="15">
        <f t="shared" si="4"/>
        <v>243.23693887999616</v>
      </c>
    </row>
    <row r="163" spans="1:30" ht="15" customHeight="1" x14ac:dyDescent="0.25">
      <c r="A163" s="13" t="s">
        <v>17</v>
      </c>
      <c r="B163" s="13" t="s">
        <v>119</v>
      </c>
      <c r="C163" s="14" t="s">
        <v>1745</v>
      </c>
      <c r="D163" s="24" t="s">
        <v>1746</v>
      </c>
      <c r="E163" s="14" t="s">
        <v>1747</v>
      </c>
      <c r="F163" s="14" t="s">
        <v>1903</v>
      </c>
      <c r="G163" s="11">
        <v>9</v>
      </c>
      <c r="H163" s="15">
        <f>retribucións!$E$60</f>
        <v>6319.04</v>
      </c>
      <c r="I163" s="11" t="s">
        <v>1349</v>
      </c>
      <c r="J163" s="24" t="s">
        <v>1350</v>
      </c>
      <c r="K163" s="11">
        <v>1</v>
      </c>
      <c r="L163" s="14"/>
      <c r="M163" s="14"/>
      <c r="N163" s="12">
        <v>6003</v>
      </c>
      <c r="O163" s="25"/>
      <c r="P163" s="14" t="s">
        <v>1369</v>
      </c>
      <c r="Q163" s="11" t="s">
        <v>15</v>
      </c>
      <c r="R163" s="16">
        <v>973</v>
      </c>
      <c r="S163" s="12"/>
      <c r="T163" s="13" t="s">
        <v>17</v>
      </c>
      <c r="U163" s="13" t="s">
        <v>6687</v>
      </c>
      <c r="V163" s="11" t="s">
        <v>119</v>
      </c>
      <c r="W163" s="14" t="s">
        <v>119</v>
      </c>
      <c r="X163" s="14" t="s">
        <v>119</v>
      </c>
      <c r="Y163" s="14" t="s">
        <v>119</v>
      </c>
      <c r="Z163" s="14" t="s">
        <v>119</v>
      </c>
      <c r="AA163" s="14"/>
      <c r="AB163" s="15">
        <f>retribucións!$H$71</f>
        <v>18383.701689600002</v>
      </c>
      <c r="AC163" s="15">
        <f>retribucións!$H$60</f>
        <v>18626.938628479998</v>
      </c>
      <c r="AD163" s="15">
        <f t="shared" si="4"/>
        <v>243.23693887999616</v>
      </c>
    </row>
    <row r="164" spans="1:30" ht="15" customHeight="1" x14ac:dyDescent="0.25">
      <c r="A164" s="13" t="s">
        <v>17</v>
      </c>
      <c r="B164" s="13" t="s">
        <v>119</v>
      </c>
      <c r="C164" s="14" t="s">
        <v>1748</v>
      </c>
      <c r="D164" s="24" t="s">
        <v>1749</v>
      </c>
      <c r="E164" s="14" t="s">
        <v>1750</v>
      </c>
      <c r="F164" s="14" t="s">
        <v>1903</v>
      </c>
      <c r="G164" s="11">
        <v>9</v>
      </c>
      <c r="H164" s="15">
        <f>retribucións!$E$60</f>
        <v>6319.04</v>
      </c>
      <c r="I164" s="11" t="s">
        <v>1349</v>
      </c>
      <c r="J164" s="24" t="s">
        <v>1350</v>
      </c>
      <c r="K164" s="11">
        <v>1</v>
      </c>
      <c r="L164" s="14"/>
      <c r="M164" s="14"/>
      <c r="N164" s="12">
        <v>6003</v>
      </c>
      <c r="O164" s="25"/>
      <c r="P164" s="14" t="s">
        <v>1369</v>
      </c>
      <c r="Q164" s="11" t="s">
        <v>15</v>
      </c>
      <c r="R164" s="16" t="s">
        <v>21</v>
      </c>
      <c r="S164" s="12"/>
      <c r="T164" s="13" t="s">
        <v>17</v>
      </c>
      <c r="U164" s="13" t="s">
        <v>6687</v>
      </c>
      <c r="V164" s="11" t="s">
        <v>119</v>
      </c>
      <c r="W164" s="14" t="s">
        <v>119</v>
      </c>
      <c r="X164" s="14" t="s">
        <v>119</v>
      </c>
      <c r="Y164" s="14" t="s">
        <v>119</v>
      </c>
      <c r="Z164" s="14" t="s">
        <v>119</v>
      </c>
      <c r="AA164" s="14"/>
      <c r="AB164" s="15">
        <f>retribucións!$H$71</f>
        <v>18383.701689600002</v>
      </c>
      <c r="AC164" s="15">
        <f>retribucións!$H$60</f>
        <v>18626.938628479998</v>
      </c>
      <c r="AD164" s="15">
        <f t="shared" si="4"/>
        <v>243.23693887999616</v>
      </c>
    </row>
    <row r="165" spans="1:30" ht="15" customHeight="1" x14ac:dyDescent="0.25">
      <c r="A165" s="13" t="s">
        <v>17</v>
      </c>
      <c r="B165" s="13" t="s">
        <v>17</v>
      </c>
      <c r="C165" s="14" t="s">
        <v>1748</v>
      </c>
      <c r="D165" s="24" t="s">
        <v>1751</v>
      </c>
      <c r="E165" s="14" t="s">
        <v>1752</v>
      </c>
      <c r="F165" s="14" t="s">
        <v>1903</v>
      </c>
      <c r="G165" s="11">
        <v>9</v>
      </c>
      <c r="H165" s="15">
        <f>retribucións!$E$60</f>
        <v>6319.04</v>
      </c>
      <c r="I165" s="11" t="s">
        <v>1349</v>
      </c>
      <c r="J165" s="24" t="s">
        <v>1350</v>
      </c>
      <c r="K165" s="11">
        <v>1</v>
      </c>
      <c r="L165" s="14"/>
      <c r="M165" s="14"/>
      <c r="N165" s="12">
        <v>6003</v>
      </c>
      <c r="O165" s="25"/>
      <c r="P165" s="14" t="s">
        <v>1369</v>
      </c>
      <c r="Q165" s="11" t="s">
        <v>15</v>
      </c>
      <c r="R165" s="16">
        <v>973</v>
      </c>
      <c r="S165" s="12"/>
      <c r="T165" s="13" t="s">
        <v>17</v>
      </c>
      <c r="U165" s="13" t="s">
        <v>17</v>
      </c>
      <c r="V165" s="11">
        <v>45</v>
      </c>
      <c r="W165" s="14" t="s">
        <v>87</v>
      </c>
      <c r="X165" s="14" t="s">
        <v>88</v>
      </c>
      <c r="Y165" s="14" t="s">
        <v>20</v>
      </c>
      <c r="Z165" s="14" t="s">
        <v>89</v>
      </c>
      <c r="AA165" s="14"/>
      <c r="AB165" s="15">
        <f>retribucións!$H$71</f>
        <v>18383.701689600002</v>
      </c>
      <c r="AC165" s="15">
        <f>retribucións!$H$60</f>
        <v>18626.938628479998</v>
      </c>
      <c r="AD165" s="15">
        <f t="shared" si="4"/>
        <v>243.23693887999616</v>
      </c>
    </row>
    <row r="166" spans="1:30" ht="15" customHeight="1" x14ac:dyDescent="0.25">
      <c r="A166" s="13" t="s">
        <v>17</v>
      </c>
      <c r="B166" s="13" t="s">
        <v>17</v>
      </c>
      <c r="C166" s="14" t="s">
        <v>1753</v>
      </c>
      <c r="D166" s="24" t="s">
        <v>1754</v>
      </c>
      <c r="E166" s="14" t="s">
        <v>1755</v>
      </c>
      <c r="F166" s="14" t="s">
        <v>1903</v>
      </c>
      <c r="G166" s="11">
        <v>9</v>
      </c>
      <c r="H166" s="15">
        <f>retribucións!$E$60</f>
        <v>6319.04</v>
      </c>
      <c r="I166" s="11" t="s">
        <v>1349</v>
      </c>
      <c r="J166" s="24" t="s">
        <v>1350</v>
      </c>
      <c r="K166" s="11">
        <v>1</v>
      </c>
      <c r="L166" s="14"/>
      <c r="M166" s="14"/>
      <c r="N166" s="12">
        <v>6003</v>
      </c>
      <c r="O166" s="25"/>
      <c r="P166" s="14" t="s">
        <v>1369</v>
      </c>
      <c r="Q166" s="11" t="s">
        <v>15</v>
      </c>
      <c r="R166" s="16">
        <v>973</v>
      </c>
      <c r="S166" s="12"/>
      <c r="T166" s="13" t="s">
        <v>17</v>
      </c>
      <c r="U166" s="13" t="s">
        <v>17</v>
      </c>
      <c r="V166" s="11">
        <v>221</v>
      </c>
      <c r="W166" s="14" t="s">
        <v>90</v>
      </c>
      <c r="X166" s="14" t="s">
        <v>91</v>
      </c>
      <c r="Y166" s="14" t="s">
        <v>20</v>
      </c>
      <c r="Z166" s="14">
        <v>0</v>
      </c>
      <c r="AA166" s="14"/>
      <c r="AB166" s="15">
        <f>retribucións!$H$71</f>
        <v>18383.701689600002</v>
      </c>
      <c r="AC166" s="15">
        <f>retribucións!$H$60</f>
        <v>18626.938628479998</v>
      </c>
      <c r="AD166" s="15">
        <f t="shared" si="4"/>
        <v>243.23693887999616</v>
      </c>
    </row>
    <row r="167" spans="1:30" ht="15" customHeight="1" x14ac:dyDescent="0.25">
      <c r="A167" s="13" t="s">
        <v>17</v>
      </c>
      <c r="B167" s="13" t="s">
        <v>119</v>
      </c>
      <c r="C167" s="14" t="s">
        <v>1753</v>
      </c>
      <c r="D167" s="24" t="s">
        <v>1756</v>
      </c>
      <c r="E167" s="14" t="s">
        <v>1757</v>
      </c>
      <c r="F167" s="14" t="s">
        <v>1903</v>
      </c>
      <c r="G167" s="11">
        <v>9</v>
      </c>
      <c r="H167" s="15">
        <f>retribucións!$E$60</f>
        <v>6319.04</v>
      </c>
      <c r="I167" s="11" t="s">
        <v>1349</v>
      </c>
      <c r="J167" s="24" t="s">
        <v>1350</v>
      </c>
      <c r="K167" s="11">
        <v>1</v>
      </c>
      <c r="L167" s="14"/>
      <c r="M167" s="14"/>
      <c r="N167" s="12">
        <v>6003</v>
      </c>
      <c r="O167" s="25"/>
      <c r="P167" s="14" t="s">
        <v>1369</v>
      </c>
      <c r="Q167" s="11" t="s">
        <v>15</v>
      </c>
      <c r="R167" s="16">
        <v>973</v>
      </c>
      <c r="S167" s="12"/>
      <c r="T167" s="13" t="s">
        <v>17</v>
      </c>
      <c r="U167" s="13" t="s">
        <v>6687</v>
      </c>
      <c r="V167" s="11" t="s">
        <v>119</v>
      </c>
      <c r="W167" s="14" t="s">
        <v>119</v>
      </c>
      <c r="X167" s="14" t="s">
        <v>119</v>
      </c>
      <c r="Y167" s="14" t="s">
        <v>119</v>
      </c>
      <c r="Z167" s="14" t="s">
        <v>119</v>
      </c>
      <c r="AA167" s="14"/>
      <c r="AB167" s="15">
        <f>retribucións!$H$71</f>
        <v>18383.701689600002</v>
      </c>
      <c r="AC167" s="15">
        <f>retribucións!$H$60</f>
        <v>18626.938628479998</v>
      </c>
      <c r="AD167" s="15">
        <f t="shared" si="4"/>
        <v>243.23693887999616</v>
      </c>
    </row>
    <row r="168" spans="1:30" ht="15" customHeight="1" x14ac:dyDescent="0.25">
      <c r="A168" s="13" t="s">
        <v>17</v>
      </c>
      <c r="B168" s="13" t="s">
        <v>119</v>
      </c>
      <c r="C168" s="14" t="s">
        <v>1758</v>
      </c>
      <c r="D168" s="24" t="s">
        <v>1759</v>
      </c>
      <c r="E168" s="14" t="s">
        <v>1760</v>
      </c>
      <c r="F168" s="14" t="s">
        <v>1903</v>
      </c>
      <c r="G168" s="11">
        <v>9</v>
      </c>
      <c r="H168" s="15">
        <f>retribucións!$E$60</f>
        <v>6319.04</v>
      </c>
      <c r="I168" s="11" t="s">
        <v>1349</v>
      </c>
      <c r="J168" s="24" t="s">
        <v>1350</v>
      </c>
      <c r="K168" s="11">
        <v>1</v>
      </c>
      <c r="L168" s="14"/>
      <c r="M168" s="14"/>
      <c r="N168" s="12">
        <v>6003</v>
      </c>
      <c r="O168" s="25"/>
      <c r="P168" s="14" t="s">
        <v>1369</v>
      </c>
      <c r="Q168" s="11" t="s">
        <v>15</v>
      </c>
      <c r="R168" s="16">
        <v>973</v>
      </c>
      <c r="S168" s="12"/>
      <c r="T168" s="13" t="s">
        <v>17</v>
      </c>
      <c r="U168" s="13" t="s">
        <v>6687</v>
      </c>
      <c r="V168" s="11" t="s">
        <v>119</v>
      </c>
      <c r="W168" s="14" t="s">
        <v>119</v>
      </c>
      <c r="X168" s="14" t="s">
        <v>119</v>
      </c>
      <c r="Y168" s="14" t="s">
        <v>119</v>
      </c>
      <c r="Z168" s="14" t="s">
        <v>119</v>
      </c>
      <c r="AA168" s="14"/>
      <c r="AB168" s="15">
        <f>retribucións!$H$71</f>
        <v>18383.701689600002</v>
      </c>
      <c r="AC168" s="15">
        <f>retribucións!$H$60</f>
        <v>18626.938628479998</v>
      </c>
      <c r="AD168" s="15">
        <f t="shared" si="4"/>
        <v>243.23693887999616</v>
      </c>
    </row>
    <row r="169" spans="1:30" ht="15" customHeight="1" x14ac:dyDescent="0.25">
      <c r="A169" s="13" t="s">
        <v>17</v>
      </c>
      <c r="B169" s="13" t="s">
        <v>119</v>
      </c>
      <c r="C169" s="14" t="s">
        <v>1758</v>
      </c>
      <c r="D169" s="24" t="s">
        <v>1761</v>
      </c>
      <c r="E169" s="14" t="s">
        <v>1762</v>
      </c>
      <c r="F169" s="14" t="s">
        <v>1903</v>
      </c>
      <c r="G169" s="11">
        <v>9</v>
      </c>
      <c r="H169" s="15">
        <f>retribucións!$E$60</f>
        <v>6319.04</v>
      </c>
      <c r="I169" s="11" t="s">
        <v>1349</v>
      </c>
      <c r="J169" s="24" t="s">
        <v>1350</v>
      </c>
      <c r="K169" s="11">
        <v>1</v>
      </c>
      <c r="L169" s="14"/>
      <c r="M169" s="14"/>
      <c r="N169" s="12">
        <v>6003</v>
      </c>
      <c r="O169" s="25"/>
      <c r="P169" s="14" t="s">
        <v>1369</v>
      </c>
      <c r="Q169" s="11" t="s">
        <v>15</v>
      </c>
      <c r="R169" s="16">
        <v>973</v>
      </c>
      <c r="S169" s="12"/>
      <c r="T169" s="13" t="s">
        <v>17</v>
      </c>
      <c r="U169" s="13" t="s">
        <v>6687</v>
      </c>
      <c r="V169" s="11" t="s">
        <v>119</v>
      </c>
      <c r="W169" s="14" t="s">
        <v>119</v>
      </c>
      <c r="X169" s="14" t="s">
        <v>119</v>
      </c>
      <c r="Y169" s="14" t="s">
        <v>119</v>
      </c>
      <c r="Z169" s="14" t="s">
        <v>119</v>
      </c>
      <c r="AA169" s="14"/>
      <c r="AB169" s="15">
        <f>retribucións!$H$71</f>
        <v>18383.701689600002</v>
      </c>
      <c r="AC169" s="15">
        <f>retribucións!$H$60</f>
        <v>18626.938628479998</v>
      </c>
      <c r="AD169" s="15">
        <f t="shared" si="4"/>
        <v>243.23693887999616</v>
      </c>
    </row>
    <row r="170" spans="1:30" ht="15" customHeight="1" x14ac:dyDescent="0.25">
      <c r="A170" s="13" t="s">
        <v>17</v>
      </c>
      <c r="B170" s="13" t="s">
        <v>119</v>
      </c>
      <c r="C170" s="14" t="s">
        <v>1763</v>
      </c>
      <c r="D170" s="24" t="s">
        <v>1764</v>
      </c>
      <c r="E170" s="14" t="s">
        <v>1765</v>
      </c>
      <c r="F170" s="14" t="s">
        <v>1903</v>
      </c>
      <c r="G170" s="11">
        <v>9</v>
      </c>
      <c r="H170" s="15">
        <f>retribucións!$E$60</f>
        <v>6319.04</v>
      </c>
      <c r="I170" s="11" t="s">
        <v>1349</v>
      </c>
      <c r="J170" s="24" t="s">
        <v>1350</v>
      </c>
      <c r="K170" s="11">
        <v>1</v>
      </c>
      <c r="L170" s="14"/>
      <c r="M170" s="14"/>
      <c r="N170" s="12">
        <v>6003</v>
      </c>
      <c r="O170" s="25"/>
      <c r="P170" s="14" t="s">
        <v>1369</v>
      </c>
      <c r="Q170" s="11" t="s">
        <v>15</v>
      </c>
      <c r="R170" s="16">
        <v>973</v>
      </c>
      <c r="S170" s="12"/>
      <c r="T170" s="13" t="s">
        <v>17</v>
      </c>
      <c r="U170" s="13" t="s">
        <v>6687</v>
      </c>
      <c r="V170" s="11" t="s">
        <v>119</v>
      </c>
      <c r="W170" s="14" t="s">
        <v>119</v>
      </c>
      <c r="X170" s="14" t="s">
        <v>119</v>
      </c>
      <c r="Y170" s="14" t="s">
        <v>119</v>
      </c>
      <c r="Z170" s="14" t="s">
        <v>119</v>
      </c>
      <c r="AA170" s="14"/>
      <c r="AB170" s="15">
        <f>retribucións!$H$71</f>
        <v>18383.701689600002</v>
      </c>
      <c r="AC170" s="15">
        <f>retribucións!$H$60</f>
        <v>18626.938628479998</v>
      </c>
      <c r="AD170" s="15">
        <f t="shared" si="4"/>
        <v>243.23693887999616</v>
      </c>
    </row>
    <row r="171" spans="1:30" ht="15" customHeight="1" x14ac:dyDescent="0.25">
      <c r="A171" s="13" t="s">
        <v>17</v>
      </c>
      <c r="B171" s="13" t="s">
        <v>119</v>
      </c>
      <c r="C171" s="14" t="s">
        <v>1766</v>
      </c>
      <c r="D171" s="24" t="s">
        <v>1767</v>
      </c>
      <c r="E171" s="14" t="s">
        <v>1768</v>
      </c>
      <c r="F171" s="14" t="s">
        <v>1903</v>
      </c>
      <c r="G171" s="11">
        <v>9</v>
      </c>
      <c r="H171" s="15">
        <f>retribucións!$E$60</f>
        <v>6319.04</v>
      </c>
      <c r="I171" s="11" t="s">
        <v>1349</v>
      </c>
      <c r="J171" s="24" t="s">
        <v>1350</v>
      </c>
      <c r="K171" s="11">
        <v>1</v>
      </c>
      <c r="L171" s="14"/>
      <c r="M171" s="14"/>
      <c r="N171" s="12">
        <v>6003</v>
      </c>
      <c r="O171" s="25"/>
      <c r="P171" s="14" t="s">
        <v>1369</v>
      </c>
      <c r="Q171" s="11" t="s">
        <v>15</v>
      </c>
      <c r="R171" s="16">
        <v>973</v>
      </c>
      <c r="S171" s="12"/>
      <c r="T171" s="13" t="s">
        <v>17</v>
      </c>
      <c r="U171" s="13" t="s">
        <v>6687</v>
      </c>
      <c r="V171" s="11" t="s">
        <v>119</v>
      </c>
      <c r="W171" s="14" t="s">
        <v>119</v>
      </c>
      <c r="X171" s="14" t="s">
        <v>119</v>
      </c>
      <c r="Y171" s="14" t="s">
        <v>119</v>
      </c>
      <c r="Z171" s="14" t="s">
        <v>119</v>
      </c>
      <c r="AA171" s="14"/>
      <c r="AB171" s="15">
        <f>retribucións!$H$71</f>
        <v>18383.701689600002</v>
      </c>
      <c r="AC171" s="15">
        <f>retribucións!$H$60</f>
        <v>18626.938628479998</v>
      </c>
      <c r="AD171" s="15">
        <f t="shared" si="4"/>
        <v>243.23693887999616</v>
      </c>
    </row>
    <row r="172" spans="1:30" ht="15" customHeight="1" x14ac:dyDescent="0.25">
      <c r="A172" s="13" t="s">
        <v>17</v>
      </c>
      <c r="B172" s="13" t="s">
        <v>17</v>
      </c>
      <c r="C172" s="14" t="s">
        <v>1766</v>
      </c>
      <c r="D172" s="24" t="s">
        <v>1769</v>
      </c>
      <c r="E172" s="14" t="s">
        <v>1770</v>
      </c>
      <c r="F172" s="14" t="s">
        <v>1903</v>
      </c>
      <c r="G172" s="11">
        <v>9</v>
      </c>
      <c r="H172" s="15">
        <f>retribucións!$E$60</f>
        <v>6319.04</v>
      </c>
      <c r="I172" s="11" t="s">
        <v>1349</v>
      </c>
      <c r="J172" s="24" t="s">
        <v>1350</v>
      </c>
      <c r="K172" s="11">
        <v>1</v>
      </c>
      <c r="L172" s="14"/>
      <c r="M172" s="14"/>
      <c r="N172" s="12">
        <v>6003</v>
      </c>
      <c r="O172" s="25"/>
      <c r="P172" s="14" t="s">
        <v>1369</v>
      </c>
      <c r="Q172" s="11" t="s">
        <v>15</v>
      </c>
      <c r="R172" s="16" t="s">
        <v>21</v>
      </c>
      <c r="S172" s="12"/>
      <c r="T172" s="13" t="s">
        <v>17</v>
      </c>
      <c r="U172" s="13" t="s">
        <v>17</v>
      </c>
      <c r="V172" s="11">
        <v>559</v>
      </c>
      <c r="W172" s="14" t="s">
        <v>92</v>
      </c>
      <c r="X172" s="14" t="s">
        <v>93</v>
      </c>
      <c r="Y172" s="14" t="s">
        <v>20</v>
      </c>
      <c r="Z172" s="14">
        <v>0</v>
      </c>
      <c r="AA172" s="14"/>
      <c r="AB172" s="15">
        <f>retribucións!$H$71</f>
        <v>18383.701689600002</v>
      </c>
      <c r="AC172" s="15">
        <f>retribucións!$H$60</f>
        <v>18626.938628479998</v>
      </c>
      <c r="AD172" s="15">
        <f t="shared" si="4"/>
        <v>243.23693887999616</v>
      </c>
    </row>
    <row r="173" spans="1:30" ht="15" customHeight="1" x14ac:dyDescent="0.25">
      <c r="A173" s="13" t="s">
        <v>17</v>
      </c>
      <c r="B173" s="13" t="s">
        <v>119</v>
      </c>
      <c r="C173" s="14" t="s">
        <v>1771</v>
      </c>
      <c r="D173" s="24" t="s">
        <v>1772</v>
      </c>
      <c r="E173" s="14" t="s">
        <v>1773</v>
      </c>
      <c r="F173" s="14" t="s">
        <v>1903</v>
      </c>
      <c r="G173" s="11">
        <v>9</v>
      </c>
      <c r="H173" s="15">
        <f>retribucións!$E$60</f>
        <v>6319.04</v>
      </c>
      <c r="I173" s="11" t="s">
        <v>1349</v>
      </c>
      <c r="J173" s="24" t="s">
        <v>1350</v>
      </c>
      <c r="K173" s="11">
        <v>1</v>
      </c>
      <c r="L173" s="14"/>
      <c r="M173" s="14"/>
      <c r="N173" s="12">
        <v>6003</v>
      </c>
      <c r="O173" s="25"/>
      <c r="P173" s="14" t="s">
        <v>1369</v>
      </c>
      <c r="Q173" s="11" t="s">
        <v>15</v>
      </c>
      <c r="R173" s="16" t="s">
        <v>21</v>
      </c>
      <c r="S173" s="12"/>
      <c r="T173" s="13" t="s">
        <v>17</v>
      </c>
      <c r="U173" s="13" t="s">
        <v>6687</v>
      </c>
      <c r="V173" s="11" t="s">
        <v>119</v>
      </c>
      <c r="W173" s="14" t="s">
        <v>119</v>
      </c>
      <c r="X173" s="14" t="s">
        <v>119</v>
      </c>
      <c r="Y173" s="14" t="s">
        <v>119</v>
      </c>
      <c r="Z173" s="14" t="s">
        <v>119</v>
      </c>
      <c r="AA173" s="14"/>
      <c r="AB173" s="15">
        <f>retribucións!$H$71</f>
        <v>18383.701689600002</v>
      </c>
      <c r="AC173" s="15">
        <f>retribucións!$H$60</f>
        <v>18626.938628479998</v>
      </c>
      <c r="AD173" s="15">
        <f t="shared" si="4"/>
        <v>243.23693887999616</v>
      </c>
    </row>
    <row r="174" spans="1:30" ht="15" customHeight="1" x14ac:dyDescent="0.25">
      <c r="A174" s="13" t="s">
        <v>17</v>
      </c>
      <c r="B174" s="13" t="s">
        <v>119</v>
      </c>
      <c r="C174" s="14" t="s">
        <v>1771</v>
      </c>
      <c r="D174" s="24" t="s">
        <v>1774</v>
      </c>
      <c r="E174" s="14" t="s">
        <v>1775</v>
      </c>
      <c r="F174" s="14" t="s">
        <v>1903</v>
      </c>
      <c r="G174" s="11">
        <v>9</v>
      </c>
      <c r="H174" s="15">
        <f>retribucións!$E$60</f>
        <v>6319.04</v>
      </c>
      <c r="I174" s="11" t="s">
        <v>1349</v>
      </c>
      <c r="J174" s="24" t="s">
        <v>1350</v>
      </c>
      <c r="K174" s="11">
        <v>1</v>
      </c>
      <c r="L174" s="14"/>
      <c r="M174" s="14"/>
      <c r="N174" s="12">
        <v>6003</v>
      </c>
      <c r="O174" s="25"/>
      <c r="P174" s="14" t="s">
        <v>1369</v>
      </c>
      <c r="Q174" s="11" t="s">
        <v>15</v>
      </c>
      <c r="R174" s="16">
        <v>973</v>
      </c>
      <c r="S174" s="12"/>
      <c r="T174" s="13" t="s">
        <v>17</v>
      </c>
      <c r="U174" s="13" t="s">
        <v>6687</v>
      </c>
      <c r="V174" s="11" t="s">
        <v>119</v>
      </c>
      <c r="W174" s="14" t="s">
        <v>119</v>
      </c>
      <c r="X174" s="14" t="s">
        <v>119</v>
      </c>
      <c r="Y174" s="14" t="s">
        <v>119</v>
      </c>
      <c r="Z174" s="14" t="s">
        <v>119</v>
      </c>
      <c r="AA174" s="14"/>
      <c r="AB174" s="15">
        <f>retribucións!$H$71</f>
        <v>18383.701689600002</v>
      </c>
      <c r="AC174" s="15">
        <f>retribucións!$H$60</f>
        <v>18626.938628479998</v>
      </c>
      <c r="AD174" s="15">
        <f t="shared" si="4"/>
        <v>243.23693887999616</v>
      </c>
    </row>
    <row r="175" spans="1:30" ht="15" customHeight="1" x14ac:dyDescent="0.25">
      <c r="A175" s="13" t="s">
        <v>17</v>
      </c>
      <c r="B175" s="13" t="s">
        <v>119</v>
      </c>
      <c r="C175" s="14" t="s">
        <v>1771</v>
      </c>
      <c r="D175" s="24" t="s">
        <v>1776</v>
      </c>
      <c r="E175" s="14" t="s">
        <v>1777</v>
      </c>
      <c r="F175" s="14" t="s">
        <v>1903</v>
      </c>
      <c r="G175" s="11">
        <v>9</v>
      </c>
      <c r="H175" s="15">
        <f>retribucións!$E$60</f>
        <v>6319.04</v>
      </c>
      <c r="I175" s="11" t="s">
        <v>1349</v>
      </c>
      <c r="J175" s="24" t="s">
        <v>1350</v>
      </c>
      <c r="K175" s="11">
        <v>1</v>
      </c>
      <c r="L175" s="14"/>
      <c r="M175" s="14"/>
      <c r="N175" s="12">
        <v>6003</v>
      </c>
      <c r="O175" s="25"/>
      <c r="P175" s="14" t="s">
        <v>1369</v>
      </c>
      <c r="Q175" s="11" t="s">
        <v>15</v>
      </c>
      <c r="R175" s="16" t="s">
        <v>21</v>
      </c>
      <c r="S175" s="12"/>
      <c r="T175" s="13" t="s">
        <v>17</v>
      </c>
      <c r="U175" s="13" t="s">
        <v>6687</v>
      </c>
      <c r="V175" s="11" t="s">
        <v>119</v>
      </c>
      <c r="W175" s="14" t="s">
        <v>119</v>
      </c>
      <c r="X175" s="14" t="s">
        <v>119</v>
      </c>
      <c r="Y175" s="14" t="s">
        <v>119</v>
      </c>
      <c r="Z175" s="14" t="s">
        <v>119</v>
      </c>
      <c r="AA175" s="14"/>
      <c r="AB175" s="15">
        <f>retribucións!$H$71</f>
        <v>18383.701689600002</v>
      </c>
      <c r="AC175" s="15">
        <f>retribucións!$H$60</f>
        <v>18626.938628479998</v>
      </c>
      <c r="AD175" s="15">
        <f t="shared" si="4"/>
        <v>243.23693887999616</v>
      </c>
    </row>
    <row r="176" spans="1:30" ht="15" customHeight="1" x14ac:dyDescent="0.25">
      <c r="A176" s="13" t="s">
        <v>17</v>
      </c>
      <c r="B176" s="13" t="s">
        <v>17</v>
      </c>
      <c r="C176" s="14" t="s">
        <v>1778</v>
      </c>
      <c r="D176" s="24" t="s">
        <v>1779</v>
      </c>
      <c r="E176" s="14" t="s">
        <v>1780</v>
      </c>
      <c r="F176" s="14" t="s">
        <v>1903</v>
      </c>
      <c r="G176" s="11">
        <v>9</v>
      </c>
      <c r="H176" s="15">
        <f>retribucións!$E$60</f>
        <v>6319.04</v>
      </c>
      <c r="I176" s="11" t="s">
        <v>1349</v>
      </c>
      <c r="J176" s="24" t="s">
        <v>1350</v>
      </c>
      <c r="K176" s="11">
        <v>1</v>
      </c>
      <c r="L176" s="14"/>
      <c r="M176" s="14"/>
      <c r="N176" s="12">
        <v>6003</v>
      </c>
      <c r="O176" s="25"/>
      <c r="P176" s="14" t="s">
        <v>1369</v>
      </c>
      <c r="Q176" s="11" t="s">
        <v>15</v>
      </c>
      <c r="R176" s="16">
        <v>973</v>
      </c>
      <c r="S176" s="12"/>
      <c r="T176" s="13" t="s">
        <v>17</v>
      </c>
      <c r="U176" s="13" t="s">
        <v>17</v>
      </c>
      <c r="V176" s="11">
        <v>259</v>
      </c>
      <c r="W176" s="14" t="s">
        <v>94</v>
      </c>
      <c r="X176" s="14" t="s">
        <v>95</v>
      </c>
      <c r="Y176" s="14" t="s">
        <v>44</v>
      </c>
      <c r="Z176" s="14">
        <v>0</v>
      </c>
      <c r="AA176" s="14"/>
      <c r="AB176" s="15">
        <f>retribucións!$H$71</f>
        <v>18383.701689600002</v>
      </c>
      <c r="AC176" s="15">
        <f>retribucións!$H$60</f>
        <v>18626.938628479998</v>
      </c>
      <c r="AD176" s="15">
        <f t="shared" si="4"/>
        <v>243.23693887999616</v>
      </c>
    </row>
    <row r="177" spans="1:30" ht="15" customHeight="1" x14ac:dyDescent="0.25">
      <c r="A177" s="13" t="s">
        <v>17</v>
      </c>
      <c r="B177" s="13" t="s">
        <v>119</v>
      </c>
      <c r="C177" s="14" t="s">
        <v>1778</v>
      </c>
      <c r="D177" s="24" t="s">
        <v>1781</v>
      </c>
      <c r="E177" s="14" t="s">
        <v>1782</v>
      </c>
      <c r="F177" s="14" t="s">
        <v>1903</v>
      </c>
      <c r="G177" s="11">
        <v>9</v>
      </c>
      <c r="H177" s="15">
        <f>retribucións!$E$60</f>
        <v>6319.04</v>
      </c>
      <c r="I177" s="11" t="s">
        <v>1349</v>
      </c>
      <c r="J177" s="24" t="s">
        <v>1350</v>
      </c>
      <c r="K177" s="11">
        <v>1</v>
      </c>
      <c r="L177" s="14"/>
      <c r="M177" s="14"/>
      <c r="N177" s="12">
        <v>6003</v>
      </c>
      <c r="O177" s="25"/>
      <c r="P177" s="14" t="s">
        <v>1369</v>
      </c>
      <c r="Q177" s="11" t="s">
        <v>15</v>
      </c>
      <c r="R177" s="16">
        <v>973</v>
      </c>
      <c r="S177" s="12"/>
      <c r="T177" s="13" t="s">
        <v>17</v>
      </c>
      <c r="U177" s="13" t="s">
        <v>6687</v>
      </c>
      <c r="V177" s="11" t="s">
        <v>119</v>
      </c>
      <c r="W177" s="14" t="s">
        <v>119</v>
      </c>
      <c r="X177" s="14" t="s">
        <v>119</v>
      </c>
      <c r="Y177" s="14" t="s">
        <v>119</v>
      </c>
      <c r="Z177" s="14" t="s">
        <v>119</v>
      </c>
      <c r="AA177" s="14"/>
      <c r="AB177" s="15">
        <f>retribucións!$H$71</f>
        <v>18383.701689600002</v>
      </c>
      <c r="AC177" s="15">
        <f>retribucións!$H$60</f>
        <v>18626.938628479998</v>
      </c>
      <c r="AD177" s="15">
        <f t="shared" si="4"/>
        <v>243.23693887999616</v>
      </c>
    </row>
    <row r="178" spans="1:30" ht="15" customHeight="1" x14ac:dyDescent="0.25">
      <c r="A178" s="13" t="s">
        <v>17</v>
      </c>
      <c r="B178" s="13" t="s">
        <v>17</v>
      </c>
      <c r="C178" s="14" t="s">
        <v>1783</v>
      </c>
      <c r="D178" s="24" t="s">
        <v>1784</v>
      </c>
      <c r="E178" s="14" t="s">
        <v>1785</v>
      </c>
      <c r="F178" s="14" t="s">
        <v>1903</v>
      </c>
      <c r="G178" s="11">
        <v>9</v>
      </c>
      <c r="H178" s="15">
        <f>retribucións!$E$60</f>
        <v>6319.04</v>
      </c>
      <c r="I178" s="11" t="s">
        <v>1349</v>
      </c>
      <c r="J178" s="24" t="s">
        <v>1350</v>
      </c>
      <c r="K178" s="11">
        <v>1</v>
      </c>
      <c r="L178" s="14"/>
      <c r="M178" s="14"/>
      <c r="N178" s="12"/>
      <c r="O178" s="25"/>
      <c r="P178" s="14" t="s">
        <v>1369</v>
      </c>
      <c r="Q178" s="11" t="s">
        <v>15</v>
      </c>
      <c r="R178" s="16" t="s">
        <v>21</v>
      </c>
      <c r="S178" s="12"/>
      <c r="T178" s="13" t="s">
        <v>17</v>
      </c>
      <c r="U178" s="13" t="s">
        <v>17</v>
      </c>
      <c r="V178" s="11">
        <v>601</v>
      </c>
      <c r="W178" s="14" t="s">
        <v>96</v>
      </c>
      <c r="X178" s="14" t="s">
        <v>97</v>
      </c>
      <c r="Y178" s="14" t="s">
        <v>20</v>
      </c>
      <c r="Z178" s="14">
        <v>0</v>
      </c>
      <c r="AA178" s="14"/>
      <c r="AB178" s="15">
        <f>retribucións!$H$71</f>
        <v>18383.701689600002</v>
      </c>
      <c r="AC178" s="15">
        <f>retribucións!$H$60</f>
        <v>18626.938628479998</v>
      </c>
      <c r="AD178" s="15">
        <f t="shared" si="4"/>
        <v>243.23693887999616</v>
      </c>
    </row>
    <row r="179" spans="1:30" ht="15" customHeight="1" x14ac:dyDescent="0.25">
      <c r="A179" s="13" t="s">
        <v>17</v>
      </c>
      <c r="B179" s="13" t="s">
        <v>119</v>
      </c>
      <c r="C179" s="14" t="s">
        <v>1783</v>
      </c>
      <c r="D179" s="24" t="s">
        <v>1786</v>
      </c>
      <c r="E179" s="14" t="s">
        <v>1787</v>
      </c>
      <c r="F179" s="14" t="s">
        <v>1903</v>
      </c>
      <c r="G179" s="11">
        <v>9</v>
      </c>
      <c r="H179" s="15">
        <f>retribucións!$E$60</f>
        <v>6319.04</v>
      </c>
      <c r="I179" s="11" t="s">
        <v>1349</v>
      </c>
      <c r="J179" s="24" t="s">
        <v>1350</v>
      </c>
      <c r="K179" s="11">
        <v>1</v>
      </c>
      <c r="L179" s="14"/>
      <c r="M179" s="14"/>
      <c r="N179" s="12">
        <v>6003</v>
      </c>
      <c r="O179" s="25"/>
      <c r="P179" s="14" t="s">
        <v>1369</v>
      </c>
      <c r="Q179" s="11" t="s">
        <v>15</v>
      </c>
      <c r="R179" s="16" t="s">
        <v>21</v>
      </c>
      <c r="S179" s="12"/>
      <c r="T179" s="13" t="s">
        <v>17</v>
      </c>
      <c r="U179" s="13" t="s">
        <v>6687</v>
      </c>
      <c r="V179" s="11" t="s">
        <v>119</v>
      </c>
      <c r="W179" s="14" t="s">
        <v>119</v>
      </c>
      <c r="X179" s="14" t="s">
        <v>119</v>
      </c>
      <c r="Y179" s="14" t="s">
        <v>119</v>
      </c>
      <c r="Z179" s="14" t="s">
        <v>119</v>
      </c>
      <c r="AA179" s="14"/>
      <c r="AB179" s="15">
        <f>retribucións!$H$71</f>
        <v>18383.701689600002</v>
      </c>
      <c r="AC179" s="15">
        <f>retribucións!$H$60</f>
        <v>18626.938628479998</v>
      </c>
      <c r="AD179" s="15">
        <f t="shared" si="4"/>
        <v>243.23693887999616</v>
      </c>
    </row>
    <row r="180" spans="1:30" ht="15" customHeight="1" x14ac:dyDescent="0.25">
      <c r="A180" s="13" t="s">
        <v>17</v>
      </c>
      <c r="B180" s="13" t="s">
        <v>119</v>
      </c>
      <c r="C180" s="14" t="s">
        <v>1788</v>
      </c>
      <c r="D180" s="24" t="s">
        <v>1789</v>
      </c>
      <c r="E180" s="14" t="s">
        <v>1790</v>
      </c>
      <c r="F180" s="14" t="s">
        <v>1903</v>
      </c>
      <c r="G180" s="11">
        <v>9</v>
      </c>
      <c r="H180" s="15">
        <f>retribucións!$E$60</f>
        <v>6319.04</v>
      </c>
      <c r="I180" s="11" t="s">
        <v>1349</v>
      </c>
      <c r="J180" s="24" t="s">
        <v>1350</v>
      </c>
      <c r="K180" s="11">
        <v>1</v>
      </c>
      <c r="L180" s="14"/>
      <c r="M180" s="14"/>
      <c r="N180" s="12">
        <v>6003</v>
      </c>
      <c r="O180" s="25"/>
      <c r="P180" s="14" t="s">
        <v>1369</v>
      </c>
      <c r="Q180" s="11" t="s">
        <v>15</v>
      </c>
      <c r="R180" s="16">
        <v>973</v>
      </c>
      <c r="S180" s="12"/>
      <c r="T180" s="13" t="s">
        <v>17</v>
      </c>
      <c r="U180" s="13" t="s">
        <v>6687</v>
      </c>
      <c r="V180" s="11" t="s">
        <v>119</v>
      </c>
      <c r="W180" s="14" t="s">
        <v>119</v>
      </c>
      <c r="X180" s="14" t="s">
        <v>119</v>
      </c>
      <c r="Y180" s="14" t="s">
        <v>119</v>
      </c>
      <c r="Z180" s="14" t="s">
        <v>119</v>
      </c>
      <c r="AA180" s="14"/>
      <c r="AB180" s="15">
        <f>retribucións!$H$71</f>
        <v>18383.701689600002</v>
      </c>
      <c r="AC180" s="15">
        <f>retribucións!$H$60</f>
        <v>18626.938628479998</v>
      </c>
      <c r="AD180" s="15">
        <f t="shared" si="4"/>
        <v>243.23693887999616</v>
      </c>
    </row>
    <row r="181" spans="1:30" ht="15" customHeight="1" x14ac:dyDescent="0.25">
      <c r="A181" s="13" t="s">
        <v>17</v>
      </c>
      <c r="B181" s="13" t="s">
        <v>119</v>
      </c>
      <c r="C181" s="14" t="s">
        <v>1791</v>
      </c>
      <c r="D181" s="24" t="s">
        <v>1792</v>
      </c>
      <c r="E181" s="14" t="s">
        <v>1793</v>
      </c>
      <c r="F181" s="14" t="s">
        <v>1903</v>
      </c>
      <c r="G181" s="11">
        <v>9</v>
      </c>
      <c r="H181" s="15">
        <f>retribucións!$E$60</f>
        <v>6319.04</v>
      </c>
      <c r="I181" s="11" t="s">
        <v>1349</v>
      </c>
      <c r="J181" s="24" t="s">
        <v>1350</v>
      </c>
      <c r="K181" s="11">
        <v>1</v>
      </c>
      <c r="L181" s="14"/>
      <c r="M181" s="14"/>
      <c r="N181" s="12">
        <v>6003</v>
      </c>
      <c r="O181" s="25"/>
      <c r="P181" s="14" t="s">
        <v>1369</v>
      </c>
      <c r="Q181" s="11" t="s">
        <v>15</v>
      </c>
      <c r="R181" s="16">
        <v>973</v>
      </c>
      <c r="S181" s="12"/>
      <c r="T181" s="13" t="s">
        <v>17</v>
      </c>
      <c r="U181" s="13" t="s">
        <v>6687</v>
      </c>
      <c r="V181" s="11" t="s">
        <v>119</v>
      </c>
      <c r="W181" s="14" t="s">
        <v>119</v>
      </c>
      <c r="X181" s="14" t="s">
        <v>119</v>
      </c>
      <c r="Y181" s="14" t="s">
        <v>119</v>
      </c>
      <c r="Z181" s="14" t="s">
        <v>119</v>
      </c>
      <c r="AA181" s="14"/>
      <c r="AB181" s="15">
        <f>retribucións!$H$71</f>
        <v>18383.701689600002</v>
      </c>
      <c r="AC181" s="15">
        <f>retribucións!$H$60</f>
        <v>18626.938628479998</v>
      </c>
      <c r="AD181" s="15">
        <f t="shared" si="4"/>
        <v>243.23693887999616</v>
      </c>
    </row>
    <row r="182" spans="1:30" ht="15" customHeight="1" x14ac:dyDescent="0.25">
      <c r="A182" s="13" t="s">
        <v>17</v>
      </c>
      <c r="B182" s="13" t="s">
        <v>17</v>
      </c>
      <c r="C182" s="14" t="s">
        <v>1791</v>
      </c>
      <c r="D182" s="24" t="s">
        <v>1794</v>
      </c>
      <c r="E182" s="14" t="s">
        <v>1795</v>
      </c>
      <c r="F182" s="14" t="s">
        <v>1903</v>
      </c>
      <c r="G182" s="11">
        <v>9</v>
      </c>
      <c r="H182" s="15">
        <f>retribucións!$E$60</f>
        <v>6319.04</v>
      </c>
      <c r="I182" s="11" t="s">
        <v>1349</v>
      </c>
      <c r="J182" s="24" t="s">
        <v>1350</v>
      </c>
      <c r="K182" s="11">
        <v>1</v>
      </c>
      <c r="L182" s="14"/>
      <c r="M182" s="14"/>
      <c r="N182" s="12">
        <v>6003</v>
      </c>
      <c r="O182" s="25"/>
      <c r="P182" s="14" t="s">
        <v>1369</v>
      </c>
      <c r="Q182" s="11" t="s">
        <v>15</v>
      </c>
      <c r="R182" s="16">
        <v>973</v>
      </c>
      <c r="S182" s="12"/>
      <c r="T182" s="13" t="s">
        <v>17</v>
      </c>
      <c r="U182" s="13" t="s">
        <v>17</v>
      </c>
      <c r="V182" s="11">
        <v>561</v>
      </c>
      <c r="W182" s="14" t="s">
        <v>98</v>
      </c>
      <c r="X182" s="14" t="s">
        <v>99</v>
      </c>
      <c r="Y182" s="14" t="s">
        <v>20</v>
      </c>
      <c r="Z182" s="14">
        <v>0</v>
      </c>
      <c r="AA182" s="14"/>
      <c r="AB182" s="15">
        <f>retribucións!$H$71</f>
        <v>18383.701689600002</v>
      </c>
      <c r="AC182" s="15">
        <f>retribucións!$H$60</f>
        <v>18626.938628479998</v>
      </c>
      <c r="AD182" s="15">
        <f t="shared" ref="AD182:AD193" si="5">AC182-AB182</f>
        <v>243.23693887999616</v>
      </c>
    </row>
    <row r="183" spans="1:30" ht="15" customHeight="1" x14ac:dyDescent="0.25">
      <c r="A183" s="13" t="s">
        <v>17</v>
      </c>
      <c r="B183" s="13" t="s">
        <v>119</v>
      </c>
      <c r="C183" s="14" t="s">
        <v>1796</v>
      </c>
      <c r="D183" s="24" t="s">
        <v>1797</v>
      </c>
      <c r="E183" s="14" t="s">
        <v>1798</v>
      </c>
      <c r="F183" s="14" t="s">
        <v>1903</v>
      </c>
      <c r="G183" s="11">
        <v>9</v>
      </c>
      <c r="H183" s="15">
        <f>retribucións!$E$60</f>
        <v>6319.04</v>
      </c>
      <c r="I183" s="11" t="s">
        <v>1349</v>
      </c>
      <c r="J183" s="24" t="s">
        <v>1350</v>
      </c>
      <c r="K183" s="11">
        <v>1</v>
      </c>
      <c r="L183" s="14"/>
      <c r="M183" s="14"/>
      <c r="N183" s="12">
        <v>6003</v>
      </c>
      <c r="O183" s="25"/>
      <c r="P183" s="14" t="s">
        <v>1369</v>
      </c>
      <c r="Q183" s="11" t="s">
        <v>15</v>
      </c>
      <c r="R183" s="16">
        <v>973</v>
      </c>
      <c r="S183" s="12"/>
      <c r="T183" s="13" t="s">
        <v>17</v>
      </c>
      <c r="U183" s="13" t="s">
        <v>6687</v>
      </c>
      <c r="V183" s="11" t="s">
        <v>119</v>
      </c>
      <c r="W183" s="14" t="s">
        <v>119</v>
      </c>
      <c r="X183" s="14" t="s">
        <v>119</v>
      </c>
      <c r="Y183" s="14" t="s">
        <v>119</v>
      </c>
      <c r="Z183" s="14" t="s">
        <v>119</v>
      </c>
      <c r="AA183" s="14"/>
      <c r="AB183" s="15">
        <f>retribucións!$H$71</f>
        <v>18383.701689600002</v>
      </c>
      <c r="AC183" s="15">
        <f>retribucións!$H$60</f>
        <v>18626.938628479998</v>
      </c>
      <c r="AD183" s="15">
        <f t="shared" si="5"/>
        <v>243.23693887999616</v>
      </c>
    </row>
    <row r="184" spans="1:30" ht="15" customHeight="1" x14ac:dyDescent="0.25">
      <c r="A184" s="13" t="s">
        <v>17</v>
      </c>
      <c r="B184" s="13" t="s">
        <v>119</v>
      </c>
      <c r="C184" s="14" t="s">
        <v>1796</v>
      </c>
      <c r="D184" s="24" t="s">
        <v>1799</v>
      </c>
      <c r="E184" s="14" t="s">
        <v>1800</v>
      </c>
      <c r="F184" s="14" t="s">
        <v>1903</v>
      </c>
      <c r="G184" s="11">
        <v>9</v>
      </c>
      <c r="H184" s="15">
        <f>retribucións!$E$60</f>
        <v>6319.04</v>
      </c>
      <c r="I184" s="11" t="s">
        <v>1349</v>
      </c>
      <c r="J184" s="24" t="s">
        <v>1350</v>
      </c>
      <c r="K184" s="11">
        <v>1</v>
      </c>
      <c r="L184" s="14"/>
      <c r="M184" s="14"/>
      <c r="N184" s="12">
        <v>6003</v>
      </c>
      <c r="O184" s="25"/>
      <c r="P184" s="14" t="s">
        <v>1369</v>
      </c>
      <c r="Q184" s="11" t="s">
        <v>15</v>
      </c>
      <c r="R184" s="16">
        <v>973</v>
      </c>
      <c r="S184" s="12"/>
      <c r="T184" s="13" t="s">
        <v>17</v>
      </c>
      <c r="U184" s="13" t="s">
        <v>6687</v>
      </c>
      <c r="V184" s="11" t="s">
        <v>119</v>
      </c>
      <c r="W184" s="14" t="s">
        <v>119</v>
      </c>
      <c r="X184" s="14" t="s">
        <v>119</v>
      </c>
      <c r="Y184" s="14" t="s">
        <v>119</v>
      </c>
      <c r="Z184" s="14" t="s">
        <v>119</v>
      </c>
      <c r="AA184" s="14"/>
      <c r="AB184" s="15">
        <f>retribucións!$H$71</f>
        <v>18383.701689600002</v>
      </c>
      <c r="AC184" s="15">
        <f>retribucións!$H$60</f>
        <v>18626.938628479998</v>
      </c>
      <c r="AD184" s="15">
        <f t="shared" si="5"/>
        <v>243.23693887999616</v>
      </c>
    </row>
    <row r="185" spans="1:30" ht="15" customHeight="1" x14ac:dyDescent="0.25">
      <c r="A185" s="13" t="s">
        <v>17</v>
      </c>
      <c r="B185" s="13" t="s">
        <v>119</v>
      </c>
      <c r="C185" s="14" t="s">
        <v>1796</v>
      </c>
      <c r="D185" s="24" t="s">
        <v>1801</v>
      </c>
      <c r="E185" s="14" t="s">
        <v>1802</v>
      </c>
      <c r="F185" s="14" t="s">
        <v>1903</v>
      </c>
      <c r="G185" s="11">
        <v>9</v>
      </c>
      <c r="H185" s="15">
        <f>retribucións!$E$60</f>
        <v>6319.04</v>
      </c>
      <c r="I185" s="11" t="s">
        <v>1349</v>
      </c>
      <c r="J185" s="24" t="s">
        <v>1350</v>
      </c>
      <c r="K185" s="11">
        <v>1</v>
      </c>
      <c r="L185" s="14"/>
      <c r="M185" s="14"/>
      <c r="N185" s="12">
        <v>6003</v>
      </c>
      <c r="O185" s="25"/>
      <c r="P185" s="14" t="s">
        <v>1369</v>
      </c>
      <c r="Q185" s="11" t="s">
        <v>15</v>
      </c>
      <c r="R185" s="16">
        <v>973</v>
      </c>
      <c r="S185" s="12"/>
      <c r="T185" s="13" t="s">
        <v>17</v>
      </c>
      <c r="U185" s="13" t="s">
        <v>6687</v>
      </c>
      <c r="V185" s="11" t="s">
        <v>119</v>
      </c>
      <c r="W185" s="14" t="s">
        <v>119</v>
      </c>
      <c r="X185" s="14" t="s">
        <v>119</v>
      </c>
      <c r="Y185" s="14" t="s">
        <v>119</v>
      </c>
      <c r="Z185" s="14" t="s">
        <v>119</v>
      </c>
      <c r="AA185" s="14"/>
      <c r="AB185" s="15">
        <f>retribucións!$H$71</f>
        <v>18383.701689600002</v>
      </c>
      <c r="AC185" s="15">
        <f>retribucións!$H$60</f>
        <v>18626.938628479998</v>
      </c>
      <c r="AD185" s="15">
        <f t="shared" si="5"/>
        <v>243.23693887999616</v>
      </c>
    </row>
    <row r="186" spans="1:30" ht="15" customHeight="1" x14ac:dyDescent="0.25">
      <c r="A186" s="13" t="s">
        <v>17</v>
      </c>
      <c r="B186" s="13" t="s">
        <v>17</v>
      </c>
      <c r="C186" s="14" t="s">
        <v>1803</v>
      </c>
      <c r="D186" s="24" t="s">
        <v>1804</v>
      </c>
      <c r="E186" s="14" t="s">
        <v>1805</v>
      </c>
      <c r="F186" s="14" t="s">
        <v>1903</v>
      </c>
      <c r="G186" s="11">
        <v>9</v>
      </c>
      <c r="H186" s="15">
        <f>retribucións!$E$60</f>
        <v>6319.04</v>
      </c>
      <c r="I186" s="11" t="s">
        <v>1349</v>
      </c>
      <c r="J186" s="24" t="s">
        <v>1350</v>
      </c>
      <c r="K186" s="11">
        <v>1</v>
      </c>
      <c r="L186" s="14"/>
      <c r="M186" s="14"/>
      <c r="N186" s="12">
        <v>6003</v>
      </c>
      <c r="O186" s="25"/>
      <c r="P186" s="14" t="s">
        <v>1369</v>
      </c>
      <c r="Q186" s="11" t="s">
        <v>15</v>
      </c>
      <c r="R186" s="16">
        <v>973</v>
      </c>
      <c r="S186" s="12"/>
      <c r="T186" s="13" t="s">
        <v>17</v>
      </c>
      <c r="U186" s="13" t="s">
        <v>17</v>
      </c>
      <c r="V186" s="11">
        <v>220</v>
      </c>
      <c r="W186" s="14" t="s">
        <v>100</v>
      </c>
      <c r="X186" s="14" t="s">
        <v>101</v>
      </c>
      <c r="Y186" s="14" t="s">
        <v>20</v>
      </c>
      <c r="Z186" s="14">
        <v>0</v>
      </c>
      <c r="AA186" s="14"/>
      <c r="AB186" s="15">
        <f>retribucións!$H$71</f>
        <v>18383.701689600002</v>
      </c>
      <c r="AC186" s="15">
        <f>retribucións!$H$60</f>
        <v>18626.938628479998</v>
      </c>
      <c r="AD186" s="15">
        <f t="shared" si="5"/>
        <v>243.23693887999616</v>
      </c>
    </row>
    <row r="187" spans="1:30" ht="15" customHeight="1" x14ac:dyDescent="0.25">
      <c r="A187" s="13" t="s">
        <v>17</v>
      </c>
      <c r="B187" s="13" t="s">
        <v>17</v>
      </c>
      <c r="C187" s="14" t="s">
        <v>1803</v>
      </c>
      <c r="D187" s="24" t="s">
        <v>1806</v>
      </c>
      <c r="E187" s="14" t="s">
        <v>1807</v>
      </c>
      <c r="F187" s="14" t="s">
        <v>1903</v>
      </c>
      <c r="G187" s="11">
        <v>9</v>
      </c>
      <c r="H187" s="15">
        <f>retribucións!$E$60</f>
        <v>6319.04</v>
      </c>
      <c r="I187" s="11" t="s">
        <v>1349</v>
      </c>
      <c r="J187" s="24" t="s">
        <v>1350</v>
      </c>
      <c r="K187" s="11">
        <v>1</v>
      </c>
      <c r="L187" s="14"/>
      <c r="M187" s="14"/>
      <c r="N187" s="12">
        <v>6003</v>
      </c>
      <c r="O187" s="25"/>
      <c r="P187" s="14" t="s">
        <v>1369</v>
      </c>
      <c r="Q187" s="11" t="s">
        <v>15</v>
      </c>
      <c r="R187" s="16">
        <v>973</v>
      </c>
      <c r="S187" s="12"/>
      <c r="T187" s="13" t="s">
        <v>17</v>
      </c>
      <c r="U187" s="13" t="s">
        <v>17</v>
      </c>
      <c r="V187" s="11">
        <v>39</v>
      </c>
      <c r="W187" s="14" t="s">
        <v>102</v>
      </c>
      <c r="X187" s="14" t="s">
        <v>103</v>
      </c>
      <c r="Y187" s="14" t="s">
        <v>20</v>
      </c>
      <c r="Z187" s="14" t="s">
        <v>89</v>
      </c>
      <c r="AA187" s="14"/>
      <c r="AB187" s="15">
        <f>retribucións!$H$71</f>
        <v>18383.701689600002</v>
      </c>
      <c r="AC187" s="15">
        <f>retribucións!$H$60</f>
        <v>18626.938628479998</v>
      </c>
      <c r="AD187" s="15">
        <f t="shared" si="5"/>
        <v>243.23693887999616</v>
      </c>
    </row>
    <row r="188" spans="1:30" ht="15" customHeight="1" x14ac:dyDescent="0.25">
      <c r="A188" s="13" t="s">
        <v>17</v>
      </c>
      <c r="B188" s="13" t="s">
        <v>17</v>
      </c>
      <c r="C188" s="14" t="s">
        <v>1808</v>
      </c>
      <c r="D188" s="24" t="s">
        <v>1809</v>
      </c>
      <c r="E188" s="14" t="s">
        <v>1810</v>
      </c>
      <c r="F188" s="14" t="s">
        <v>1903</v>
      </c>
      <c r="G188" s="11">
        <v>9</v>
      </c>
      <c r="H188" s="15">
        <f>retribucións!$E$60</f>
        <v>6319.04</v>
      </c>
      <c r="I188" s="11" t="s">
        <v>1349</v>
      </c>
      <c r="J188" s="24" t="s">
        <v>1350</v>
      </c>
      <c r="K188" s="11">
        <v>1</v>
      </c>
      <c r="L188" s="14"/>
      <c r="M188" s="14"/>
      <c r="N188" s="12">
        <v>6003</v>
      </c>
      <c r="O188" s="25"/>
      <c r="P188" s="14" t="s">
        <v>1369</v>
      </c>
      <c r="Q188" s="11" t="s">
        <v>15</v>
      </c>
      <c r="R188" s="16">
        <v>973</v>
      </c>
      <c r="S188" s="12"/>
      <c r="T188" s="13" t="s">
        <v>17</v>
      </c>
      <c r="U188" s="13" t="s">
        <v>17</v>
      </c>
      <c r="V188" s="11">
        <v>171</v>
      </c>
      <c r="W188" s="14" t="s">
        <v>104</v>
      </c>
      <c r="X188" s="14" t="s">
        <v>105</v>
      </c>
      <c r="Y188" s="14" t="s">
        <v>20</v>
      </c>
      <c r="Z188" s="14">
        <v>0</v>
      </c>
      <c r="AA188" s="14"/>
      <c r="AB188" s="15">
        <f>retribucións!$H$71</f>
        <v>18383.701689600002</v>
      </c>
      <c r="AC188" s="15">
        <f>retribucións!$H$60</f>
        <v>18626.938628479998</v>
      </c>
      <c r="AD188" s="15">
        <f t="shared" si="5"/>
        <v>243.23693887999616</v>
      </c>
    </row>
    <row r="189" spans="1:30" ht="15" customHeight="1" x14ac:dyDescent="0.25">
      <c r="A189" s="13" t="s">
        <v>17</v>
      </c>
      <c r="B189" s="13" t="s">
        <v>119</v>
      </c>
      <c r="C189" s="14" t="s">
        <v>1811</v>
      </c>
      <c r="D189" s="24" t="s">
        <v>1812</v>
      </c>
      <c r="E189" s="14" t="s">
        <v>1813</v>
      </c>
      <c r="F189" s="14" t="s">
        <v>1903</v>
      </c>
      <c r="G189" s="11">
        <v>9</v>
      </c>
      <c r="H189" s="15">
        <f>retribucións!$E$60</f>
        <v>6319.04</v>
      </c>
      <c r="I189" s="11" t="s">
        <v>1349</v>
      </c>
      <c r="J189" s="24" t="s">
        <v>1350</v>
      </c>
      <c r="K189" s="11">
        <v>1</v>
      </c>
      <c r="L189" s="14"/>
      <c r="M189" s="14"/>
      <c r="N189" s="12">
        <v>6003</v>
      </c>
      <c r="O189" s="25"/>
      <c r="P189" s="14" t="s">
        <v>1369</v>
      </c>
      <c r="Q189" s="11" t="s">
        <v>15</v>
      </c>
      <c r="R189" s="16">
        <v>973</v>
      </c>
      <c r="S189" s="12"/>
      <c r="T189" s="13" t="s">
        <v>17</v>
      </c>
      <c r="U189" s="13" t="s">
        <v>6687</v>
      </c>
      <c r="V189" s="11" t="s">
        <v>119</v>
      </c>
      <c r="W189" s="14" t="s">
        <v>119</v>
      </c>
      <c r="X189" s="14" t="s">
        <v>119</v>
      </c>
      <c r="Y189" s="14" t="s">
        <v>119</v>
      </c>
      <c r="Z189" s="14" t="s">
        <v>119</v>
      </c>
      <c r="AA189" s="14"/>
      <c r="AB189" s="15">
        <f>retribucións!$H$71</f>
        <v>18383.701689600002</v>
      </c>
      <c r="AC189" s="15">
        <f>retribucións!$H$60</f>
        <v>18626.938628479998</v>
      </c>
      <c r="AD189" s="15">
        <f t="shared" si="5"/>
        <v>243.23693887999616</v>
      </c>
    </row>
    <row r="190" spans="1:30" ht="15" customHeight="1" x14ac:dyDescent="0.25">
      <c r="A190" s="13" t="s">
        <v>17</v>
      </c>
      <c r="B190" s="13" t="s">
        <v>119</v>
      </c>
      <c r="C190" s="14" t="s">
        <v>1814</v>
      </c>
      <c r="D190" s="24" t="s">
        <v>1815</v>
      </c>
      <c r="E190" s="14" t="s">
        <v>1816</v>
      </c>
      <c r="F190" s="14" t="s">
        <v>1903</v>
      </c>
      <c r="G190" s="11">
        <v>9</v>
      </c>
      <c r="H190" s="15">
        <f>retribucións!$E$60</f>
        <v>6319.04</v>
      </c>
      <c r="I190" s="11" t="s">
        <v>1349</v>
      </c>
      <c r="J190" s="24" t="s">
        <v>1350</v>
      </c>
      <c r="K190" s="11">
        <v>1</v>
      </c>
      <c r="L190" s="14"/>
      <c r="M190" s="14"/>
      <c r="N190" s="12">
        <v>6003</v>
      </c>
      <c r="O190" s="25"/>
      <c r="P190" s="14" t="s">
        <v>1369</v>
      </c>
      <c r="Q190" s="11" t="s">
        <v>15</v>
      </c>
      <c r="R190" s="16">
        <v>973</v>
      </c>
      <c r="S190" s="12"/>
      <c r="T190" s="13" t="s">
        <v>17</v>
      </c>
      <c r="U190" s="13" t="s">
        <v>6687</v>
      </c>
      <c r="V190" s="11" t="s">
        <v>119</v>
      </c>
      <c r="W190" s="14" t="s">
        <v>119</v>
      </c>
      <c r="X190" s="14" t="s">
        <v>119</v>
      </c>
      <c r="Y190" s="14" t="s">
        <v>119</v>
      </c>
      <c r="Z190" s="14" t="s">
        <v>119</v>
      </c>
      <c r="AA190" s="14"/>
      <c r="AB190" s="15">
        <f>retribucións!$H$71</f>
        <v>18383.701689600002</v>
      </c>
      <c r="AC190" s="15">
        <f>retribucións!$H$60</f>
        <v>18626.938628479998</v>
      </c>
      <c r="AD190" s="15">
        <f t="shared" si="5"/>
        <v>243.23693887999616</v>
      </c>
    </row>
    <row r="191" spans="1:30" ht="15" customHeight="1" x14ac:dyDescent="0.25">
      <c r="A191" s="13" t="s">
        <v>17</v>
      </c>
      <c r="B191" s="13" t="s">
        <v>119</v>
      </c>
      <c r="C191" s="14" t="s">
        <v>1817</v>
      </c>
      <c r="D191" s="24" t="s">
        <v>1818</v>
      </c>
      <c r="E191" s="14" t="s">
        <v>1819</v>
      </c>
      <c r="F191" s="14" t="s">
        <v>1903</v>
      </c>
      <c r="G191" s="11">
        <v>9</v>
      </c>
      <c r="H191" s="15">
        <f>retribucións!$E$60</f>
        <v>6319.04</v>
      </c>
      <c r="I191" s="11" t="s">
        <v>1349</v>
      </c>
      <c r="J191" s="24" t="s">
        <v>1350</v>
      </c>
      <c r="K191" s="11">
        <v>1</v>
      </c>
      <c r="L191" s="14"/>
      <c r="M191" s="14"/>
      <c r="N191" s="12">
        <v>6003</v>
      </c>
      <c r="O191" s="25"/>
      <c r="P191" s="14" t="s">
        <v>1369</v>
      </c>
      <c r="Q191" s="11" t="s">
        <v>15</v>
      </c>
      <c r="R191" s="16" t="s">
        <v>21</v>
      </c>
      <c r="S191" s="12"/>
      <c r="T191" s="13" t="s">
        <v>17</v>
      </c>
      <c r="U191" s="13" t="s">
        <v>6687</v>
      </c>
      <c r="V191" s="11" t="s">
        <v>119</v>
      </c>
      <c r="W191" s="14" t="s">
        <v>119</v>
      </c>
      <c r="X191" s="14" t="s">
        <v>119</v>
      </c>
      <c r="Y191" s="14" t="s">
        <v>119</v>
      </c>
      <c r="Z191" s="14" t="s">
        <v>119</v>
      </c>
      <c r="AA191" s="14"/>
      <c r="AB191" s="15">
        <f>retribucións!$H$71</f>
        <v>18383.701689600002</v>
      </c>
      <c r="AC191" s="15">
        <f>retribucións!$H$60</f>
        <v>18626.938628479998</v>
      </c>
      <c r="AD191" s="15">
        <f t="shared" si="5"/>
        <v>243.23693887999616</v>
      </c>
    </row>
    <row r="192" spans="1:30" ht="15" customHeight="1" x14ac:dyDescent="0.25">
      <c r="A192" s="13" t="s">
        <v>17</v>
      </c>
      <c r="B192" s="13" t="s">
        <v>119</v>
      </c>
      <c r="C192" s="14" t="s">
        <v>1817</v>
      </c>
      <c r="D192" s="24" t="s">
        <v>1820</v>
      </c>
      <c r="E192" s="14" t="s">
        <v>1821</v>
      </c>
      <c r="F192" s="14" t="s">
        <v>1903</v>
      </c>
      <c r="G192" s="11">
        <v>9</v>
      </c>
      <c r="H192" s="15">
        <f>retribucións!$E$60</f>
        <v>6319.04</v>
      </c>
      <c r="I192" s="11" t="s">
        <v>1349</v>
      </c>
      <c r="J192" s="24" t="s">
        <v>1350</v>
      </c>
      <c r="K192" s="11">
        <v>1</v>
      </c>
      <c r="L192" s="14"/>
      <c r="M192" s="14"/>
      <c r="N192" s="12">
        <v>6003</v>
      </c>
      <c r="O192" s="25"/>
      <c r="P192" s="14" t="s">
        <v>1369</v>
      </c>
      <c r="Q192" s="11" t="s">
        <v>15</v>
      </c>
      <c r="R192" s="16" t="s">
        <v>21</v>
      </c>
      <c r="S192" s="12"/>
      <c r="T192" s="13" t="s">
        <v>17</v>
      </c>
      <c r="U192" s="13" t="s">
        <v>6687</v>
      </c>
      <c r="V192" s="11" t="s">
        <v>119</v>
      </c>
      <c r="W192" s="14" t="s">
        <v>119</v>
      </c>
      <c r="X192" s="14" t="s">
        <v>119</v>
      </c>
      <c r="Y192" s="14" t="s">
        <v>119</v>
      </c>
      <c r="Z192" s="14" t="s">
        <v>119</v>
      </c>
      <c r="AA192" s="14"/>
      <c r="AB192" s="15">
        <f>retribucións!$H$71</f>
        <v>18383.701689600002</v>
      </c>
      <c r="AC192" s="15">
        <f>retribucións!$H$60</f>
        <v>18626.938628479998</v>
      </c>
      <c r="AD192" s="15">
        <f t="shared" si="5"/>
        <v>243.23693887999616</v>
      </c>
    </row>
    <row r="193" spans="1:30" ht="15" customHeight="1" x14ac:dyDescent="0.25">
      <c r="A193" s="13" t="s">
        <v>17</v>
      </c>
      <c r="B193" s="13" t="s">
        <v>17</v>
      </c>
      <c r="C193" s="14" t="s">
        <v>1817</v>
      </c>
      <c r="D193" s="24" t="s">
        <v>1822</v>
      </c>
      <c r="E193" s="14" t="s">
        <v>1823</v>
      </c>
      <c r="F193" s="14" t="s">
        <v>1903</v>
      </c>
      <c r="G193" s="11">
        <v>9</v>
      </c>
      <c r="H193" s="15">
        <f>retribucións!$E$60</f>
        <v>6319.04</v>
      </c>
      <c r="I193" s="11" t="s">
        <v>1349</v>
      </c>
      <c r="J193" s="24" t="s">
        <v>1350</v>
      </c>
      <c r="K193" s="11">
        <v>1</v>
      </c>
      <c r="L193" s="14"/>
      <c r="M193" s="14"/>
      <c r="N193" s="12">
        <v>6003</v>
      </c>
      <c r="O193" s="25"/>
      <c r="P193" s="14" t="s">
        <v>1369</v>
      </c>
      <c r="Q193" s="11" t="s">
        <v>15</v>
      </c>
      <c r="R193" s="16">
        <v>973</v>
      </c>
      <c r="S193" s="12"/>
      <c r="T193" s="13" t="s">
        <v>17</v>
      </c>
      <c r="U193" s="13" t="s">
        <v>17</v>
      </c>
      <c r="V193" s="11">
        <v>173</v>
      </c>
      <c r="W193" s="14" t="s">
        <v>106</v>
      </c>
      <c r="X193" s="14" t="s">
        <v>107</v>
      </c>
      <c r="Y193" s="14" t="s">
        <v>20</v>
      </c>
      <c r="Z193" s="14">
        <v>0</v>
      </c>
      <c r="AA193" s="14"/>
      <c r="AB193" s="15">
        <f>retribucións!$H$71</f>
        <v>18383.701689600002</v>
      </c>
      <c r="AC193" s="15">
        <f>retribucións!$H$60</f>
        <v>18626.938628479998</v>
      </c>
      <c r="AD193" s="15">
        <f t="shared" si="5"/>
        <v>243.23693887999616</v>
      </c>
    </row>
    <row r="194" spans="1:30" ht="15" customHeight="1" x14ac:dyDescent="0.25">
      <c r="A194" s="13" t="s">
        <v>17</v>
      </c>
      <c r="B194" s="13" t="s">
        <v>17</v>
      </c>
      <c r="C194" s="14" t="s">
        <v>1817</v>
      </c>
      <c r="D194" s="24" t="s">
        <v>1824</v>
      </c>
      <c r="E194" s="14" t="s">
        <v>1825</v>
      </c>
      <c r="F194" s="14" t="s">
        <v>1903</v>
      </c>
      <c r="G194" s="11">
        <v>9</v>
      </c>
      <c r="H194" s="15">
        <f>retribucións!$E$60</f>
        <v>6319.04</v>
      </c>
      <c r="I194" s="11" t="s">
        <v>1349</v>
      </c>
      <c r="J194" s="24" t="s">
        <v>1350</v>
      </c>
      <c r="K194" s="11">
        <v>1</v>
      </c>
      <c r="L194" s="14"/>
      <c r="M194" s="14"/>
      <c r="N194" s="12">
        <v>6003</v>
      </c>
      <c r="O194" s="25"/>
      <c r="P194" s="14" t="s">
        <v>1369</v>
      </c>
      <c r="Q194" s="11" t="s">
        <v>15</v>
      </c>
      <c r="R194" s="16">
        <v>973</v>
      </c>
      <c r="S194" s="12"/>
      <c r="T194" s="13" t="s">
        <v>17</v>
      </c>
      <c r="U194" s="13" t="s">
        <v>17</v>
      </c>
      <c r="V194" s="11">
        <v>113</v>
      </c>
      <c r="W194" s="14" t="s">
        <v>108</v>
      </c>
      <c r="X194" s="14" t="s">
        <v>109</v>
      </c>
      <c r="Y194" s="14" t="s">
        <v>20</v>
      </c>
      <c r="Z194" s="14">
        <v>0</v>
      </c>
      <c r="AA194" s="14"/>
      <c r="AB194" s="15">
        <f>retribucións!$H$71</f>
        <v>18383.701689600002</v>
      </c>
      <c r="AC194" s="15">
        <f>retribucións!$H$60</f>
        <v>18626.938628479998</v>
      </c>
      <c r="AD194" s="15">
        <f>AC194-AB194</f>
        <v>243.23693887999616</v>
      </c>
    </row>
    <row r="195" spans="1:30" ht="15" customHeight="1" x14ac:dyDescent="0.25">
      <c r="A195" s="13" t="s">
        <v>17</v>
      </c>
      <c r="B195" s="13" t="s">
        <v>119</v>
      </c>
      <c r="C195" s="14" t="s">
        <v>1826</v>
      </c>
      <c r="D195" s="24" t="s">
        <v>1827</v>
      </c>
      <c r="E195" s="14" t="s">
        <v>1828</v>
      </c>
      <c r="F195" s="14" t="s">
        <v>1903</v>
      </c>
      <c r="G195" s="11">
        <v>9</v>
      </c>
      <c r="H195" s="15">
        <f>retribucións!$E$60</f>
        <v>6319.04</v>
      </c>
      <c r="I195" s="11" t="s">
        <v>1349</v>
      </c>
      <c r="J195" s="24" t="s">
        <v>1350</v>
      </c>
      <c r="K195" s="11">
        <v>1</v>
      </c>
      <c r="L195" s="14"/>
      <c r="M195" s="14"/>
      <c r="N195" s="12">
        <v>6003</v>
      </c>
      <c r="O195" s="25"/>
      <c r="P195" s="14" t="s">
        <v>1369</v>
      </c>
      <c r="Q195" s="11" t="s">
        <v>15</v>
      </c>
      <c r="R195" s="16">
        <v>973</v>
      </c>
      <c r="S195" s="12"/>
      <c r="T195" s="13" t="s">
        <v>17</v>
      </c>
      <c r="U195" s="13" t="s">
        <v>6687</v>
      </c>
      <c r="V195" s="11" t="s">
        <v>119</v>
      </c>
      <c r="W195" s="14" t="s">
        <v>119</v>
      </c>
      <c r="X195" s="14" t="s">
        <v>119</v>
      </c>
      <c r="Y195" s="14" t="s">
        <v>119</v>
      </c>
      <c r="Z195" s="14" t="s">
        <v>119</v>
      </c>
      <c r="AA195" s="14"/>
      <c r="AB195" s="15">
        <f>retribucións!$H$71</f>
        <v>18383.701689600002</v>
      </c>
      <c r="AC195" s="15">
        <f>retribucións!$H$60</f>
        <v>18626.938628479998</v>
      </c>
      <c r="AD195" s="15">
        <f>AC195-AB195</f>
        <v>243.23693887999616</v>
      </c>
    </row>
    <row r="196" spans="1:30" ht="15" customHeight="1" x14ac:dyDescent="0.25">
      <c r="A196" s="13" t="s">
        <v>17</v>
      </c>
      <c r="B196" s="13" t="s">
        <v>119</v>
      </c>
      <c r="C196" s="14" t="s">
        <v>1829</v>
      </c>
      <c r="D196" s="24" t="s">
        <v>1830</v>
      </c>
      <c r="E196" s="14" t="s">
        <v>1831</v>
      </c>
      <c r="F196" s="14" t="s">
        <v>1903</v>
      </c>
      <c r="G196" s="11">
        <v>9</v>
      </c>
      <c r="H196" s="15">
        <f>retribucións!$E$60</f>
        <v>6319.04</v>
      </c>
      <c r="I196" s="11" t="s">
        <v>1349</v>
      </c>
      <c r="J196" s="24" t="s">
        <v>1350</v>
      </c>
      <c r="K196" s="11">
        <v>1</v>
      </c>
      <c r="L196" s="14"/>
      <c r="M196" s="14"/>
      <c r="N196" s="12"/>
      <c r="O196" s="25"/>
      <c r="P196" s="14" t="s">
        <v>1369</v>
      </c>
      <c r="Q196" s="11" t="s">
        <v>15</v>
      </c>
      <c r="R196" s="16">
        <v>973</v>
      </c>
      <c r="S196" s="12"/>
      <c r="T196" s="13" t="s">
        <v>17</v>
      </c>
      <c r="U196" s="13" t="s">
        <v>6687</v>
      </c>
      <c r="V196" s="11" t="s">
        <v>119</v>
      </c>
      <c r="W196" s="14" t="s">
        <v>119</v>
      </c>
      <c r="X196" s="14" t="s">
        <v>119</v>
      </c>
      <c r="Y196" s="14" t="s">
        <v>119</v>
      </c>
      <c r="Z196" s="14" t="s">
        <v>119</v>
      </c>
      <c r="AA196" s="14"/>
      <c r="AB196" s="15">
        <f>retribucións!$H$71</f>
        <v>18383.701689600002</v>
      </c>
      <c r="AC196" s="15">
        <f>retribucións!$H$60</f>
        <v>18626.938628479998</v>
      </c>
      <c r="AD196" s="15">
        <f t="shared" ref="AD196:AD200" si="6">AC196-AB196</f>
        <v>243.23693887999616</v>
      </c>
    </row>
    <row r="197" spans="1:30" ht="15" customHeight="1" x14ac:dyDescent="0.25">
      <c r="A197" s="13" t="s">
        <v>17</v>
      </c>
      <c r="B197" s="13" t="s">
        <v>119</v>
      </c>
      <c r="C197" s="14" t="s">
        <v>1832</v>
      </c>
      <c r="D197" s="24" t="s">
        <v>1833</v>
      </c>
      <c r="E197" s="14" t="s">
        <v>1834</v>
      </c>
      <c r="F197" s="14" t="s">
        <v>1903</v>
      </c>
      <c r="G197" s="11">
        <v>9</v>
      </c>
      <c r="H197" s="15">
        <f>retribucións!$E$60</f>
        <v>6319.04</v>
      </c>
      <c r="I197" s="11" t="s">
        <v>1349</v>
      </c>
      <c r="J197" s="24" t="s">
        <v>1350</v>
      </c>
      <c r="K197" s="11">
        <v>1</v>
      </c>
      <c r="L197" s="14"/>
      <c r="M197" s="14"/>
      <c r="N197" s="12">
        <v>6003</v>
      </c>
      <c r="O197" s="25"/>
      <c r="P197" s="14" t="s">
        <v>1369</v>
      </c>
      <c r="Q197" s="11" t="s">
        <v>15</v>
      </c>
      <c r="R197" s="16" t="s">
        <v>21</v>
      </c>
      <c r="S197" s="12"/>
      <c r="T197" s="13" t="s">
        <v>17</v>
      </c>
      <c r="U197" s="13" t="s">
        <v>6687</v>
      </c>
      <c r="V197" s="11" t="s">
        <v>119</v>
      </c>
      <c r="W197" s="14" t="s">
        <v>119</v>
      </c>
      <c r="X197" s="14" t="s">
        <v>119</v>
      </c>
      <c r="Y197" s="14" t="s">
        <v>119</v>
      </c>
      <c r="Z197" s="14" t="s">
        <v>119</v>
      </c>
      <c r="AA197" s="14"/>
      <c r="AB197" s="15">
        <f>retribucións!$H$71</f>
        <v>18383.701689600002</v>
      </c>
      <c r="AC197" s="15">
        <f>retribucións!$H$60</f>
        <v>18626.938628479998</v>
      </c>
      <c r="AD197" s="15">
        <f t="shared" si="6"/>
        <v>243.23693887999616</v>
      </c>
    </row>
    <row r="198" spans="1:30" ht="15" customHeight="1" x14ac:dyDescent="0.25">
      <c r="A198" s="13" t="s">
        <v>17</v>
      </c>
      <c r="B198" s="13" t="s">
        <v>119</v>
      </c>
      <c r="C198" s="14" t="s">
        <v>1832</v>
      </c>
      <c r="D198" s="24" t="s">
        <v>1835</v>
      </c>
      <c r="E198" s="14" t="s">
        <v>1836</v>
      </c>
      <c r="F198" s="14" t="s">
        <v>1903</v>
      </c>
      <c r="G198" s="11">
        <v>9</v>
      </c>
      <c r="H198" s="15">
        <f>retribucións!$E$60</f>
        <v>6319.04</v>
      </c>
      <c r="I198" s="11" t="s">
        <v>1349</v>
      </c>
      <c r="J198" s="24" t="s">
        <v>1350</v>
      </c>
      <c r="K198" s="11">
        <v>1</v>
      </c>
      <c r="L198" s="14"/>
      <c r="M198" s="14"/>
      <c r="N198" s="12">
        <v>6003</v>
      </c>
      <c r="O198" s="25"/>
      <c r="P198" s="14" t="s">
        <v>1369</v>
      </c>
      <c r="Q198" s="11" t="s">
        <v>15</v>
      </c>
      <c r="R198" s="16" t="s">
        <v>21</v>
      </c>
      <c r="S198" s="12"/>
      <c r="T198" s="13" t="s">
        <v>17</v>
      </c>
      <c r="U198" s="13" t="s">
        <v>6687</v>
      </c>
      <c r="V198" s="11" t="s">
        <v>119</v>
      </c>
      <c r="W198" s="14" t="s">
        <v>119</v>
      </c>
      <c r="X198" s="14" t="s">
        <v>119</v>
      </c>
      <c r="Y198" s="14" t="s">
        <v>119</v>
      </c>
      <c r="Z198" s="14" t="s">
        <v>119</v>
      </c>
      <c r="AA198" s="14"/>
      <c r="AB198" s="15">
        <f>retribucións!$H$71</f>
        <v>18383.701689600002</v>
      </c>
      <c r="AC198" s="15">
        <f>retribucións!$H$60</f>
        <v>18626.938628479998</v>
      </c>
      <c r="AD198" s="15">
        <f t="shared" si="6"/>
        <v>243.23693887999616</v>
      </c>
    </row>
    <row r="199" spans="1:30" ht="15" customHeight="1" x14ac:dyDescent="0.25">
      <c r="A199" s="13" t="s">
        <v>17</v>
      </c>
      <c r="B199" s="13" t="s">
        <v>119</v>
      </c>
      <c r="C199" s="14" t="s">
        <v>1837</v>
      </c>
      <c r="D199" s="24" t="s">
        <v>1838</v>
      </c>
      <c r="E199" s="14" t="s">
        <v>1839</v>
      </c>
      <c r="F199" s="14" t="s">
        <v>1903</v>
      </c>
      <c r="G199" s="11">
        <v>9</v>
      </c>
      <c r="H199" s="15">
        <f>retribucións!$E$60</f>
        <v>6319.04</v>
      </c>
      <c r="I199" s="11" t="s">
        <v>1349</v>
      </c>
      <c r="J199" s="24" t="s">
        <v>1350</v>
      </c>
      <c r="K199" s="11">
        <v>1</v>
      </c>
      <c r="L199" s="14"/>
      <c r="M199" s="14"/>
      <c r="N199" s="12"/>
      <c r="O199" s="25"/>
      <c r="P199" s="14" t="s">
        <v>1369</v>
      </c>
      <c r="Q199" s="11" t="s">
        <v>15</v>
      </c>
      <c r="R199" s="16">
        <v>973</v>
      </c>
      <c r="S199" s="12"/>
      <c r="T199" s="13" t="s">
        <v>17</v>
      </c>
      <c r="U199" s="13" t="s">
        <v>6687</v>
      </c>
      <c r="V199" s="11" t="s">
        <v>119</v>
      </c>
      <c r="W199" s="14" t="s">
        <v>119</v>
      </c>
      <c r="X199" s="14" t="s">
        <v>119</v>
      </c>
      <c r="Y199" s="14" t="s">
        <v>119</v>
      </c>
      <c r="Z199" s="14" t="s">
        <v>119</v>
      </c>
      <c r="AA199" s="14"/>
      <c r="AB199" s="15">
        <f>retribucións!$H$71</f>
        <v>18383.701689600002</v>
      </c>
      <c r="AC199" s="15">
        <f>retribucións!$H$60</f>
        <v>18626.938628479998</v>
      </c>
      <c r="AD199" s="15">
        <f t="shared" si="6"/>
        <v>243.23693887999616</v>
      </c>
    </row>
    <row r="200" spans="1:30" ht="15" customHeight="1" x14ac:dyDescent="0.25">
      <c r="A200" s="13" t="s">
        <v>17</v>
      </c>
      <c r="B200" s="13" t="s">
        <v>119</v>
      </c>
      <c r="C200" s="14" t="s">
        <v>1840</v>
      </c>
      <c r="D200" s="24" t="s">
        <v>1841</v>
      </c>
      <c r="E200" s="14" t="s">
        <v>1842</v>
      </c>
      <c r="F200" s="14" t="s">
        <v>1903</v>
      </c>
      <c r="G200" s="11">
        <v>9</v>
      </c>
      <c r="H200" s="15">
        <f>retribucións!$E$60</f>
        <v>6319.04</v>
      </c>
      <c r="I200" s="11" t="s">
        <v>1349</v>
      </c>
      <c r="J200" s="24" t="s">
        <v>1350</v>
      </c>
      <c r="K200" s="11">
        <v>1</v>
      </c>
      <c r="L200" s="14"/>
      <c r="M200" s="14"/>
      <c r="N200" s="12">
        <v>6003</v>
      </c>
      <c r="O200" s="25"/>
      <c r="P200" s="14" t="s">
        <v>1369</v>
      </c>
      <c r="Q200" s="11" t="s">
        <v>15</v>
      </c>
      <c r="R200" s="16" t="s">
        <v>21</v>
      </c>
      <c r="S200" s="12"/>
      <c r="T200" s="13" t="s">
        <v>17</v>
      </c>
      <c r="U200" s="13" t="s">
        <v>6687</v>
      </c>
      <c r="V200" s="11" t="s">
        <v>119</v>
      </c>
      <c r="W200" s="14" t="s">
        <v>119</v>
      </c>
      <c r="X200" s="14" t="s">
        <v>119</v>
      </c>
      <c r="Y200" s="14" t="s">
        <v>119</v>
      </c>
      <c r="Z200" s="14" t="s">
        <v>119</v>
      </c>
      <c r="AA200" s="14"/>
      <c r="AB200" s="15">
        <f>retribucións!$H$71</f>
        <v>18383.701689600002</v>
      </c>
      <c r="AC200" s="15">
        <f>retribucións!$H$60</f>
        <v>18626.938628479998</v>
      </c>
      <c r="AD200" s="15">
        <f t="shared" si="6"/>
        <v>243.23693887999616</v>
      </c>
    </row>
    <row r="201" spans="1:30" ht="15" customHeight="1" x14ac:dyDescent="0.25">
      <c r="A201" s="13" t="s">
        <v>17</v>
      </c>
      <c r="B201" s="13" t="s">
        <v>119</v>
      </c>
      <c r="C201" s="14" t="s">
        <v>1840</v>
      </c>
      <c r="D201" s="24" t="s">
        <v>1843</v>
      </c>
      <c r="E201" s="14" t="s">
        <v>1844</v>
      </c>
      <c r="F201" s="14" t="s">
        <v>1903</v>
      </c>
      <c r="G201" s="11">
        <v>9</v>
      </c>
      <c r="H201" s="15">
        <f>retribucións!$E$60</f>
        <v>6319.04</v>
      </c>
      <c r="I201" s="11" t="s">
        <v>1349</v>
      </c>
      <c r="J201" s="24" t="s">
        <v>1350</v>
      </c>
      <c r="K201" s="11">
        <v>1</v>
      </c>
      <c r="L201" s="14"/>
      <c r="M201" s="14"/>
      <c r="N201" s="12">
        <v>6003</v>
      </c>
      <c r="O201" s="25"/>
      <c r="P201" s="14" t="s">
        <v>1369</v>
      </c>
      <c r="Q201" s="11" t="s">
        <v>15</v>
      </c>
      <c r="R201" s="16">
        <v>973</v>
      </c>
      <c r="S201" s="12"/>
      <c r="T201" s="13" t="s">
        <v>17</v>
      </c>
      <c r="U201" s="13" t="s">
        <v>6687</v>
      </c>
      <c r="V201" s="11" t="s">
        <v>119</v>
      </c>
      <c r="W201" s="14" t="s">
        <v>119</v>
      </c>
      <c r="X201" s="14" t="s">
        <v>119</v>
      </c>
      <c r="Y201" s="14" t="s">
        <v>119</v>
      </c>
      <c r="Z201" s="14" t="s">
        <v>119</v>
      </c>
      <c r="AA201" s="14"/>
      <c r="AB201" s="15">
        <f>retribucións!$H$71</f>
        <v>18383.701689600002</v>
      </c>
      <c r="AC201" s="15">
        <f>retribucións!$H$60</f>
        <v>18626.938628479998</v>
      </c>
      <c r="AD201" s="15">
        <f>AC201-AB201</f>
        <v>243.23693887999616</v>
      </c>
    </row>
    <row r="202" spans="1:30" ht="15" customHeight="1" x14ac:dyDescent="0.25">
      <c r="A202" s="13" t="s">
        <v>17</v>
      </c>
      <c r="B202" s="13" t="s">
        <v>119</v>
      </c>
      <c r="C202" s="14" t="s">
        <v>1840</v>
      </c>
      <c r="D202" s="24" t="s">
        <v>1845</v>
      </c>
      <c r="E202" s="14" t="s">
        <v>1846</v>
      </c>
      <c r="F202" s="14" t="s">
        <v>1348</v>
      </c>
      <c r="G202" s="11">
        <v>9</v>
      </c>
      <c r="H202" s="15">
        <f>retribucións!$E$60</f>
        <v>6319.04</v>
      </c>
      <c r="I202" s="11" t="s">
        <v>1349</v>
      </c>
      <c r="J202" s="24" t="s">
        <v>1350</v>
      </c>
      <c r="K202" s="11">
        <v>11</v>
      </c>
      <c r="L202" s="14"/>
      <c r="M202" s="14"/>
      <c r="N202" s="12">
        <v>6003</v>
      </c>
      <c r="O202" s="25"/>
      <c r="P202" s="14"/>
      <c r="Q202" s="11" t="s">
        <v>15</v>
      </c>
      <c r="R202" s="16" t="s">
        <v>16</v>
      </c>
      <c r="S202" s="12"/>
      <c r="T202" s="13" t="s">
        <v>17</v>
      </c>
      <c r="U202" s="13" t="s">
        <v>6687</v>
      </c>
      <c r="V202" s="11" t="s">
        <v>119</v>
      </c>
      <c r="W202" s="14" t="s">
        <v>119</v>
      </c>
      <c r="X202" s="14" t="s">
        <v>119</v>
      </c>
      <c r="Y202" s="14" t="s">
        <v>119</v>
      </c>
      <c r="Z202" s="14" t="s">
        <v>119</v>
      </c>
      <c r="AA202" s="14"/>
      <c r="AB202" s="15">
        <f>retribucións!$H$71</f>
        <v>18383.701689600002</v>
      </c>
      <c r="AC202" s="15">
        <f>retribucións!$H$60</f>
        <v>18626.938628479998</v>
      </c>
      <c r="AD202" s="15">
        <f>AC202-AB202</f>
        <v>243.23693887999616</v>
      </c>
    </row>
    <row r="203" spans="1:30" ht="15" customHeight="1" x14ac:dyDescent="0.25">
      <c r="A203" s="13" t="s">
        <v>17</v>
      </c>
      <c r="B203" s="13" t="s">
        <v>17</v>
      </c>
      <c r="C203" s="14" t="s">
        <v>1847</v>
      </c>
      <c r="D203" s="24" t="s">
        <v>1848</v>
      </c>
      <c r="E203" s="14" t="s">
        <v>1849</v>
      </c>
      <c r="F203" s="14" t="s">
        <v>1903</v>
      </c>
      <c r="G203" s="11">
        <v>9</v>
      </c>
      <c r="H203" s="15">
        <f>retribucións!$E$60</f>
        <v>6319.04</v>
      </c>
      <c r="I203" s="11" t="s">
        <v>1349</v>
      </c>
      <c r="J203" s="24" t="s">
        <v>1350</v>
      </c>
      <c r="K203" s="11">
        <v>1</v>
      </c>
      <c r="L203" s="14"/>
      <c r="M203" s="14"/>
      <c r="N203" s="12">
        <v>6003</v>
      </c>
      <c r="O203" s="25"/>
      <c r="P203" s="14" t="s">
        <v>1369</v>
      </c>
      <c r="Q203" s="11" t="s">
        <v>15</v>
      </c>
      <c r="R203" s="16">
        <v>973</v>
      </c>
      <c r="S203" s="12"/>
      <c r="T203" s="13" t="s">
        <v>17</v>
      </c>
      <c r="U203" s="13" t="s">
        <v>17</v>
      </c>
      <c r="V203" s="11">
        <v>193</v>
      </c>
      <c r="W203" s="14" t="s">
        <v>110</v>
      </c>
      <c r="X203" s="14" t="s">
        <v>111</v>
      </c>
      <c r="Y203" s="14" t="s">
        <v>20</v>
      </c>
      <c r="Z203" s="14">
        <v>0</v>
      </c>
      <c r="AA203" s="14"/>
      <c r="AB203" s="15">
        <f>retribucións!$H$71</f>
        <v>18383.701689600002</v>
      </c>
      <c r="AC203" s="15">
        <f>retribucións!$H$60</f>
        <v>18626.938628479998</v>
      </c>
      <c r="AD203" s="15">
        <f>AC203-AB203</f>
        <v>243.23693887999616</v>
      </c>
    </row>
    <row r="204" spans="1:30" ht="15" customHeight="1" x14ac:dyDescent="0.25">
      <c r="A204" s="13" t="s">
        <v>17</v>
      </c>
      <c r="B204" s="13" t="s">
        <v>17</v>
      </c>
      <c r="C204" s="14" t="s">
        <v>1850</v>
      </c>
      <c r="D204" s="24" t="s">
        <v>1851</v>
      </c>
      <c r="E204" s="14" t="s">
        <v>1852</v>
      </c>
      <c r="F204" s="14" t="s">
        <v>1903</v>
      </c>
      <c r="G204" s="11">
        <v>9</v>
      </c>
      <c r="H204" s="15">
        <f>retribucións!$E$60</f>
        <v>6319.04</v>
      </c>
      <c r="I204" s="11" t="s">
        <v>1349</v>
      </c>
      <c r="J204" s="24" t="s">
        <v>1350</v>
      </c>
      <c r="K204" s="11">
        <v>1</v>
      </c>
      <c r="L204" s="14"/>
      <c r="M204" s="14"/>
      <c r="N204" s="12">
        <v>6003</v>
      </c>
      <c r="O204" s="25"/>
      <c r="P204" s="14" t="s">
        <v>1369</v>
      </c>
      <c r="Q204" s="11" t="s">
        <v>15</v>
      </c>
      <c r="R204" s="16">
        <v>973</v>
      </c>
      <c r="S204" s="12"/>
      <c r="T204" s="13" t="s">
        <v>17</v>
      </c>
      <c r="U204" s="13" t="s">
        <v>17</v>
      </c>
      <c r="V204" s="11">
        <v>406</v>
      </c>
      <c r="W204" s="14" t="s">
        <v>112</v>
      </c>
      <c r="X204" s="14" t="s">
        <v>113</v>
      </c>
      <c r="Y204" s="14" t="s">
        <v>20</v>
      </c>
      <c r="Z204" s="14">
        <v>0</v>
      </c>
      <c r="AA204" s="14"/>
      <c r="AB204" s="15">
        <f>retribucións!$H$71</f>
        <v>18383.701689600002</v>
      </c>
      <c r="AC204" s="15">
        <f>retribucións!$H$60</f>
        <v>18626.938628479998</v>
      </c>
      <c r="AD204" s="15">
        <f>AC204-AB204</f>
        <v>243.23693887999616</v>
      </c>
    </row>
    <row r="205" spans="1:30" ht="15" customHeight="1" x14ac:dyDescent="0.25">
      <c r="A205" s="13" t="s">
        <v>17</v>
      </c>
      <c r="B205" s="13" t="s">
        <v>17</v>
      </c>
      <c r="C205" s="14" t="s">
        <v>1850</v>
      </c>
      <c r="D205" s="24" t="s">
        <v>1853</v>
      </c>
      <c r="E205" s="14" t="s">
        <v>1854</v>
      </c>
      <c r="F205" s="14" t="s">
        <v>1903</v>
      </c>
      <c r="G205" s="11">
        <v>9</v>
      </c>
      <c r="H205" s="15">
        <f>retribucións!$E$60</f>
        <v>6319.04</v>
      </c>
      <c r="I205" s="11" t="s">
        <v>1349</v>
      </c>
      <c r="J205" s="24" t="s">
        <v>1350</v>
      </c>
      <c r="K205" s="11">
        <v>1</v>
      </c>
      <c r="L205" s="14"/>
      <c r="M205" s="14"/>
      <c r="N205" s="12">
        <v>6003</v>
      </c>
      <c r="O205" s="25"/>
      <c r="P205" s="14" t="s">
        <v>1369</v>
      </c>
      <c r="Q205" s="11" t="s">
        <v>15</v>
      </c>
      <c r="R205" s="16">
        <v>973</v>
      </c>
      <c r="S205" s="12"/>
      <c r="T205" s="13" t="s">
        <v>17</v>
      </c>
      <c r="U205" s="13" t="s">
        <v>17</v>
      </c>
      <c r="V205" s="11">
        <v>148</v>
      </c>
      <c r="W205" s="14" t="s">
        <v>114</v>
      </c>
      <c r="X205" s="14" t="s">
        <v>115</v>
      </c>
      <c r="Y205" s="14" t="s">
        <v>20</v>
      </c>
      <c r="Z205" s="14">
        <v>0</v>
      </c>
      <c r="AA205" s="14"/>
      <c r="AB205" s="15">
        <f>retribucións!$H$71</f>
        <v>18383.701689600002</v>
      </c>
      <c r="AC205" s="15">
        <f>retribucións!$H$60</f>
        <v>18626.938628479998</v>
      </c>
      <c r="AD205" s="15">
        <f>AC205-AB205</f>
        <v>243.23693887999616</v>
      </c>
    </row>
    <row r="206" spans="1:30" ht="15" customHeight="1" x14ac:dyDescent="0.25">
      <c r="A206" s="13" t="s">
        <v>17</v>
      </c>
      <c r="B206" s="13" t="s">
        <v>119</v>
      </c>
      <c r="C206" s="14" t="s">
        <v>1855</v>
      </c>
      <c r="D206" s="24" t="s">
        <v>1856</v>
      </c>
      <c r="E206" s="14" t="s">
        <v>1857</v>
      </c>
      <c r="F206" s="14" t="s">
        <v>1903</v>
      </c>
      <c r="G206" s="11">
        <v>9</v>
      </c>
      <c r="H206" s="15">
        <f>retribucións!$E$60</f>
        <v>6319.04</v>
      </c>
      <c r="I206" s="11" t="s">
        <v>1349</v>
      </c>
      <c r="J206" s="24" t="s">
        <v>1350</v>
      </c>
      <c r="K206" s="11">
        <v>1</v>
      </c>
      <c r="L206" s="14"/>
      <c r="M206" s="14"/>
      <c r="N206" s="12">
        <v>6003</v>
      </c>
      <c r="O206" s="25"/>
      <c r="P206" s="14" t="s">
        <v>1369</v>
      </c>
      <c r="Q206" s="11" t="s">
        <v>15</v>
      </c>
      <c r="R206" s="16" t="s">
        <v>21</v>
      </c>
      <c r="S206" s="12"/>
      <c r="T206" s="13" t="s">
        <v>17</v>
      </c>
      <c r="U206" s="13" t="s">
        <v>6687</v>
      </c>
      <c r="V206" s="11" t="s">
        <v>119</v>
      </c>
      <c r="W206" s="14" t="s">
        <v>119</v>
      </c>
      <c r="X206" s="14" t="s">
        <v>119</v>
      </c>
      <c r="Y206" s="14" t="s">
        <v>119</v>
      </c>
      <c r="Z206" s="14" t="s">
        <v>119</v>
      </c>
      <c r="AA206" s="14"/>
      <c r="AB206" s="15">
        <f>retribucións!$H$71</f>
        <v>18383.701689600002</v>
      </c>
      <c r="AC206" s="15">
        <f>retribucións!$H$60</f>
        <v>18626.938628479998</v>
      </c>
      <c r="AD206" s="15">
        <f t="shared" ref="AD206:AD244" si="7">AC206-AB206</f>
        <v>243.23693887999616</v>
      </c>
    </row>
    <row r="207" spans="1:30" ht="15" customHeight="1" x14ac:dyDescent="0.25">
      <c r="A207" s="13" t="s">
        <v>17</v>
      </c>
      <c r="B207" s="13" t="s">
        <v>119</v>
      </c>
      <c r="C207" s="14" t="s">
        <v>1855</v>
      </c>
      <c r="D207" s="24" t="s">
        <v>1858</v>
      </c>
      <c r="E207" s="14" t="s">
        <v>1859</v>
      </c>
      <c r="F207" s="14" t="s">
        <v>1903</v>
      </c>
      <c r="G207" s="11">
        <v>9</v>
      </c>
      <c r="H207" s="15">
        <f>retribucións!$E$60</f>
        <v>6319.04</v>
      </c>
      <c r="I207" s="11" t="s">
        <v>1349</v>
      </c>
      <c r="J207" s="24" t="s">
        <v>1350</v>
      </c>
      <c r="K207" s="11">
        <v>1</v>
      </c>
      <c r="L207" s="14"/>
      <c r="M207" s="14"/>
      <c r="N207" s="12">
        <v>6003</v>
      </c>
      <c r="O207" s="25"/>
      <c r="P207" s="14" t="s">
        <v>1369</v>
      </c>
      <c r="Q207" s="11" t="s">
        <v>15</v>
      </c>
      <c r="R207" s="16">
        <v>973</v>
      </c>
      <c r="S207" s="12"/>
      <c r="T207" s="13" t="s">
        <v>17</v>
      </c>
      <c r="U207" s="13" t="s">
        <v>6687</v>
      </c>
      <c r="V207" s="11" t="s">
        <v>119</v>
      </c>
      <c r="W207" s="14" t="s">
        <v>119</v>
      </c>
      <c r="X207" s="14" t="s">
        <v>119</v>
      </c>
      <c r="Y207" s="14" t="s">
        <v>119</v>
      </c>
      <c r="Z207" s="14" t="s">
        <v>119</v>
      </c>
      <c r="AA207" s="14"/>
      <c r="AB207" s="15">
        <f>retribucións!$H$71</f>
        <v>18383.701689600002</v>
      </c>
      <c r="AC207" s="15">
        <f>retribucións!$H$60</f>
        <v>18626.938628479998</v>
      </c>
      <c r="AD207" s="15">
        <f t="shared" si="7"/>
        <v>243.23693887999616</v>
      </c>
    </row>
    <row r="208" spans="1:30" ht="15" customHeight="1" x14ac:dyDescent="0.25">
      <c r="A208" s="13" t="s">
        <v>17</v>
      </c>
      <c r="B208" s="13" t="s">
        <v>119</v>
      </c>
      <c r="C208" s="14" t="s">
        <v>1860</v>
      </c>
      <c r="D208" s="24" t="s">
        <v>1861</v>
      </c>
      <c r="E208" s="14" t="s">
        <v>1862</v>
      </c>
      <c r="F208" s="14" t="s">
        <v>1903</v>
      </c>
      <c r="G208" s="11">
        <v>9</v>
      </c>
      <c r="H208" s="15">
        <f>retribucións!$E$60</f>
        <v>6319.04</v>
      </c>
      <c r="I208" s="11" t="s">
        <v>1349</v>
      </c>
      <c r="J208" s="24" t="s">
        <v>1350</v>
      </c>
      <c r="K208" s="11">
        <v>1</v>
      </c>
      <c r="L208" s="14"/>
      <c r="M208" s="14"/>
      <c r="N208" s="12">
        <v>6003</v>
      </c>
      <c r="O208" s="25"/>
      <c r="P208" s="14" t="s">
        <v>1369</v>
      </c>
      <c r="Q208" s="11" t="s">
        <v>15</v>
      </c>
      <c r="R208" s="16" t="s">
        <v>21</v>
      </c>
      <c r="S208" s="12"/>
      <c r="T208" s="13" t="s">
        <v>17</v>
      </c>
      <c r="U208" s="13" t="s">
        <v>6687</v>
      </c>
      <c r="V208" s="11" t="s">
        <v>119</v>
      </c>
      <c r="W208" s="14" t="s">
        <v>119</v>
      </c>
      <c r="X208" s="14" t="s">
        <v>119</v>
      </c>
      <c r="Y208" s="14" t="s">
        <v>119</v>
      </c>
      <c r="Z208" s="14" t="s">
        <v>119</v>
      </c>
      <c r="AA208" s="14"/>
      <c r="AB208" s="15">
        <f>retribucións!$H$71</f>
        <v>18383.701689600002</v>
      </c>
      <c r="AC208" s="15">
        <f>retribucións!$H$60</f>
        <v>18626.938628479998</v>
      </c>
      <c r="AD208" s="15">
        <f t="shared" si="7"/>
        <v>243.23693887999616</v>
      </c>
    </row>
    <row r="209" spans="1:30" ht="15" customHeight="1" x14ac:dyDescent="0.25">
      <c r="A209" s="13" t="s">
        <v>17</v>
      </c>
      <c r="B209" s="13" t="s">
        <v>119</v>
      </c>
      <c r="C209" s="14" t="s">
        <v>1860</v>
      </c>
      <c r="D209" s="24" t="s">
        <v>1863</v>
      </c>
      <c r="E209" s="14" t="s">
        <v>1864</v>
      </c>
      <c r="F209" s="14" t="s">
        <v>1903</v>
      </c>
      <c r="G209" s="11">
        <v>9</v>
      </c>
      <c r="H209" s="15">
        <f>retribucións!$E$60</f>
        <v>6319.04</v>
      </c>
      <c r="I209" s="11" t="s">
        <v>1349</v>
      </c>
      <c r="J209" s="24" t="s">
        <v>1350</v>
      </c>
      <c r="K209" s="11">
        <v>1</v>
      </c>
      <c r="L209" s="14"/>
      <c r="M209" s="14"/>
      <c r="N209" s="12">
        <v>6003</v>
      </c>
      <c r="O209" s="25"/>
      <c r="P209" s="14" t="s">
        <v>1369</v>
      </c>
      <c r="Q209" s="11" t="s">
        <v>15</v>
      </c>
      <c r="R209" s="16" t="s">
        <v>21</v>
      </c>
      <c r="S209" s="12"/>
      <c r="T209" s="13" t="s">
        <v>17</v>
      </c>
      <c r="U209" s="13" t="s">
        <v>6687</v>
      </c>
      <c r="V209" s="11" t="s">
        <v>119</v>
      </c>
      <c r="W209" s="14" t="s">
        <v>119</v>
      </c>
      <c r="X209" s="14" t="s">
        <v>119</v>
      </c>
      <c r="Y209" s="14" t="s">
        <v>119</v>
      </c>
      <c r="Z209" s="14" t="s">
        <v>119</v>
      </c>
      <c r="AA209" s="14"/>
      <c r="AB209" s="15">
        <f>retribucións!$H$71</f>
        <v>18383.701689600002</v>
      </c>
      <c r="AC209" s="15">
        <f>retribucións!$H$60</f>
        <v>18626.938628479998</v>
      </c>
      <c r="AD209" s="15">
        <f t="shared" si="7"/>
        <v>243.23693887999616</v>
      </c>
    </row>
    <row r="210" spans="1:30" ht="15" customHeight="1" x14ac:dyDescent="0.25">
      <c r="A210" s="13" t="s">
        <v>17</v>
      </c>
      <c r="B210" s="13" t="s">
        <v>119</v>
      </c>
      <c r="C210" s="14" t="s">
        <v>1860</v>
      </c>
      <c r="D210" s="24" t="s">
        <v>1865</v>
      </c>
      <c r="E210" s="14" t="s">
        <v>1866</v>
      </c>
      <c r="F210" s="14" t="s">
        <v>1903</v>
      </c>
      <c r="G210" s="11">
        <v>9</v>
      </c>
      <c r="H210" s="15">
        <f>retribucións!$E$60</f>
        <v>6319.04</v>
      </c>
      <c r="I210" s="11" t="s">
        <v>1349</v>
      </c>
      <c r="J210" s="24" t="s">
        <v>1350</v>
      </c>
      <c r="K210" s="11">
        <v>1</v>
      </c>
      <c r="L210" s="14"/>
      <c r="M210" s="14"/>
      <c r="N210" s="12">
        <v>6003</v>
      </c>
      <c r="O210" s="25"/>
      <c r="P210" s="14" t="s">
        <v>1369</v>
      </c>
      <c r="Q210" s="11" t="s">
        <v>15</v>
      </c>
      <c r="R210" s="16">
        <v>973</v>
      </c>
      <c r="S210" s="12"/>
      <c r="T210" s="13" t="s">
        <v>17</v>
      </c>
      <c r="U210" s="13" t="s">
        <v>6687</v>
      </c>
      <c r="V210" s="11" t="s">
        <v>119</v>
      </c>
      <c r="W210" s="14" t="s">
        <v>119</v>
      </c>
      <c r="X210" s="14" t="s">
        <v>119</v>
      </c>
      <c r="Y210" s="14" t="s">
        <v>119</v>
      </c>
      <c r="Z210" s="14" t="s">
        <v>119</v>
      </c>
      <c r="AA210" s="14"/>
      <c r="AB210" s="15">
        <f>retribucións!$H$71</f>
        <v>18383.701689600002</v>
      </c>
      <c r="AC210" s="15">
        <f>retribucións!$H$60</f>
        <v>18626.938628479998</v>
      </c>
      <c r="AD210" s="15">
        <f t="shared" si="7"/>
        <v>243.23693887999616</v>
      </c>
    </row>
    <row r="211" spans="1:30" ht="15" customHeight="1" x14ac:dyDescent="0.25">
      <c r="A211" s="13" t="s">
        <v>17</v>
      </c>
      <c r="B211" s="13" t="s">
        <v>119</v>
      </c>
      <c r="C211" s="14" t="s">
        <v>1860</v>
      </c>
      <c r="D211" s="24" t="s">
        <v>1867</v>
      </c>
      <c r="E211" s="14" t="s">
        <v>1868</v>
      </c>
      <c r="F211" s="14" t="s">
        <v>1903</v>
      </c>
      <c r="G211" s="11">
        <v>9</v>
      </c>
      <c r="H211" s="15">
        <f>retribucións!$E$60</f>
        <v>6319.04</v>
      </c>
      <c r="I211" s="11" t="s">
        <v>1349</v>
      </c>
      <c r="J211" s="24" t="s">
        <v>1350</v>
      </c>
      <c r="K211" s="11">
        <v>1</v>
      </c>
      <c r="L211" s="14"/>
      <c r="M211" s="14"/>
      <c r="N211" s="12">
        <v>6003</v>
      </c>
      <c r="O211" s="25"/>
      <c r="P211" s="14" t="s">
        <v>1369</v>
      </c>
      <c r="Q211" s="11" t="s">
        <v>15</v>
      </c>
      <c r="R211" s="16">
        <v>973</v>
      </c>
      <c r="S211" s="12"/>
      <c r="T211" s="13" t="s">
        <v>17</v>
      </c>
      <c r="U211" s="13" t="s">
        <v>6687</v>
      </c>
      <c r="V211" s="11" t="s">
        <v>119</v>
      </c>
      <c r="W211" s="14" t="s">
        <v>119</v>
      </c>
      <c r="X211" s="14" t="s">
        <v>119</v>
      </c>
      <c r="Y211" s="14" t="s">
        <v>119</v>
      </c>
      <c r="Z211" s="14" t="s">
        <v>119</v>
      </c>
      <c r="AA211" s="14"/>
      <c r="AB211" s="15">
        <f>retribucións!$H$71</f>
        <v>18383.701689600002</v>
      </c>
      <c r="AC211" s="15">
        <f>retribucións!$H$60</f>
        <v>18626.938628479998</v>
      </c>
      <c r="AD211" s="15">
        <f t="shared" si="7"/>
        <v>243.23693887999616</v>
      </c>
    </row>
    <row r="212" spans="1:30" ht="15" customHeight="1" x14ac:dyDescent="0.25">
      <c r="A212" s="13" t="s">
        <v>17</v>
      </c>
      <c r="B212" s="13" t="s">
        <v>119</v>
      </c>
      <c r="C212" s="14" t="s">
        <v>1869</v>
      </c>
      <c r="D212" s="24" t="s">
        <v>1870</v>
      </c>
      <c r="E212" s="14" t="s">
        <v>1871</v>
      </c>
      <c r="F212" s="14" t="s">
        <v>1903</v>
      </c>
      <c r="G212" s="11">
        <v>9</v>
      </c>
      <c r="H212" s="15">
        <f>retribucións!$E$60</f>
        <v>6319.04</v>
      </c>
      <c r="I212" s="11" t="s">
        <v>1349</v>
      </c>
      <c r="J212" s="24" t="s">
        <v>1350</v>
      </c>
      <c r="K212" s="11">
        <v>1</v>
      </c>
      <c r="L212" s="14"/>
      <c r="M212" s="14"/>
      <c r="N212" s="12"/>
      <c r="O212" s="25"/>
      <c r="P212" s="14" t="s">
        <v>1369</v>
      </c>
      <c r="Q212" s="11" t="s">
        <v>15</v>
      </c>
      <c r="R212" s="16">
        <v>973</v>
      </c>
      <c r="S212" s="12"/>
      <c r="T212" s="13" t="s">
        <v>17</v>
      </c>
      <c r="U212" s="13" t="s">
        <v>6687</v>
      </c>
      <c r="V212" s="11" t="s">
        <v>119</v>
      </c>
      <c r="W212" s="14" t="s">
        <v>119</v>
      </c>
      <c r="X212" s="14" t="s">
        <v>119</v>
      </c>
      <c r="Y212" s="14" t="s">
        <v>119</v>
      </c>
      <c r="Z212" s="14" t="s">
        <v>119</v>
      </c>
      <c r="AA212" s="14"/>
      <c r="AB212" s="15">
        <f>retribucións!$H$71</f>
        <v>18383.701689600002</v>
      </c>
      <c r="AC212" s="15">
        <f>retribucións!$H$60</f>
        <v>18626.938628479998</v>
      </c>
      <c r="AD212" s="15">
        <f t="shared" si="7"/>
        <v>243.23693887999616</v>
      </c>
    </row>
    <row r="213" spans="1:30" ht="15" customHeight="1" x14ac:dyDescent="0.25">
      <c r="A213" s="13" t="s">
        <v>17</v>
      </c>
      <c r="B213" s="13" t="s">
        <v>119</v>
      </c>
      <c r="C213" s="14" t="s">
        <v>1872</v>
      </c>
      <c r="D213" s="24" t="s">
        <v>1873</v>
      </c>
      <c r="E213" s="14" t="s">
        <v>1874</v>
      </c>
      <c r="F213" s="14" t="s">
        <v>1903</v>
      </c>
      <c r="G213" s="11">
        <v>9</v>
      </c>
      <c r="H213" s="15">
        <f>retribucións!$E$60</f>
        <v>6319.04</v>
      </c>
      <c r="I213" s="11" t="s">
        <v>1349</v>
      </c>
      <c r="J213" s="24" t="s">
        <v>1350</v>
      </c>
      <c r="K213" s="11">
        <v>1</v>
      </c>
      <c r="L213" s="14"/>
      <c r="M213" s="14"/>
      <c r="N213" s="12">
        <v>6003</v>
      </c>
      <c r="O213" s="25"/>
      <c r="P213" s="14" t="s">
        <v>1369</v>
      </c>
      <c r="Q213" s="11" t="s">
        <v>15</v>
      </c>
      <c r="R213" s="16">
        <v>973</v>
      </c>
      <c r="S213" s="12"/>
      <c r="T213" s="13" t="s">
        <v>17</v>
      </c>
      <c r="U213" s="13" t="s">
        <v>6687</v>
      </c>
      <c r="V213" s="11" t="s">
        <v>119</v>
      </c>
      <c r="W213" s="14" t="s">
        <v>119</v>
      </c>
      <c r="X213" s="14" t="s">
        <v>119</v>
      </c>
      <c r="Y213" s="14" t="s">
        <v>119</v>
      </c>
      <c r="Z213" s="14" t="s">
        <v>119</v>
      </c>
      <c r="AA213" s="14"/>
      <c r="AB213" s="15">
        <f>retribucións!$H$71</f>
        <v>18383.701689600002</v>
      </c>
      <c r="AC213" s="15">
        <f>retribucións!$H$60</f>
        <v>18626.938628479998</v>
      </c>
      <c r="AD213" s="15">
        <f t="shared" si="7"/>
        <v>243.23693887999616</v>
      </c>
    </row>
    <row r="214" spans="1:30" ht="15" customHeight="1" x14ac:dyDescent="0.25">
      <c r="A214" s="13" t="s">
        <v>17</v>
      </c>
      <c r="B214" s="13" t="s">
        <v>119</v>
      </c>
      <c r="C214" s="14" t="s">
        <v>1872</v>
      </c>
      <c r="D214" s="24" t="s">
        <v>1875</v>
      </c>
      <c r="E214" s="14" t="s">
        <v>1876</v>
      </c>
      <c r="F214" s="14" t="s">
        <v>1903</v>
      </c>
      <c r="G214" s="11">
        <v>9</v>
      </c>
      <c r="H214" s="15">
        <f>retribucións!$E$60</f>
        <v>6319.04</v>
      </c>
      <c r="I214" s="11" t="s">
        <v>1349</v>
      </c>
      <c r="J214" s="24" t="s">
        <v>1350</v>
      </c>
      <c r="K214" s="11">
        <v>1</v>
      </c>
      <c r="L214" s="14"/>
      <c r="M214" s="14"/>
      <c r="N214" s="12">
        <v>6003</v>
      </c>
      <c r="O214" s="25"/>
      <c r="P214" s="14" t="s">
        <v>1369</v>
      </c>
      <c r="Q214" s="11" t="s">
        <v>15</v>
      </c>
      <c r="R214" s="16">
        <v>973</v>
      </c>
      <c r="S214" s="12"/>
      <c r="T214" s="13" t="s">
        <v>17</v>
      </c>
      <c r="U214" s="13" t="s">
        <v>6687</v>
      </c>
      <c r="V214" s="11" t="s">
        <v>119</v>
      </c>
      <c r="W214" s="14" t="s">
        <v>119</v>
      </c>
      <c r="X214" s="14" t="s">
        <v>119</v>
      </c>
      <c r="Y214" s="14" t="s">
        <v>119</v>
      </c>
      <c r="Z214" s="14" t="s">
        <v>119</v>
      </c>
      <c r="AA214" s="14"/>
      <c r="AB214" s="15">
        <f>retribucións!$H$71</f>
        <v>18383.701689600002</v>
      </c>
      <c r="AC214" s="15">
        <f>retribucións!$H$60</f>
        <v>18626.938628479998</v>
      </c>
      <c r="AD214" s="15">
        <f t="shared" si="7"/>
        <v>243.23693887999616</v>
      </c>
    </row>
    <row r="215" spans="1:30" ht="15" customHeight="1" x14ac:dyDescent="0.25">
      <c r="A215" s="13" t="s">
        <v>17</v>
      </c>
      <c r="B215" s="13" t="s">
        <v>119</v>
      </c>
      <c r="C215" s="14" t="s">
        <v>1877</v>
      </c>
      <c r="D215" s="24" t="s">
        <v>1878</v>
      </c>
      <c r="E215" s="14" t="s">
        <v>1879</v>
      </c>
      <c r="F215" s="14" t="s">
        <v>1903</v>
      </c>
      <c r="G215" s="11">
        <v>9</v>
      </c>
      <c r="H215" s="15">
        <f>retribucións!$E$60</f>
        <v>6319.04</v>
      </c>
      <c r="I215" s="11" t="s">
        <v>1349</v>
      </c>
      <c r="J215" s="24" t="s">
        <v>1350</v>
      </c>
      <c r="K215" s="11">
        <v>1</v>
      </c>
      <c r="L215" s="14"/>
      <c r="M215" s="14"/>
      <c r="N215" s="12">
        <v>6003</v>
      </c>
      <c r="O215" s="25"/>
      <c r="P215" s="14" t="s">
        <v>1369</v>
      </c>
      <c r="Q215" s="11" t="s">
        <v>15</v>
      </c>
      <c r="R215" s="16" t="s">
        <v>21</v>
      </c>
      <c r="S215" s="12"/>
      <c r="T215" s="13" t="s">
        <v>17</v>
      </c>
      <c r="U215" s="13" t="s">
        <v>6687</v>
      </c>
      <c r="V215" s="11" t="s">
        <v>119</v>
      </c>
      <c r="W215" s="14" t="s">
        <v>119</v>
      </c>
      <c r="X215" s="14" t="s">
        <v>119</v>
      </c>
      <c r="Y215" s="14" t="s">
        <v>119</v>
      </c>
      <c r="Z215" s="14" t="s">
        <v>119</v>
      </c>
      <c r="AA215" s="14"/>
      <c r="AB215" s="15">
        <f>retribucións!$H$71</f>
        <v>18383.701689600002</v>
      </c>
      <c r="AC215" s="15">
        <f>retribucións!$H$60</f>
        <v>18626.938628479998</v>
      </c>
      <c r="AD215" s="15">
        <f t="shared" si="7"/>
        <v>243.23693887999616</v>
      </c>
    </row>
    <row r="216" spans="1:30" ht="15" customHeight="1" x14ac:dyDescent="0.25">
      <c r="A216" s="13" t="s">
        <v>17</v>
      </c>
      <c r="B216" s="13" t="s">
        <v>119</v>
      </c>
      <c r="C216" s="14" t="s">
        <v>1877</v>
      </c>
      <c r="D216" s="24" t="s">
        <v>1880</v>
      </c>
      <c r="E216" s="14" t="s">
        <v>1881</v>
      </c>
      <c r="F216" s="14" t="s">
        <v>1903</v>
      </c>
      <c r="G216" s="11">
        <v>9</v>
      </c>
      <c r="H216" s="15">
        <f>retribucións!$E$60</f>
        <v>6319.04</v>
      </c>
      <c r="I216" s="11" t="s">
        <v>1349</v>
      </c>
      <c r="J216" s="24" t="s">
        <v>1350</v>
      </c>
      <c r="K216" s="11">
        <v>1</v>
      </c>
      <c r="L216" s="14"/>
      <c r="M216" s="14"/>
      <c r="N216" s="12">
        <v>6003</v>
      </c>
      <c r="O216" s="25"/>
      <c r="P216" s="14" t="s">
        <v>1369</v>
      </c>
      <c r="Q216" s="11" t="s">
        <v>15</v>
      </c>
      <c r="R216" s="16">
        <v>973</v>
      </c>
      <c r="S216" s="12"/>
      <c r="T216" s="13" t="s">
        <v>17</v>
      </c>
      <c r="U216" s="13" t="s">
        <v>6687</v>
      </c>
      <c r="V216" s="11" t="s">
        <v>119</v>
      </c>
      <c r="W216" s="14" t="s">
        <v>119</v>
      </c>
      <c r="X216" s="14" t="s">
        <v>119</v>
      </c>
      <c r="Y216" s="14" t="s">
        <v>119</v>
      </c>
      <c r="Z216" s="14" t="s">
        <v>119</v>
      </c>
      <c r="AA216" s="14"/>
      <c r="AB216" s="15">
        <f>retribucións!$H$71</f>
        <v>18383.701689600002</v>
      </c>
      <c r="AC216" s="15">
        <f>retribucións!$H$60</f>
        <v>18626.938628479998</v>
      </c>
      <c r="AD216" s="15">
        <f t="shared" si="7"/>
        <v>243.23693887999616</v>
      </c>
    </row>
    <row r="217" spans="1:30" ht="15" customHeight="1" x14ac:dyDescent="0.25">
      <c r="A217" s="13" t="s">
        <v>17</v>
      </c>
      <c r="B217" s="13" t="s">
        <v>119</v>
      </c>
      <c r="C217" s="14" t="s">
        <v>1877</v>
      </c>
      <c r="D217" s="24" t="s">
        <v>1882</v>
      </c>
      <c r="E217" s="14" t="s">
        <v>1883</v>
      </c>
      <c r="F217" s="14" t="s">
        <v>1903</v>
      </c>
      <c r="G217" s="11">
        <v>9</v>
      </c>
      <c r="H217" s="15">
        <f>retribucións!$E$60</f>
        <v>6319.04</v>
      </c>
      <c r="I217" s="11" t="s">
        <v>1349</v>
      </c>
      <c r="J217" s="24" t="s">
        <v>1350</v>
      </c>
      <c r="K217" s="11">
        <v>1</v>
      </c>
      <c r="L217" s="14"/>
      <c r="M217" s="14"/>
      <c r="N217" s="12">
        <v>6003</v>
      </c>
      <c r="O217" s="25"/>
      <c r="P217" s="14" t="s">
        <v>1369</v>
      </c>
      <c r="Q217" s="11" t="s">
        <v>15</v>
      </c>
      <c r="R217" s="16" t="s">
        <v>21</v>
      </c>
      <c r="S217" s="12"/>
      <c r="T217" s="13" t="s">
        <v>17</v>
      </c>
      <c r="U217" s="13" t="s">
        <v>6687</v>
      </c>
      <c r="V217" s="11" t="s">
        <v>119</v>
      </c>
      <c r="W217" s="14" t="s">
        <v>119</v>
      </c>
      <c r="X217" s="14" t="s">
        <v>119</v>
      </c>
      <c r="Y217" s="14" t="s">
        <v>119</v>
      </c>
      <c r="Z217" s="14" t="s">
        <v>119</v>
      </c>
      <c r="AA217" s="14"/>
      <c r="AB217" s="15">
        <f>retribucións!$H$71</f>
        <v>18383.701689600002</v>
      </c>
      <c r="AC217" s="15">
        <f>retribucións!$H$60</f>
        <v>18626.938628479998</v>
      </c>
      <c r="AD217" s="15">
        <f t="shared" si="7"/>
        <v>243.23693887999616</v>
      </c>
    </row>
    <row r="218" spans="1:30" ht="15" customHeight="1" x14ac:dyDescent="0.25">
      <c r="A218" s="13" t="s">
        <v>17</v>
      </c>
      <c r="B218" s="13" t="s">
        <v>119</v>
      </c>
      <c r="C218" s="14" t="s">
        <v>1877</v>
      </c>
      <c r="D218" s="24" t="s">
        <v>1884</v>
      </c>
      <c r="E218" s="14" t="s">
        <v>1885</v>
      </c>
      <c r="F218" s="14" t="s">
        <v>1903</v>
      </c>
      <c r="G218" s="11">
        <v>9</v>
      </c>
      <c r="H218" s="15">
        <f>retribucións!$E$60</f>
        <v>6319.04</v>
      </c>
      <c r="I218" s="11" t="s">
        <v>1349</v>
      </c>
      <c r="J218" s="24" t="s">
        <v>1350</v>
      </c>
      <c r="K218" s="11">
        <v>1</v>
      </c>
      <c r="L218" s="14"/>
      <c r="M218" s="14"/>
      <c r="N218" s="12">
        <v>6003</v>
      </c>
      <c r="O218" s="25"/>
      <c r="P218" s="14" t="s">
        <v>1369</v>
      </c>
      <c r="Q218" s="11" t="s">
        <v>15</v>
      </c>
      <c r="R218" s="16">
        <v>973</v>
      </c>
      <c r="S218" s="12"/>
      <c r="T218" s="13" t="s">
        <v>17</v>
      </c>
      <c r="U218" s="13" t="s">
        <v>6687</v>
      </c>
      <c r="V218" s="11" t="s">
        <v>119</v>
      </c>
      <c r="W218" s="14" t="s">
        <v>119</v>
      </c>
      <c r="X218" s="14" t="s">
        <v>119</v>
      </c>
      <c r="Y218" s="14" t="s">
        <v>119</v>
      </c>
      <c r="Z218" s="14" t="s">
        <v>119</v>
      </c>
      <c r="AA218" s="14"/>
      <c r="AB218" s="15">
        <f>retribucións!$H$71</f>
        <v>18383.701689600002</v>
      </c>
      <c r="AC218" s="15">
        <f>retribucións!$H$60</f>
        <v>18626.938628479998</v>
      </c>
      <c r="AD218" s="15">
        <f t="shared" si="7"/>
        <v>243.23693887999616</v>
      </c>
    </row>
    <row r="219" spans="1:30" ht="15" customHeight="1" x14ac:dyDescent="0.25">
      <c r="A219" s="13" t="s">
        <v>17</v>
      </c>
      <c r="B219" s="13" t="s">
        <v>119</v>
      </c>
      <c r="C219" s="14" t="s">
        <v>1886</v>
      </c>
      <c r="D219" s="24" t="s">
        <v>1887</v>
      </c>
      <c r="E219" s="14" t="s">
        <v>1888</v>
      </c>
      <c r="F219" s="14" t="s">
        <v>1903</v>
      </c>
      <c r="G219" s="11">
        <v>9</v>
      </c>
      <c r="H219" s="15">
        <f>retribucións!$E$60</f>
        <v>6319.04</v>
      </c>
      <c r="I219" s="11" t="s">
        <v>1349</v>
      </c>
      <c r="J219" s="24" t="s">
        <v>1350</v>
      </c>
      <c r="K219" s="11">
        <v>1</v>
      </c>
      <c r="L219" s="14"/>
      <c r="M219" s="14"/>
      <c r="N219" s="12">
        <v>6003</v>
      </c>
      <c r="O219" s="25"/>
      <c r="P219" s="14" t="s">
        <v>1369</v>
      </c>
      <c r="Q219" s="11" t="s">
        <v>15</v>
      </c>
      <c r="R219" s="16">
        <v>973</v>
      </c>
      <c r="S219" s="12"/>
      <c r="T219" s="13" t="s">
        <v>17</v>
      </c>
      <c r="U219" s="13" t="s">
        <v>6687</v>
      </c>
      <c r="V219" s="11" t="s">
        <v>119</v>
      </c>
      <c r="W219" s="14" t="s">
        <v>119</v>
      </c>
      <c r="X219" s="14" t="s">
        <v>119</v>
      </c>
      <c r="Y219" s="14" t="s">
        <v>119</v>
      </c>
      <c r="Z219" s="14" t="s">
        <v>119</v>
      </c>
      <c r="AA219" s="14"/>
      <c r="AB219" s="15">
        <f>retribucións!$H$71</f>
        <v>18383.701689600002</v>
      </c>
      <c r="AC219" s="15">
        <f>retribucións!$H$60</f>
        <v>18626.938628479998</v>
      </c>
      <c r="AD219" s="15">
        <f t="shared" si="7"/>
        <v>243.23693887999616</v>
      </c>
    </row>
    <row r="220" spans="1:30" ht="15" customHeight="1" x14ac:dyDescent="0.25">
      <c r="A220" s="13" t="s">
        <v>17</v>
      </c>
      <c r="B220" s="13" t="s">
        <v>119</v>
      </c>
      <c r="C220" s="14" t="s">
        <v>1889</v>
      </c>
      <c r="D220" s="24" t="s">
        <v>1890</v>
      </c>
      <c r="E220" s="14" t="s">
        <v>1891</v>
      </c>
      <c r="F220" s="14" t="s">
        <v>1903</v>
      </c>
      <c r="G220" s="11">
        <v>9</v>
      </c>
      <c r="H220" s="15">
        <f>retribucións!$E$60</f>
        <v>6319.04</v>
      </c>
      <c r="I220" s="11" t="s">
        <v>1349</v>
      </c>
      <c r="J220" s="24" t="s">
        <v>1350</v>
      </c>
      <c r="K220" s="11">
        <v>1</v>
      </c>
      <c r="L220" s="14"/>
      <c r="M220" s="14"/>
      <c r="N220" s="12">
        <v>6003</v>
      </c>
      <c r="O220" s="25"/>
      <c r="P220" s="14" t="s">
        <v>1369</v>
      </c>
      <c r="Q220" s="11" t="s">
        <v>15</v>
      </c>
      <c r="R220" s="16" t="s">
        <v>1892</v>
      </c>
      <c r="S220" s="12"/>
      <c r="T220" s="13" t="s">
        <v>17</v>
      </c>
      <c r="U220" s="13" t="s">
        <v>6687</v>
      </c>
      <c r="V220" s="11" t="s">
        <v>119</v>
      </c>
      <c r="W220" s="14" t="s">
        <v>119</v>
      </c>
      <c r="X220" s="14" t="s">
        <v>119</v>
      </c>
      <c r="Y220" s="14" t="s">
        <v>119</v>
      </c>
      <c r="Z220" s="14" t="s">
        <v>119</v>
      </c>
      <c r="AA220" s="14"/>
      <c r="AB220" s="15">
        <f>retribucións!$H$71</f>
        <v>18383.701689600002</v>
      </c>
      <c r="AC220" s="15">
        <f>retribucións!$H$60</f>
        <v>18626.938628479998</v>
      </c>
      <c r="AD220" s="15">
        <f t="shared" si="7"/>
        <v>243.23693887999616</v>
      </c>
    </row>
    <row r="221" spans="1:30" ht="15" customHeight="1" x14ac:dyDescent="0.25">
      <c r="A221" s="13" t="s">
        <v>17</v>
      </c>
      <c r="B221" s="13" t="s">
        <v>119</v>
      </c>
      <c r="C221" s="14" t="s">
        <v>1893</v>
      </c>
      <c r="D221" s="24" t="s">
        <v>1894</v>
      </c>
      <c r="E221" s="14" t="s">
        <v>1895</v>
      </c>
      <c r="F221" s="14" t="s">
        <v>1903</v>
      </c>
      <c r="G221" s="11">
        <v>9</v>
      </c>
      <c r="H221" s="15">
        <f>retribucións!$E$60</f>
        <v>6319.04</v>
      </c>
      <c r="I221" s="11" t="s">
        <v>1349</v>
      </c>
      <c r="J221" s="24" t="s">
        <v>1350</v>
      </c>
      <c r="K221" s="11">
        <v>1</v>
      </c>
      <c r="L221" s="14"/>
      <c r="M221" s="14"/>
      <c r="N221" s="12">
        <v>6003</v>
      </c>
      <c r="O221" s="25"/>
      <c r="P221" s="14" t="s">
        <v>1369</v>
      </c>
      <c r="Q221" s="11" t="s">
        <v>15</v>
      </c>
      <c r="R221" s="16">
        <v>973</v>
      </c>
      <c r="S221" s="12"/>
      <c r="T221" s="13" t="s">
        <v>17</v>
      </c>
      <c r="U221" s="13" t="s">
        <v>6687</v>
      </c>
      <c r="V221" s="11" t="s">
        <v>119</v>
      </c>
      <c r="W221" s="14" t="s">
        <v>119</v>
      </c>
      <c r="X221" s="14" t="s">
        <v>119</v>
      </c>
      <c r="Y221" s="14" t="s">
        <v>119</v>
      </c>
      <c r="Z221" s="14" t="s">
        <v>119</v>
      </c>
      <c r="AA221" s="14"/>
      <c r="AB221" s="15">
        <f>retribucións!$H$71</f>
        <v>18383.701689600002</v>
      </c>
      <c r="AC221" s="15">
        <f>retribucións!$H$60</f>
        <v>18626.938628479998</v>
      </c>
      <c r="AD221" s="15">
        <f t="shared" si="7"/>
        <v>243.23693887999616</v>
      </c>
    </row>
    <row r="222" spans="1:30" ht="15" customHeight="1" x14ac:dyDescent="0.25">
      <c r="A222" s="13" t="s">
        <v>17</v>
      </c>
      <c r="B222" s="13" t="s">
        <v>119</v>
      </c>
      <c r="C222" s="14" t="s">
        <v>1893</v>
      </c>
      <c r="D222" s="24" t="s">
        <v>1896</v>
      </c>
      <c r="E222" s="14" t="s">
        <v>1897</v>
      </c>
      <c r="F222" s="14" t="s">
        <v>1903</v>
      </c>
      <c r="G222" s="11">
        <v>9</v>
      </c>
      <c r="H222" s="15">
        <f>retribucións!$E$60</f>
        <v>6319.04</v>
      </c>
      <c r="I222" s="11" t="s">
        <v>1349</v>
      </c>
      <c r="J222" s="24" t="s">
        <v>1350</v>
      </c>
      <c r="K222" s="11">
        <v>1</v>
      </c>
      <c r="L222" s="14"/>
      <c r="M222" s="14"/>
      <c r="N222" s="12">
        <v>6003</v>
      </c>
      <c r="O222" s="25"/>
      <c r="P222" s="14" t="s">
        <v>1369</v>
      </c>
      <c r="Q222" s="11" t="s">
        <v>15</v>
      </c>
      <c r="R222" s="16">
        <v>973</v>
      </c>
      <c r="S222" s="12"/>
      <c r="T222" s="13" t="s">
        <v>17</v>
      </c>
      <c r="U222" s="13" t="s">
        <v>6687</v>
      </c>
      <c r="V222" s="11" t="s">
        <v>119</v>
      </c>
      <c r="W222" s="14" t="s">
        <v>119</v>
      </c>
      <c r="X222" s="14" t="s">
        <v>119</v>
      </c>
      <c r="Y222" s="14" t="s">
        <v>119</v>
      </c>
      <c r="Z222" s="14" t="s">
        <v>119</v>
      </c>
      <c r="AA222" s="14"/>
      <c r="AB222" s="15">
        <f>retribucións!$H$71</f>
        <v>18383.701689600002</v>
      </c>
      <c r="AC222" s="15">
        <f>retribucións!$H$60</f>
        <v>18626.938628479998</v>
      </c>
      <c r="AD222" s="15">
        <f t="shared" si="7"/>
        <v>243.23693887999616</v>
      </c>
    </row>
    <row r="223" spans="1:30" ht="15" customHeight="1" x14ac:dyDescent="0.25">
      <c r="A223" s="13" t="s">
        <v>17</v>
      </c>
      <c r="B223" s="13" t="s">
        <v>17</v>
      </c>
      <c r="C223" s="14" t="s">
        <v>1893</v>
      </c>
      <c r="D223" s="24" t="s">
        <v>1898</v>
      </c>
      <c r="E223" s="14" t="s">
        <v>1899</v>
      </c>
      <c r="F223" s="14" t="s">
        <v>1903</v>
      </c>
      <c r="G223" s="11">
        <v>9</v>
      </c>
      <c r="H223" s="15">
        <f>retribucións!$E$60</f>
        <v>6319.04</v>
      </c>
      <c r="I223" s="11" t="s">
        <v>1349</v>
      </c>
      <c r="J223" s="24" t="s">
        <v>1350</v>
      </c>
      <c r="K223" s="11">
        <v>1</v>
      </c>
      <c r="L223" s="14"/>
      <c r="M223" s="14"/>
      <c r="N223" s="12">
        <v>6003</v>
      </c>
      <c r="O223" s="25"/>
      <c r="P223" s="14" t="s">
        <v>1369</v>
      </c>
      <c r="Q223" s="11" t="s">
        <v>15</v>
      </c>
      <c r="R223" s="16">
        <v>973</v>
      </c>
      <c r="S223" s="12"/>
      <c r="T223" s="13" t="s">
        <v>17</v>
      </c>
      <c r="U223" s="13" t="s">
        <v>17</v>
      </c>
      <c r="V223" s="11">
        <v>64</v>
      </c>
      <c r="W223" s="14" t="s">
        <v>116</v>
      </c>
      <c r="X223" s="14" t="s">
        <v>117</v>
      </c>
      <c r="Y223" s="14" t="s">
        <v>20</v>
      </c>
      <c r="Z223" s="14">
        <v>0</v>
      </c>
      <c r="AA223" s="14"/>
      <c r="AB223" s="15">
        <f>retribucións!$H$71</f>
        <v>18383.701689600002</v>
      </c>
      <c r="AC223" s="15">
        <f>retribucións!$H$60</f>
        <v>18626.938628479998</v>
      </c>
      <c r="AD223" s="15">
        <f t="shared" si="7"/>
        <v>243.23693887999616</v>
      </c>
    </row>
    <row r="224" spans="1:30" ht="15" customHeight="1" x14ac:dyDescent="0.25">
      <c r="A224" s="13" t="s">
        <v>17</v>
      </c>
      <c r="B224" s="13" t="s">
        <v>119</v>
      </c>
      <c r="C224" s="14" t="s">
        <v>1900</v>
      </c>
      <c r="D224" s="24" t="s">
        <v>1901</v>
      </c>
      <c r="E224" s="14" t="s">
        <v>1902</v>
      </c>
      <c r="F224" s="14" t="s">
        <v>1903</v>
      </c>
      <c r="G224" s="11">
        <v>9</v>
      </c>
      <c r="H224" s="15">
        <f>retribucións!$E$60</f>
        <v>6319.04</v>
      </c>
      <c r="I224" s="11" t="s">
        <v>1349</v>
      </c>
      <c r="J224" s="24" t="s">
        <v>1350</v>
      </c>
      <c r="K224" s="11">
        <v>1</v>
      </c>
      <c r="L224" s="14"/>
      <c r="M224" s="14"/>
      <c r="N224" s="12">
        <v>6003</v>
      </c>
      <c r="O224" s="25"/>
      <c r="P224" s="14"/>
      <c r="Q224" s="11" t="s">
        <v>15</v>
      </c>
      <c r="R224" s="16">
        <v>973</v>
      </c>
      <c r="S224" s="12"/>
      <c r="T224" s="13" t="s">
        <v>17</v>
      </c>
      <c r="U224" s="13" t="s">
        <v>6687</v>
      </c>
      <c r="V224" s="11" t="s">
        <v>119</v>
      </c>
      <c r="W224" s="14" t="s">
        <v>119</v>
      </c>
      <c r="X224" s="14" t="s">
        <v>119</v>
      </c>
      <c r="Y224" s="14" t="s">
        <v>119</v>
      </c>
      <c r="Z224" s="14" t="s">
        <v>119</v>
      </c>
      <c r="AA224" s="14"/>
      <c r="AB224" s="15">
        <f>retribucións!$H$71</f>
        <v>18383.701689600002</v>
      </c>
      <c r="AC224" s="15">
        <f>retribucións!$H$60</f>
        <v>18626.938628479998</v>
      </c>
      <c r="AD224" s="15">
        <f t="shared" si="7"/>
        <v>243.23693887999616</v>
      </c>
    </row>
    <row r="225" spans="1:30" ht="15" customHeight="1" x14ac:dyDescent="0.25">
      <c r="A225" s="13" t="s">
        <v>17</v>
      </c>
      <c r="B225" s="13" t="s">
        <v>119</v>
      </c>
      <c r="C225" s="14" t="s">
        <v>1904</v>
      </c>
      <c r="D225" s="24" t="s">
        <v>1905</v>
      </c>
      <c r="E225" s="14" t="s">
        <v>1906</v>
      </c>
      <c r="F225" s="14" t="s">
        <v>1903</v>
      </c>
      <c r="G225" s="11">
        <v>9</v>
      </c>
      <c r="H225" s="15">
        <f>retribucións!$E$60</f>
        <v>6319.04</v>
      </c>
      <c r="I225" s="11" t="s">
        <v>1349</v>
      </c>
      <c r="J225" s="24" t="s">
        <v>1350</v>
      </c>
      <c r="K225" s="11">
        <v>1</v>
      </c>
      <c r="L225" s="14"/>
      <c r="M225" s="14"/>
      <c r="N225" s="12">
        <v>6003</v>
      </c>
      <c r="O225" s="25"/>
      <c r="P225" s="14" t="s">
        <v>1369</v>
      </c>
      <c r="Q225" s="11" t="s">
        <v>15</v>
      </c>
      <c r="R225" s="16">
        <v>973</v>
      </c>
      <c r="S225" s="12"/>
      <c r="T225" s="13" t="s">
        <v>17</v>
      </c>
      <c r="U225" s="13" t="s">
        <v>6687</v>
      </c>
      <c r="V225" s="11" t="s">
        <v>119</v>
      </c>
      <c r="W225" s="14" t="s">
        <v>119</v>
      </c>
      <c r="X225" s="14" t="s">
        <v>119</v>
      </c>
      <c r="Y225" s="14" t="s">
        <v>119</v>
      </c>
      <c r="Z225" s="14" t="s">
        <v>119</v>
      </c>
      <c r="AA225" s="14"/>
      <c r="AB225" s="15">
        <f>retribucións!$H$71</f>
        <v>18383.701689600002</v>
      </c>
      <c r="AC225" s="15">
        <f>retribucións!$H$60</f>
        <v>18626.938628479998</v>
      </c>
      <c r="AD225" s="15">
        <f t="shared" si="7"/>
        <v>243.23693887999616</v>
      </c>
    </row>
    <row r="226" spans="1:30" ht="15" customHeight="1" x14ac:dyDescent="0.25">
      <c r="A226" s="13" t="s">
        <v>17</v>
      </c>
      <c r="B226" s="13" t="s">
        <v>119</v>
      </c>
      <c r="C226" s="14" t="s">
        <v>1907</v>
      </c>
      <c r="D226" s="24" t="s">
        <v>1908</v>
      </c>
      <c r="E226" s="14" t="s">
        <v>1909</v>
      </c>
      <c r="F226" s="14" t="s">
        <v>1903</v>
      </c>
      <c r="G226" s="11">
        <v>9</v>
      </c>
      <c r="H226" s="15">
        <f>retribucións!$E$60</f>
        <v>6319.04</v>
      </c>
      <c r="I226" s="11" t="s">
        <v>1349</v>
      </c>
      <c r="J226" s="24" t="s">
        <v>1350</v>
      </c>
      <c r="K226" s="11">
        <v>1</v>
      </c>
      <c r="L226" s="14"/>
      <c r="M226" s="14"/>
      <c r="N226" s="12">
        <v>6003</v>
      </c>
      <c r="O226" s="25"/>
      <c r="P226" s="14" t="s">
        <v>1369</v>
      </c>
      <c r="Q226" s="11" t="s">
        <v>15</v>
      </c>
      <c r="R226" s="16" t="s">
        <v>21</v>
      </c>
      <c r="S226" s="12"/>
      <c r="T226" s="13" t="s">
        <v>17</v>
      </c>
      <c r="U226" s="13" t="s">
        <v>6687</v>
      </c>
      <c r="V226" s="11" t="s">
        <v>119</v>
      </c>
      <c r="W226" s="14" t="s">
        <v>119</v>
      </c>
      <c r="X226" s="14" t="s">
        <v>119</v>
      </c>
      <c r="Y226" s="14" t="s">
        <v>119</v>
      </c>
      <c r="Z226" s="14" t="s">
        <v>119</v>
      </c>
      <c r="AA226" s="14"/>
      <c r="AB226" s="15">
        <f>retribucións!$H$71</f>
        <v>18383.701689600002</v>
      </c>
      <c r="AC226" s="15">
        <f>retribucións!$H$60</f>
        <v>18626.938628479998</v>
      </c>
      <c r="AD226" s="15">
        <f t="shared" si="7"/>
        <v>243.23693887999616</v>
      </c>
    </row>
    <row r="227" spans="1:30" ht="15" customHeight="1" x14ac:dyDescent="0.25">
      <c r="A227" s="13" t="s">
        <v>17</v>
      </c>
      <c r="B227" s="13" t="s">
        <v>119</v>
      </c>
      <c r="C227" s="14" t="s">
        <v>1907</v>
      </c>
      <c r="D227" s="24" t="s">
        <v>1910</v>
      </c>
      <c r="E227" s="14" t="s">
        <v>1911</v>
      </c>
      <c r="F227" s="14" t="s">
        <v>1903</v>
      </c>
      <c r="G227" s="11">
        <v>9</v>
      </c>
      <c r="H227" s="15">
        <f>retribucións!$E$60</f>
        <v>6319.04</v>
      </c>
      <c r="I227" s="11" t="s">
        <v>1349</v>
      </c>
      <c r="J227" s="24" t="s">
        <v>1350</v>
      </c>
      <c r="K227" s="11">
        <v>1</v>
      </c>
      <c r="L227" s="14"/>
      <c r="M227" s="14"/>
      <c r="N227" s="12">
        <v>6003</v>
      </c>
      <c r="O227" s="25"/>
      <c r="P227" s="14" t="s">
        <v>1369</v>
      </c>
      <c r="Q227" s="11" t="s">
        <v>15</v>
      </c>
      <c r="R227" s="16">
        <v>973</v>
      </c>
      <c r="S227" s="12"/>
      <c r="T227" s="13" t="s">
        <v>17</v>
      </c>
      <c r="U227" s="13" t="s">
        <v>6687</v>
      </c>
      <c r="V227" s="11" t="s">
        <v>119</v>
      </c>
      <c r="W227" s="14" t="s">
        <v>119</v>
      </c>
      <c r="X227" s="14" t="s">
        <v>119</v>
      </c>
      <c r="Y227" s="14" t="s">
        <v>119</v>
      </c>
      <c r="Z227" s="14" t="s">
        <v>119</v>
      </c>
      <c r="AA227" s="14"/>
      <c r="AB227" s="15">
        <f>retribucións!$H$71</f>
        <v>18383.701689600002</v>
      </c>
      <c r="AC227" s="15">
        <f>retribucións!$H$60</f>
        <v>18626.938628479998</v>
      </c>
      <c r="AD227" s="15">
        <f t="shared" si="7"/>
        <v>243.23693887999616</v>
      </c>
    </row>
    <row r="228" spans="1:30" ht="15" customHeight="1" x14ac:dyDescent="0.25">
      <c r="A228" s="13" t="s">
        <v>17</v>
      </c>
      <c r="B228" s="13" t="s">
        <v>119</v>
      </c>
      <c r="C228" s="14" t="s">
        <v>1907</v>
      </c>
      <c r="D228" s="24" t="s">
        <v>1912</v>
      </c>
      <c r="E228" s="14" t="s">
        <v>1913</v>
      </c>
      <c r="F228" s="14" t="s">
        <v>1903</v>
      </c>
      <c r="G228" s="11">
        <v>9</v>
      </c>
      <c r="H228" s="15">
        <f>retribucións!$E$60</f>
        <v>6319.04</v>
      </c>
      <c r="I228" s="11" t="s">
        <v>1349</v>
      </c>
      <c r="J228" s="24" t="s">
        <v>1350</v>
      </c>
      <c r="K228" s="11">
        <v>1</v>
      </c>
      <c r="L228" s="14"/>
      <c r="M228" s="14"/>
      <c r="N228" s="12">
        <v>6003</v>
      </c>
      <c r="O228" s="25"/>
      <c r="P228" s="14" t="s">
        <v>1369</v>
      </c>
      <c r="Q228" s="11" t="s">
        <v>15</v>
      </c>
      <c r="R228" s="16">
        <v>973</v>
      </c>
      <c r="S228" s="12"/>
      <c r="T228" s="13" t="s">
        <v>17</v>
      </c>
      <c r="U228" s="13" t="s">
        <v>6687</v>
      </c>
      <c r="V228" s="11" t="s">
        <v>119</v>
      </c>
      <c r="W228" s="14" t="s">
        <v>119</v>
      </c>
      <c r="X228" s="14" t="s">
        <v>119</v>
      </c>
      <c r="Y228" s="14" t="s">
        <v>119</v>
      </c>
      <c r="Z228" s="14" t="s">
        <v>119</v>
      </c>
      <c r="AA228" s="14"/>
      <c r="AB228" s="15">
        <f>retribucións!$H$71</f>
        <v>18383.701689600002</v>
      </c>
      <c r="AC228" s="15">
        <f>retribucións!$H$60</f>
        <v>18626.938628479998</v>
      </c>
      <c r="AD228" s="15">
        <f t="shared" si="7"/>
        <v>243.23693887999616</v>
      </c>
    </row>
    <row r="229" spans="1:30" ht="15" customHeight="1" x14ac:dyDescent="0.25">
      <c r="A229" s="13" t="s">
        <v>17</v>
      </c>
      <c r="B229" s="13" t="s">
        <v>119</v>
      </c>
      <c r="C229" s="14" t="s">
        <v>1914</v>
      </c>
      <c r="D229" s="24" t="s">
        <v>1915</v>
      </c>
      <c r="E229" s="14" t="s">
        <v>1916</v>
      </c>
      <c r="F229" s="14" t="s">
        <v>1903</v>
      </c>
      <c r="G229" s="11">
        <v>9</v>
      </c>
      <c r="H229" s="15">
        <f>retribucións!$E$60</f>
        <v>6319.04</v>
      </c>
      <c r="I229" s="11" t="s">
        <v>1349</v>
      </c>
      <c r="J229" s="24" t="s">
        <v>1350</v>
      </c>
      <c r="K229" s="11">
        <v>1</v>
      </c>
      <c r="L229" s="14"/>
      <c r="M229" s="14"/>
      <c r="N229" s="12">
        <v>6003</v>
      </c>
      <c r="O229" s="25"/>
      <c r="P229" s="14" t="s">
        <v>1369</v>
      </c>
      <c r="Q229" s="11" t="s">
        <v>15</v>
      </c>
      <c r="R229" s="16">
        <v>973</v>
      </c>
      <c r="S229" s="12"/>
      <c r="T229" s="13" t="s">
        <v>17</v>
      </c>
      <c r="U229" s="13" t="s">
        <v>6687</v>
      </c>
      <c r="V229" s="11" t="s">
        <v>119</v>
      </c>
      <c r="W229" s="14" t="s">
        <v>119</v>
      </c>
      <c r="X229" s="14" t="s">
        <v>119</v>
      </c>
      <c r="Y229" s="14" t="s">
        <v>119</v>
      </c>
      <c r="Z229" s="14" t="s">
        <v>119</v>
      </c>
      <c r="AA229" s="14"/>
      <c r="AB229" s="15">
        <f>retribucións!$H$71</f>
        <v>18383.701689600002</v>
      </c>
      <c r="AC229" s="15">
        <f>retribucións!$H$60</f>
        <v>18626.938628479998</v>
      </c>
      <c r="AD229" s="15">
        <f t="shared" si="7"/>
        <v>243.23693887999616</v>
      </c>
    </row>
    <row r="230" spans="1:30" ht="15" customHeight="1" x14ac:dyDescent="0.25">
      <c r="A230" s="13" t="s">
        <v>17</v>
      </c>
      <c r="B230" s="13" t="s">
        <v>119</v>
      </c>
      <c r="C230" s="14" t="s">
        <v>1914</v>
      </c>
      <c r="D230" s="24" t="s">
        <v>1917</v>
      </c>
      <c r="E230" s="14" t="s">
        <v>1918</v>
      </c>
      <c r="F230" s="14" t="s">
        <v>1903</v>
      </c>
      <c r="G230" s="11">
        <v>9</v>
      </c>
      <c r="H230" s="15">
        <f>retribucións!$E$60</f>
        <v>6319.04</v>
      </c>
      <c r="I230" s="11" t="s">
        <v>1349</v>
      </c>
      <c r="J230" s="24" t="s">
        <v>1350</v>
      </c>
      <c r="K230" s="11">
        <v>1</v>
      </c>
      <c r="L230" s="14"/>
      <c r="M230" s="14"/>
      <c r="N230" s="12">
        <v>6003</v>
      </c>
      <c r="O230" s="25"/>
      <c r="P230" s="14" t="s">
        <v>1369</v>
      </c>
      <c r="Q230" s="11" t="s">
        <v>15</v>
      </c>
      <c r="R230" s="16">
        <v>973</v>
      </c>
      <c r="S230" s="12"/>
      <c r="T230" s="13" t="s">
        <v>17</v>
      </c>
      <c r="U230" s="13" t="s">
        <v>6687</v>
      </c>
      <c r="V230" s="11" t="s">
        <v>119</v>
      </c>
      <c r="W230" s="14" t="s">
        <v>119</v>
      </c>
      <c r="X230" s="14" t="s">
        <v>119</v>
      </c>
      <c r="Y230" s="14" t="s">
        <v>119</v>
      </c>
      <c r="Z230" s="14" t="s">
        <v>119</v>
      </c>
      <c r="AA230" s="14"/>
      <c r="AB230" s="15">
        <f>retribucións!$H$71</f>
        <v>18383.701689600002</v>
      </c>
      <c r="AC230" s="15">
        <f>retribucións!$H$60</f>
        <v>18626.938628479998</v>
      </c>
      <c r="AD230" s="15">
        <f t="shared" si="7"/>
        <v>243.23693887999616</v>
      </c>
    </row>
    <row r="231" spans="1:30" ht="15" customHeight="1" x14ac:dyDescent="0.25">
      <c r="A231" s="13" t="s">
        <v>17</v>
      </c>
      <c r="B231" s="13" t="s">
        <v>119</v>
      </c>
      <c r="C231" s="14" t="s">
        <v>1914</v>
      </c>
      <c r="D231" s="24" t="s">
        <v>1919</v>
      </c>
      <c r="E231" s="14" t="s">
        <v>1920</v>
      </c>
      <c r="F231" s="14" t="s">
        <v>1903</v>
      </c>
      <c r="G231" s="11">
        <v>9</v>
      </c>
      <c r="H231" s="15">
        <f>retribucións!$E$60</f>
        <v>6319.04</v>
      </c>
      <c r="I231" s="11" t="s">
        <v>1349</v>
      </c>
      <c r="J231" s="24" t="s">
        <v>1350</v>
      </c>
      <c r="K231" s="11">
        <v>1</v>
      </c>
      <c r="L231" s="14"/>
      <c r="M231" s="14"/>
      <c r="N231" s="12">
        <v>6003</v>
      </c>
      <c r="O231" s="25"/>
      <c r="P231" s="14" t="s">
        <v>1369</v>
      </c>
      <c r="Q231" s="11" t="s">
        <v>15</v>
      </c>
      <c r="R231" s="16">
        <v>973</v>
      </c>
      <c r="S231" s="12"/>
      <c r="T231" s="13" t="s">
        <v>17</v>
      </c>
      <c r="U231" s="13" t="s">
        <v>6687</v>
      </c>
      <c r="V231" s="11" t="s">
        <v>119</v>
      </c>
      <c r="W231" s="14" t="s">
        <v>119</v>
      </c>
      <c r="X231" s="14" t="s">
        <v>119</v>
      </c>
      <c r="Y231" s="14" t="s">
        <v>119</v>
      </c>
      <c r="Z231" s="14" t="s">
        <v>119</v>
      </c>
      <c r="AA231" s="14"/>
      <c r="AB231" s="15">
        <f>retribucións!$H$71</f>
        <v>18383.701689600002</v>
      </c>
      <c r="AC231" s="15">
        <f>retribucións!$H$60</f>
        <v>18626.938628479998</v>
      </c>
      <c r="AD231" s="15">
        <f t="shared" si="7"/>
        <v>243.23693887999616</v>
      </c>
    </row>
    <row r="232" spans="1:30" ht="15" customHeight="1" x14ac:dyDescent="0.25">
      <c r="A232" s="13" t="s">
        <v>17</v>
      </c>
      <c r="B232" s="13" t="s">
        <v>119</v>
      </c>
      <c r="C232" s="14" t="s">
        <v>1914</v>
      </c>
      <c r="D232" s="24" t="s">
        <v>1921</v>
      </c>
      <c r="E232" s="14" t="s">
        <v>1922</v>
      </c>
      <c r="F232" s="14" t="s">
        <v>1903</v>
      </c>
      <c r="G232" s="11">
        <v>9</v>
      </c>
      <c r="H232" s="15">
        <f>retribucións!$E$60</f>
        <v>6319.04</v>
      </c>
      <c r="I232" s="11" t="s">
        <v>1349</v>
      </c>
      <c r="J232" s="24" t="s">
        <v>1350</v>
      </c>
      <c r="K232" s="11">
        <v>1</v>
      </c>
      <c r="L232" s="14"/>
      <c r="M232" s="14"/>
      <c r="N232" s="12">
        <v>6003</v>
      </c>
      <c r="O232" s="25"/>
      <c r="P232" s="14" t="s">
        <v>1369</v>
      </c>
      <c r="Q232" s="11" t="s">
        <v>15</v>
      </c>
      <c r="R232" s="16">
        <v>973</v>
      </c>
      <c r="S232" s="12"/>
      <c r="T232" s="13" t="s">
        <v>17</v>
      </c>
      <c r="U232" s="13" t="s">
        <v>6687</v>
      </c>
      <c r="V232" s="11" t="s">
        <v>119</v>
      </c>
      <c r="W232" s="14" t="s">
        <v>119</v>
      </c>
      <c r="X232" s="14" t="s">
        <v>119</v>
      </c>
      <c r="Y232" s="14" t="s">
        <v>119</v>
      </c>
      <c r="Z232" s="14" t="s">
        <v>119</v>
      </c>
      <c r="AA232" s="14"/>
      <c r="AB232" s="15">
        <f>retribucións!$H$71</f>
        <v>18383.701689600002</v>
      </c>
      <c r="AC232" s="15">
        <f>retribucións!$H$60</f>
        <v>18626.938628479998</v>
      </c>
      <c r="AD232" s="15">
        <f t="shared" si="7"/>
        <v>243.23693887999616</v>
      </c>
    </row>
    <row r="233" spans="1:30" ht="15" customHeight="1" x14ac:dyDescent="0.25">
      <c r="A233" s="13" t="s">
        <v>17</v>
      </c>
      <c r="B233" s="13" t="s">
        <v>119</v>
      </c>
      <c r="C233" s="14" t="s">
        <v>1923</v>
      </c>
      <c r="D233" s="24" t="s">
        <v>1924</v>
      </c>
      <c r="E233" s="14" t="s">
        <v>1925</v>
      </c>
      <c r="F233" s="14" t="s">
        <v>1903</v>
      </c>
      <c r="G233" s="11">
        <v>9</v>
      </c>
      <c r="H233" s="15">
        <f>retribucións!$E$60</f>
        <v>6319.04</v>
      </c>
      <c r="I233" s="11" t="s">
        <v>1349</v>
      </c>
      <c r="J233" s="24" t="s">
        <v>1350</v>
      </c>
      <c r="K233" s="11">
        <v>1</v>
      </c>
      <c r="L233" s="14"/>
      <c r="M233" s="14"/>
      <c r="N233" s="12">
        <v>6003</v>
      </c>
      <c r="O233" s="25"/>
      <c r="P233" s="14" t="s">
        <v>1369</v>
      </c>
      <c r="Q233" s="11" t="s">
        <v>15</v>
      </c>
      <c r="R233" s="16" t="s">
        <v>21</v>
      </c>
      <c r="S233" s="12"/>
      <c r="T233" s="13" t="s">
        <v>17</v>
      </c>
      <c r="U233" s="13" t="s">
        <v>6687</v>
      </c>
      <c r="V233" s="11" t="s">
        <v>119</v>
      </c>
      <c r="W233" s="14" t="s">
        <v>119</v>
      </c>
      <c r="X233" s="14" t="s">
        <v>119</v>
      </c>
      <c r="Y233" s="14" t="s">
        <v>119</v>
      </c>
      <c r="Z233" s="14" t="s">
        <v>119</v>
      </c>
      <c r="AA233" s="14"/>
      <c r="AB233" s="15">
        <f>retribucións!$H$71</f>
        <v>18383.701689600002</v>
      </c>
      <c r="AC233" s="15">
        <f>retribucións!$H$60</f>
        <v>18626.938628479998</v>
      </c>
      <c r="AD233" s="15">
        <f t="shared" si="7"/>
        <v>243.23693887999616</v>
      </c>
    </row>
    <row r="234" spans="1:30" ht="15" customHeight="1" x14ac:dyDescent="0.25">
      <c r="A234" s="13" t="s">
        <v>17</v>
      </c>
      <c r="B234" s="13" t="s">
        <v>119</v>
      </c>
      <c r="C234" s="14" t="s">
        <v>1923</v>
      </c>
      <c r="D234" s="24" t="s">
        <v>1926</v>
      </c>
      <c r="E234" s="14" t="s">
        <v>1927</v>
      </c>
      <c r="F234" s="14" t="s">
        <v>1903</v>
      </c>
      <c r="G234" s="11">
        <v>9</v>
      </c>
      <c r="H234" s="15">
        <f>retribucións!$E$60</f>
        <v>6319.04</v>
      </c>
      <c r="I234" s="11" t="s">
        <v>1349</v>
      </c>
      <c r="J234" s="24" t="s">
        <v>1350</v>
      </c>
      <c r="K234" s="11">
        <v>1</v>
      </c>
      <c r="L234" s="14"/>
      <c r="M234" s="14"/>
      <c r="N234" s="12">
        <v>6003</v>
      </c>
      <c r="O234" s="25"/>
      <c r="P234" s="14" t="s">
        <v>1369</v>
      </c>
      <c r="Q234" s="11" t="s">
        <v>15</v>
      </c>
      <c r="R234" s="16">
        <v>973</v>
      </c>
      <c r="S234" s="12"/>
      <c r="T234" s="13" t="s">
        <v>17</v>
      </c>
      <c r="U234" s="13" t="s">
        <v>6687</v>
      </c>
      <c r="V234" s="11" t="s">
        <v>119</v>
      </c>
      <c r="W234" s="14" t="s">
        <v>119</v>
      </c>
      <c r="X234" s="14" t="s">
        <v>119</v>
      </c>
      <c r="Y234" s="14" t="s">
        <v>119</v>
      </c>
      <c r="Z234" s="14" t="s">
        <v>119</v>
      </c>
      <c r="AA234" s="14"/>
      <c r="AB234" s="15">
        <f>retribucións!$H$71</f>
        <v>18383.701689600002</v>
      </c>
      <c r="AC234" s="15">
        <f>retribucións!$H$60</f>
        <v>18626.938628479998</v>
      </c>
      <c r="AD234" s="15">
        <f t="shared" si="7"/>
        <v>243.23693887999616</v>
      </c>
    </row>
    <row r="235" spans="1:30" ht="15" customHeight="1" x14ac:dyDescent="0.25">
      <c r="A235" s="13" t="s">
        <v>17</v>
      </c>
      <c r="B235" s="13" t="s">
        <v>119</v>
      </c>
      <c r="C235" s="14" t="s">
        <v>1928</v>
      </c>
      <c r="D235" s="24" t="s">
        <v>1929</v>
      </c>
      <c r="E235" s="14" t="s">
        <v>1930</v>
      </c>
      <c r="F235" s="14" t="s">
        <v>1903</v>
      </c>
      <c r="G235" s="11">
        <v>9</v>
      </c>
      <c r="H235" s="15">
        <f>retribucións!$E$60</f>
        <v>6319.04</v>
      </c>
      <c r="I235" s="11" t="s">
        <v>1349</v>
      </c>
      <c r="J235" s="24" t="s">
        <v>1350</v>
      </c>
      <c r="K235" s="11">
        <v>1</v>
      </c>
      <c r="L235" s="14"/>
      <c r="M235" s="14"/>
      <c r="N235" s="12">
        <v>6003</v>
      </c>
      <c r="O235" s="25"/>
      <c r="P235" s="14" t="s">
        <v>1369</v>
      </c>
      <c r="Q235" s="11" t="s">
        <v>15</v>
      </c>
      <c r="R235" s="16">
        <v>973</v>
      </c>
      <c r="S235" s="12"/>
      <c r="T235" s="13" t="s">
        <v>17</v>
      </c>
      <c r="U235" s="13" t="s">
        <v>6687</v>
      </c>
      <c r="V235" s="11" t="s">
        <v>119</v>
      </c>
      <c r="W235" s="14" t="s">
        <v>119</v>
      </c>
      <c r="X235" s="14" t="s">
        <v>119</v>
      </c>
      <c r="Y235" s="14" t="s">
        <v>119</v>
      </c>
      <c r="Z235" s="14" t="s">
        <v>119</v>
      </c>
      <c r="AA235" s="14"/>
      <c r="AB235" s="15">
        <f>retribucións!$H$71</f>
        <v>18383.701689600002</v>
      </c>
      <c r="AC235" s="15">
        <f>retribucións!$H$60</f>
        <v>18626.938628479998</v>
      </c>
      <c r="AD235" s="15">
        <f t="shared" si="7"/>
        <v>243.23693887999616</v>
      </c>
    </row>
    <row r="236" spans="1:30" ht="15" customHeight="1" x14ac:dyDescent="0.25">
      <c r="A236" s="13" t="s">
        <v>17</v>
      </c>
      <c r="B236" s="13" t="s">
        <v>119</v>
      </c>
      <c r="C236" s="14" t="s">
        <v>1931</v>
      </c>
      <c r="D236" s="24" t="s">
        <v>1932</v>
      </c>
      <c r="E236" s="14" t="s">
        <v>1933</v>
      </c>
      <c r="F236" s="14" t="s">
        <v>1903</v>
      </c>
      <c r="G236" s="11">
        <v>9</v>
      </c>
      <c r="H236" s="15">
        <f>retribucións!$E$60</f>
        <v>6319.04</v>
      </c>
      <c r="I236" s="11" t="s">
        <v>1349</v>
      </c>
      <c r="J236" s="24" t="s">
        <v>1350</v>
      </c>
      <c r="K236" s="11">
        <v>1</v>
      </c>
      <c r="L236" s="14"/>
      <c r="M236" s="14"/>
      <c r="N236" s="12">
        <v>6003</v>
      </c>
      <c r="O236" s="25"/>
      <c r="P236" s="14" t="s">
        <v>1369</v>
      </c>
      <c r="Q236" s="11" t="s">
        <v>15</v>
      </c>
      <c r="R236" s="16">
        <v>973</v>
      </c>
      <c r="S236" s="12"/>
      <c r="T236" s="13" t="s">
        <v>17</v>
      </c>
      <c r="U236" s="13" t="s">
        <v>6687</v>
      </c>
      <c r="V236" s="11" t="s">
        <v>119</v>
      </c>
      <c r="W236" s="14" t="s">
        <v>119</v>
      </c>
      <c r="X236" s="14" t="s">
        <v>119</v>
      </c>
      <c r="Y236" s="14" t="s">
        <v>119</v>
      </c>
      <c r="Z236" s="14" t="s">
        <v>119</v>
      </c>
      <c r="AA236" s="14"/>
      <c r="AB236" s="15">
        <f>retribucións!$H$71</f>
        <v>18383.701689600002</v>
      </c>
      <c r="AC236" s="15">
        <f>retribucións!$H$60</f>
        <v>18626.938628479998</v>
      </c>
      <c r="AD236" s="15">
        <f t="shared" si="7"/>
        <v>243.23693887999616</v>
      </c>
    </row>
    <row r="237" spans="1:30" ht="15" customHeight="1" x14ac:dyDescent="0.25">
      <c r="A237" s="13" t="s">
        <v>17</v>
      </c>
      <c r="B237" s="13" t="s">
        <v>119</v>
      </c>
      <c r="C237" s="14" t="s">
        <v>1934</v>
      </c>
      <c r="D237" s="24" t="s">
        <v>1935</v>
      </c>
      <c r="E237" s="14" t="s">
        <v>1936</v>
      </c>
      <c r="F237" s="14" t="s">
        <v>1903</v>
      </c>
      <c r="G237" s="11">
        <v>9</v>
      </c>
      <c r="H237" s="15">
        <f>retribucións!$E$60</f>
        <v>6319.04</v>
      </c>
      <c r="I237" s="11" t="s">
        <v>1349</v>
      </c>
      <c r="J237" s="24" t="s">
        <v>1350</v>
      </c>
      <c r="K237" s="11">
        <v>1</v>
      </c>
      <c r="L237" s="14"/>
      <c r="M237" s="14"/>
      <c r="N237" s="12">
        <v>6003</v>
      </c>
      <c r="O237" s="25"/>
      <c r="P237" s="14" t="s">
        <v>1369</v>
      </c>
      <c r="Q237" s="11" t="s">
        <v>15</v>
      </c>
      <c r="R237" s="16">
        <v>973</v>
      </c>
      <c r="S237" s="12"/>
      <c r="T237" s="13" t="s">
        <v>17</v>
      </c>
      <c r="U237" s="13" t="s">
        <v>6687</v>
      </c>
      <c r="V237" s="11" t="s">
        <v>119</v>
      </c>
      <c r="W237" s="14" t="s">
        <v>119</v>
      </c>
      <c r="X237" s="14" t="s">
        <v>119</v>
      </c>
      <c r="Y237" s="14" t="s">
        <v>119</v>
      </c>
      <c r="Z237" s="14" t="s">
        <v>119</v>
      </c>
      <c r="AA237" s="14"/>
      <c r="AB237" s="15">
        <f>retribucións!$H$71</f>
        <v>18383.701689600002</v>
      </c>
      <c r="AC237" s="15">
        <f>retribucións!$H$60</f>
        <v>18626.938628479998</v>
      </c>
      <c r="AD237" s="15">
        <f t="shared" si="7"/>
        <v>243.23693887999616</v>
      </c>
    </row>
    <row r="238" spans="1:30" ht="15" customHeight="1" x14ac:dyDescent="0.25">
      <c r="A238" s="13" t="s">
        <v>17</v>
      </c>
      <c r="B238" s="13" t="s">
        <v>119</v>
      </c>
      <c r="C238" s="14" t="s">
        <v>1934</v>
      </c>
      <c r="D238" s="24" t="s">
        <v>1937</v>
      </c>
      <c r="E238" s="14" t="s">
        <v>1938</v>
      </c>
      <c r="F238" s="14" t="s">
        <v>1903</v>
      </c>
      <c r="G238" s="11">
        <v>9</v>
      </c>
      <c r="H238" s="15">
        <f>retribucións!$E$60</f>
        <v>6319.04</v>
      </c>
      <c r="I238" s="11" t="s">
        <v>1349</v>
      </c>
      <c r="J238" s="24" t="s">
        <v>1350</v>
      </c>
      <c r="K238" s="11">
        <v>1</v>
      </c>
      <c r="L238" s="14"/>
      <c r="M238" s="14"/>
      <c r="N238" s="12">
        <v>6003</v>
      </c>
      <c r="O238" s="25"/>
      <c r="P238" s="14" t="s">
        <v>1369</v>
      </c>
      <c r="Q238" s="11" t="s">
        <v>15</v>
      </c>
      <c r="R238" s="16" t="s">
        <v>21</v>
      </c>
      <c r="S238" s="12"/>
      <c r="T238" s="13" t="s">
        <v>17</v>
      </c>
      <c r="U238" s="13" t="s">
        <v>6687</v>
      </c>
      <c r="V238" s="11" t="s">
        <v>119</v>
      </c>
      <c r="W238" s="14" t="s">
        <v>119</v>
      </c>
      <c r="X238" s="14" t="s">
        <v>119</v>
      </c>
      <c r="Y238" s="14" t="s">
        <v>119</v>
      </c>
      <c r="Z238" s="14" t="s">
        <v>119</v>
      </c>
      <c r="AA238" s="14"/>
      <c r="AB238" s="15">
        <f>retribucións!$H$71</f>
        <v>18383.701689600002</v>
      </c>
      <c r="AC238" s="15">
        <f>retribucións!$H$60</f>
        <v>18626.938628479998</v>
      </c>
      <c r="AD238" s="15">
        <f t="shared" si="7"/>
        <v>243.23693887999616</v>
      </c>
    </row>
    <row r="239" spans="1:30" ht="15" customHeight="1" x14ac:dyDescent="0.25">
      <c r="A239" s="13" t="s">
        <v>17</v>
      </c>
      <c r="B239" s="13" t="s">
        <v>7276</v>
      </c>
      <c r="C239" s="14" t="s">
        <v>1939</v>
      </c>
      <c r="D239" s="24" t="s">
        <v>1940</v>
      </c>
      <c r="E239" s="14" t="s">
        <v>1941</v>
      </c>
      <c r="F239" s="14" t="s">
        <v>1903</v>
      </c>
      <c r="G239" s="11">
        <v>9</v>
      </c>
      <c r="H239" s="15">
        <f>retribucións!$E$60</f>
        <v>6319.04</v>
      </c>
      <c r="I239" s="11" t="s">
        <v>1349</v>
      </c>
      <c r="J239" s="24" t="s">
        <v>1350</v>
      </c>
      <c r="K239" s="11">
        <v>1</v>
      </c>
      <c r="L239" s="14"/>
      <c r="M239" s="14"/>
      <c r="N239" s="12">
        <v>6003</v>
      </c>
      <c r="O239" s="25"/>
      <c r="P239" s="14" t="s">
        <v>1369</v>
      </c>
      <c r="Q239" s="11" t="s">
        <v>15</v>
      </c>
      <c r="R239" s="16" t="s">
        <v>21</v>
      </c>
      <c r="S239" s="12"/>
      <c r="T239" s="13" t="s">
        <v>17</v>
      </c>
      <c r="U239" s="13" t="s">
        <v>17</v>
      </c>
      <c r="V239" s="11" t="s">
        <v>119</v>
      </c>
      <c r="W239" s="14" t="s">
        <v>119</v>
      </c>
      <c r="X239" s="14" t="s">
        <v>119</v>
      </c>
      <c r="Y239" s="14" t="s">
        <v>119</v>
      </c>
      <c r="Z239" s="14" t="s">
        <v>119</v>
      </c>
      <c r="AA239" s="14"/>
      <c r="AB239" s="15">
        <f>retribucións!$H$71</f>
        <v>18383.701689600002</v>
      </c>
      <c r="AC239" s="15">
        <f>retribucións!$H$60</f>
        <v>18626.938628479998</v>
      </c>
      <c r="AD239" s="15">
        <f t="shared" si="7"/>
        <v>243.23693887999616</v>
      </c>
    </row>
    <row r="240" spans="1:30" ht="15" customHeight="1" x14ac:dyDescent="0.25">
      <c r="A240" s="13" t="s">
        <v>17</v>
      </c>
      <c r="B240" s="13" t="s">
        <v>17</v>
      </c>
      <c r="C240" s="14" t="s">
        <v>1939</v>
      </c>
      <c r="D240" s="24" t="s">
        <v>1942</v>
      </c>
      <c r="E240" s="14" t="s">
        <v>1943</v>
      </c>
      <c r="F240" s="14" t="s">
        <v>1903</v>
      </c>
      <c r="G240" s="11">
        <v>9</v>
      </c>
      <c r="H240" s="15">
        <f>retribucións!$E$60</f>
        <v>6319.04</v>
      </c>
      <c r="I240" s="11" t="s">
        <v>1349</v>
      </c>
      <c r="J240" s="24" t="s">
        <v>1350</v>
      </c>
      <c r="K240" s="11">
        <v>1</v>
      </c>
      <c r="L240" s="14"/>
      <c r="M240" s="14"/>
      <c r="N240" s="12">
        <v>6003</v>
      </c>
      <c r="O240" s="25"/>
      <c r="P240" s="14" t="s">
        <v>1369</v>
      </c>
      <c r="Q240" s="11" t="s">
        <v>15</v>
      </c>
      <c r="R240" s="16">
        <v>973</v>
      </c>
      <c r="S240" s="12"/>
      <c r="T240" s="13" t="s">
        <v>17</v>
      </c>
      <c r="U240" s="13" t="s">
        <v>17</v>
      </c>
      <c r="V240" s="11">
        <v>83</v>
      </c>
      <c r="W240" s="14" t="s">
        <v>120</v>
      </c>
      <c r="X240" s="14" t="s">
        <v>121</v>
      </c>
      <c r="Y240" s="14" t="s">
        <v>20</v>
      </c>
      <c r="Z240" s="14">
        <v>0</v>
      </c>
      <c r="AA240" s="14"/>
      <c r="AB240" s="15">
        <f>retribucións!$H$71</f>
        <v>18383.701689600002</v>
      </c>
      <c r="AC240" s="15">
        <f>retribucións!$H$60</f>
        <v>18626.938628479998</v>
      </c>
      <c r="AD240" s="15">
        <f t="shared" si="7"/>
        <v>243.23693887999616</v>
      </c>
    </row>
    <row r="241" spans="1:30" ht="15" customHeight="1" x14ac:dyDescent="0.25">
      <c r="A241" s="13" t="s">
        <v>17</v>
      </c>
      <c r="B241" s="13" t="s">
        <v>119</v>
      </c>
      <c r="C241" s="14" t="s">
        <v>1939</v>
      </c>
      <c r="D241" s="24" t="s">
        <v>1944</v>
      </c>
      <c r="E241" s="14" t="s">
        <v>1945</v>
      </c>
      <c r="F241" s="14" t="s">
        <v>1903</v>
      </c>
      <c r="G241" s="11">
        <v>9</v>
      </c>
      <c r="H241" s="15">
        <f>retribucións!$E$60</f>
        <v>6319.04</v>
      </c>
      <c r="I241" s="11" t="s">
        <v>1349</v>
      </c>
      <c r="J241" s="24" t="s">
        <v>1350</v>
      </c>
      <c r="K241" s="11">
        <v>1</v>
      </c>
      <c r="L241" s="14"/>
      <c r="M241" s="14"/>
      <c r="N241" s="12">
        <v>6003</v>
      </c>
      <c r="O241" s="25"/>
      <c r="P241" s="14" t="s">
        <v>1369</v>
      </c>
      <c r="Q241" s="11" t="s">
        <v>15</v>
      </c>
      <c r="R241" s="16">
        <v>973</v>
      </c>
      <c r="S241" s="12"/>
      <c r="T241" s="13" t="s">
        <v>17</v>
      </c>
      <c r="U241" s="13" t="s">
        <v>6687</v>
      </c>
      <c r="V241" s="11" t="s">
        <v>119</v>
      </c>
      <c r="W241" s="14" t="s">
        <v>119</v>
      </c>
      <c r="X241" s="14" t="s">
        <v>119</v>
      </c>
      <c r="Y241" s="14" t="s">
        <v>119</v>
      </c>
      <c r="Z241" s="14" t="s">
        <v>119</v>
      </c>
      <c r="AA241" s="14"/>
      <c r="AB241" s="15">
        <f>retribucións!$H$71</f>
        <v>18383.701689600002</v>
      </c>
      <c r="AC241" s="15">
        <f>retribucións!$H$60</f>
        <v>18626.938628479998</v>
      </c>
      <c r="AD241" s="15">
        <f t="shared" si="7"/>
        <v>243.23693887999616</v>
      </c>
    </row>
    <row r="242" spans="1:30" ht="15" customHeight="1" x14ac:dyDescent="0.25">
      <c r="A242" s="13" t="s">
        <v>17</v>
      </c>
      <c r="B242" s="13" t="s">
        <v>119</v>
      </c>
      <c r="C242" s="14" t="s">
        <v>1946</v>
      </c>
      <c r="D242" s="24" t="s">
        <v>1947</v>
      </c>
      <c r="E242" s="14" t="s">
        <v>1948</v>
      </c>
      <c r="F242" s="14" t="s">
        <v>1903</v>
      </c>
      <c r="G242" s="11">
        <v>9</v>
      </c>
      <c r="H242" s="15">
        <f>retribucións!$E$60</f>
        <v>6319.04</v>
      </c>
      <c r="I242" s="11" t="s">
        <v>1349</v>
      </c>
      <c r="J242" s="24" t="s">
        <v>1350</v>
      </c>
      <c r="K242" s="11">
        <v>1</v>
      </c>
      <c r="L242" s="14"/>
      <c r="M242" s="14"/>
      <c r="N242" s="12">
        <v>6003</v>
      </c>
      <c r="O242" s="25"/>
      <c r="P242" s="14" t="s">
        <v>1369</v>
      </c>
      <c r="Q242" s="11" t="s">
        <v>15</v>
      </c>
      <c r="R242" s="16">
        <v>973</v>
      </c>
      <c r="S242" s="12"/>
      <c r="T242" s="13" t="s">
        <v>17</v>
      </c>
      <c r="U242" s="13" t="s">
        <v>6687</v>
      </c>
      <c r="V242" s="11" t="s">
        <v>119</v>
      </c>
      <c r="W242" s="14" t="s">
        <v>119</v>
      </c>
      <c r="X242" s="14" t="s">
        <v>119</v>
      </c>
      <c r="Y242" s="14" t="s">
        <v>119</v>
      </c>
      <c r="Z242" s="14" t="s">
        <v>119</v>
      </c>
      <c r="AA242" s="14"/>
      <c r="AB242" s="15">
        <f>retribucións!$H$71</f>
        <v>18383.701689600002</v>
      </c>
      <c r="AC242" s="15">
        <f>retribucións!$H$60</f>
        <v>18626.938628479998</v>
      </c>
      <c r="AD242" s="15">
        <f t="shared" si="7"/>
        <v>243.23693887999616</v>
      </c>
    </row>
    <row r="243" spans="1:30" ht="15" customHeight="1" x14ac:dyDescent="0.25">
      <c r="A243" s="13" t="s">
        <v>17</v>
      </c>
      <c r="B243" s="13" t="s">
        <v>119</v>
      </c>
      <c r="C243" s="14" t="s">
        <v>1946</v>
      </c>
      <c r="D243" s="24" t="s">
        <v>1949</v>
      </c>
      <c r="E243" s="14" t="s">
        <v>1950</v>
      </c>
      <c r="F243" s="14" t="s">
        <v>1903</v>
      </c>
      <c r="G243" s="11">
        <v>9</v>
      </c>
      <c r="H243" s="15">
        <f>retribucións!$E$60</f>
        <v>6319.04</v>
      </c>
      <c r="I243" s="11" t="s">
        <v>1349</v>
      </c>
      <c r="J243" s="24" t="s">
        <v>1350</v>
      </c>
      <c r="K243" s="11">
        <v>1</v>
      </c>
      <c r="L243" s="14"/>
      <c r="M243" s="14"/>
      <c r="N243" s="12">
        <v>6003</v>
      </c>
      <c r="O243" s="25"/>
      <c r="P243" s="14" t="s">
        <v>1369</v>
      </c>
      <c r="Q243" s="11" t="s">
        <v>15</v>
      </c>
      <c r="R243" s="16">
        <v>973</v>
      </c>
      <c r="S243" s="12"/>
      <c r="T243" s="13" t="s">
        <v>17</v>
      </c>
      <c r="U243" s="13" t="s">
        <v>6687</v>
      </c>
      <c r="V243" s="11" t="s">
        <v>119</v>
      </c>
      <c r="W243" s="14" t="s">
        <v>119</v>
      </c>
      <c r="X243" s="14" t="s">
        <v>119</v>
      </c>
      <c r="Y243" s="14" t="s">
        <v>119</v>
      </c>
      <c r="Z243" s="14" t="s">
        <v>119</v>
      </c>
      <c r="AA243" s="14"/>
      <c r="AB243" s="15">
        <f>retribucións!$H$71</f>
        <v>18383.701689600002</v>
      </c>
      <c r="AC243" s="15">
        <f>retribucións!$H$60</f>
        <v>18626.938628479998</v>
      </c>
      <c r="AD243" s="15">
        <f t="shared" si="7"/>
        <v>243.23693887999616</v>
      </c>
    </row>
    <row r="244" spans="1:30" ht="15" customHeight="1" x14ac:dyDescent="0.25">
      <c r="A244" s="13" t="s">
        <v>17</v>
      </c>
      <c r="B244" s="13" t="s">
        <v>119</v>
      </c>
      <c r="C244" s="14" t="s">
        <v>1951</v>
      </c>
      <c r="D244" s="24" t="s">
        <v>1952</v>
      </c>
      <c r="E244" s="14" t="s">
        <v>1953</v>
      </c>
      <c r="F244" s="14" t="s">
        <v>1903</v>
      </c>
      <c r="G244" s="11">
        <v>9</v>
      </c>
      <c r="H244" s="15">
        <f>retribucións!$E$60</f>
        <v>6319.04</v>
      </c>
      <c r="I244" s="11" t="s">
        <v>1349</v>
      </c>
      <c r="J244" s="24" t="s">
        <v>1350</v>
      </c>
      <c r="K244" s="11">
        <v>1</v>
      </c>
      <c r="L244" s="14"/>
      <c r="M244" s="14"/>
      <c r="N244" s="12">
        <v>6003</v>
      </c>
      <c r="O244" s="25"/>
      <c r="P244" s="14" t="s">
        <v>1369</v>
      </c>
      <c r="Q244" s="11" t="s">
        <v>15</v>
      </c>
      <c r="R244" s="16">
        <v>973</v>
      </c>
      <c r="S244" s="12"/>
      <c r="T244" s="13" t="s">
        <v>17</v>
      </c>
      <c r="U244" s="13" t="s">
        <v>6687</v>
      </c>
      <c r="V244" s="11" t="s">
        <v>119</v>
      </c>
      <c r="W244" s="14" t="s">
        <v>119</v>
      </c>
      <c r="X244" s="14" t="s">
        <v>119</v>
      </c>
      <c r="Y244" s="14" t="s">
        <v>119</v>
      </c>
      <c r="Z244" s="14" t="s">
        <v>119</v>
      </c>
      <c r="AA244" s="14"/>
      <c r="AB244" s="15">
        <f>retribucións!$H$71</f>
        <v>18383.701689600002</v>
      </c>
      <c r="AC244" s="15">
        <f>retribucións!$H$60</f>
        <v>18626.938628479998</v>
      </c>
      <c r="AD244" s="15">
        <f t="shared" si="7"/>
        <v>243.23693887999616</v>
      </c>
    </row>
    <row r="245" spans="1:30" ht="15" customHeight="1" x14ac:dyDescent="0.25">
      <c r="A245" s="13" t="s">
        <v>17</v>
      </c>
      <c r="B245" s="13" t="s">
        <v>119</v>
      </c>
      <c r="C245" s="14" t="s">
        <v>1951</v>
      </c>
      <c r="D245" s="24" t="s">
        <v>1954</v>
      </c>
      <c r="E245" s="14" t="s">
        <v>1955</v>
      </c>
      <c r="F245" s="14" t="s">
        <v>1903</v>
      </c>
      <c r="G245" s="11">
        <v>9</v>
      </c>
      <c r="H245" s="15">
        <f>retribucións!$E$60</f>
        <v>6319.04</v>
      </c>
      <c r="I245" s="11" t="s">
        <v>1349</v>
      </c>
      <c r="J245" s="24" t="s">
        <v>1350</v>
      </c>
      <c r="K245" s="11">
        <v>1</v>
      </c>
      <c r="L245" s="14"/>
      <c r="M245" s="14"/>
      <c r="N245" s="12">
        <v>6003</v>
      </c>
      <c r="O245" s="25"/>
      <c r="P245" s="14" t="s">
        <v>1369</v>
      </c>
      <c r="Q245" s="11" t="s">
        <v>15</v>
      </c>
      <c r="R245" s="16">
        <v>973</v>
      </c>
      <c r="S245" s="12"/>
      <c r="T245" s="13" t="s">
        <v>17</v>
      </c>
      <c r="U245" s="13" t="s">
        <v>6687</v>
      </c>
      <c r="V245" s="11" t="s">
        <v>119</v>
      </c>
      <c r="W245" s="14" t="s">
        <v>119</v>
      </c>
      <c r="X245" s="14" t="s">
        <v>119</v>
      </c>
      <c r="Y245" s="14" t="s">
        <v>119</v>
      </c>
      <c r="Z245" s="14" t="s">
        <v>119</v>
      </c>
      <c r="AA245" s="14"/>
      <c r="AB245" s="15">
        <f>retribucións!$H$71</f>
        <v>18383.701689600002</v>
      </c>
      <c r="AC245" s="15">
        <f>retribucións!$H$60</f>
        <v>18626.938628479998</v>
      </c>
      <c r="AD245" s="15">
        <f>AC245-AB245</f>
        <v>243.23693887999616</v>
      </c>
    </row>
    <row r="246" spans="1:30" ht="15" customHeight="1" x14ac:dyDescent="0.25">
      <c r="A246" s="13" t="s">
        <v>17</v>
      </c>
      <c r="B246" s="13" t="s">
        <v>119</v>
      </c>
      <c r="C246" s="14" t="s">
        <v>1956</v>
      </c>
      <c r="D246" s="24" t="s">
        <v>1957</v>
      </c>
      <c r="E246" s="14" t="s">
        <v>1958</v>
      </c>
      <c r="F246" s="14" t="s">
        <v>1903</v>
      </c>
      <c r="G246" s="11">
        <v>9</v>
      </c>
      <c r="H246" s="15">
        <f>retribucións!$E$60</f>
        <v>6319.04</v>
      </c>
      <c r="I246" s="11" t="s">
        <v>1349</v>
      </c>
      <c r="J246" s="24" t="s">
        <v>1350</v>
      </c>
      <c r="K246" s="11">
        <v>1</v>
      </c>
      <c r="L246" s="14"/>
      <c r="M246" s="14"/>
      <c r="N246" s="12">
        <v>6003</v>
      </c>
      <c r="O246" s="25"/>
      <c r="P246" s="14" t="s">
        <v>1369</v>
      </c>
      <c r="Q246" s="11" t="s">
        <v>15</v>
      </c>
      <c r="R246" s="16">
        <v>973</v>
      </c>
      <c r="S246" s="12"/>
      <c r="T246" s="13" t="s">
        <v>17</v>
      </c>
      <c r="U246" s="13" t="s">
        <v>6687</v>
      </c>
      <c r="V246" s="11" t="s">
        <v>119</v>
      </c>
      <c r="W246" s="14" t="s">
        <v>119</v>
      </c>
      <c r="X246" s="14" t="s">
        <v>119</v>
      </c>
      <c r="Y246" s="14" t="s">
        <v>119</v>
      </c>
      <c r="Z246" s="14" t="s">
        <v>119</v>
      </c>
      <c r="AA246" s="14"/>
      <c r="AB246" s="15">
        <f>retribucións!$H$71</f>
        <v>18383.701689600002</v>
      </c>
      <c r="AC246" s="15">
        <f>retribucións!$H$60</f>
        <v>18626.938628479998</v>
      </c>
      <c r="AD246" s="15">
        <f t="shared" ref="AD246:AD309" si="8">AC246-AB246</f>
        <v>243.23693887999616</v>
      </c>
    </row>
    <row r="247" spans="1:30" ht="15" customHeight="1" x14ac:dyDescent="0.25">
      <c r="A247" s="13" t="s">
        <v>17</v>
      </c>
      <c r="B247" s="13" t="s">
        <v>119</v>
      </c>
      <c r="C247" s="14" t="s">
        <v>1959</v>
      </c>
      <c r="D247" s="24" t="s">
        <v>1960</v>
      </c>
      <c r="E247" s="14" t="s">
        <v>1961</v>
      </c>
      <c r="F247" s="14" t="s">
        <v>1903</v>
      </c>
      <c r="G247" s="11">
        <v>9</v>
      </c>
      <c r="H247" s="15">
        <f>retribucións!$E$60</f>
        <v>6319.04</v>
      </c>
      <c r="I247" s="11" t="s">
        <v>1349</v>
      </c>
      <c r="J247" s="24" t="s">
        <v>1350</v>
      </c>
      <c r="K247" s="11">
        <v>1</v>
      </c>
      <c r="L247" s="14"/>
      <c r="M247" s="14"/>
      <c r="N247" s="12">
        <v>6003</v>
      </c>
      <c r="O247" s="25"/>
      <c r="P247" s="14" t="s">
        <v>1369</v>
      </c>
      <c r="Q247" s="11" t="s">
        <v>15</v>
      </c>
      <c r="R247" s="16">
        <v>973</v>
      </c>
      <c r="S247" s="12"/>
      <c r="T247" s="13" t="s">
        <v>17</v>
      </c>
      <c r="U247" s="13" t="s">
        <v>6687</v>
      </c>
      <c r="V247" s="11" t="s">
        <v>119</v>
      </c>
      <c r="W247" s="14" t="s">
        <v>119</v>
      </c>
      <c r="X247" s="14" t="s">
        <v>119</v>
      </c>
      <c r="Y247" s="14" t="s">
        <v>119</v>
      </c>
      <c r="Z247" s="14" t="s">
        <v>119</v>
      </c>
      <c r="AA247" s="14"/>
      <c r="AB247" s="15">
        <f>retribucións!$H$71</f>
        <v>18383.701689600002</v>
      </c>
      <c r="AC247" s="15">
        <f>retribucións!$H$60</f>
        <v>18626.938628479998</v>
      </c>
      <c r="AD247" s="15">
        <f t="shared" si="8"/>
        <v>243.23693887999616</v>
      </c>
    </row>
    <row r="248" spans="1:30" ht="15" customHeight="1" x14ac:dyDescent="0.25">
      <c r="A248" s="13" t="s">
        <v>17</v>
      </c>
      <c r="B248" s="13" t="s">
        <v>119</v>
      </c>
      <c r="C248" s="14" t="s">
        <v>1962</v>
      </c>
      <c r="D248" s="24" t="s">
        <v>1963</v>
      </c>
      <c r="E248" s="14" t="s">
        <v>1964</v>
      </c>
      <c r="F248" s="14" t="s">
        <v>1903</v>
      </c>
      <c r="G248" s="11">
        <v>9</v>
      </c>
      <c r="H248" s="15">
        <f>retribucións!$E$60</f>
        <v>6319.04</v>
      </c>
      <c r="I248" s="11" t="s">
        <v>1349</v>
      </c>
      <c r="J248" s="24" t="s">
        <v>1350</v>
      </c>
      <c r="K248" s="11">
        <v>1</v>
      </c>
      <c r="L248" s="14"/>
      <c r="M248" s="14"/>
      <c r="N248" s="12">
        <v>6003</v>
      </c>
      <c r="O248" s="25"/>
      <c r="P248" s="14" t="s">
        <v>1369</v>
      </c>
      <c r="Q248" s="11" t="s">
        <v>15</v>
      </c>
      <c r="R248" s="16">
        <v>973</v>
      </c>
      <c r="S248" s="12"/>
      <c r="T248" s="13" t="s">
        <v>17</v>
      </c>
      <c r="U248" s="13" t="s">
        <v>6687</v>
      </c>
      <c r="V248" s="11" t="s">
        <v>119</v>
      </c>
      <c r="W248" s="14" t="s">
        <v>119</v>
      </c>
      <c r="X248" s="14" t="s">
        <v>119</v>
      </c>
      <c r="Y248" s="14" t="s">
        <v>119</v>
      </c>
      <c r="Z248" s="14" t="s">
        <v>119</v>
      </c>
      <c r="AA248" s="14"/>
      <c r="AB248" s="15">
        <f>retribucións!$H$71</f>
        <v>18383.701689600002</v>
      </c>
      <c r="AC248" s="15">
        <f>retribucións!$H$60</f>
        <v>18626.938628479998</v>
      </c>
      <c r="AD248" s="15">
        <f t="shared" si="8"/>
        <v>243.23693887999616</v>
      </c>
    </row>
    <row r="249" spans="1:30" ht="15" customHeight="1" x14ac:dyDescent="0.25">
      <c r="A249" s="13" t="s">
        <v>17</v>
      </c>
      <c r="B249" s="13" t="s">
        <v>119</v>
      </c>
      <c r="C249" s="14" t="s">
        <v>1962</v>
      </c>
      <c r="D249" s="24" t="s">
        <v>1965</v>
      </c>
      <c r="E249" s="14" t="s">
        <v>1966</v>
      </c>
      <c r="F249" s="14" t="s">
        <v>1903</v>
      </c>
      <c r="G249" s="11">
        <v>9</v>
      </c>
      <c r="H249" s="15">
        <f>retribucións!$E$60</f>
        <v>6319.04</v>
      </c>
      <c r="I249" s="11" t="s">
        <v>1349</v>
      </c>
      <c r="J249" s="24" t="s">
        <v>1350</v>
      </c>
      <c r="K249" s="11">
        <v>1</v>
      </c>
      <c r="L249" s="14"/>
      <c r="M249" s="14"/>
      <c r="N249" s="12">
        <v>6003</v>
      </c>
      <c r="O249" s="25"/>
      <c r="P249" s="14" t="s">
        <v>1369</v>
      </c>
      <c r="Q249" s="11" t="s">
        <v>15</v>
      </c>
      <c r="R249" s="16" t="s">
        <v>21</v>
      </c>
      <c r="S249" s="12"/>
      <c r="T249" s="13" t="s">
        <v>17</v>
      </c>
      <c r="U249" s="13" t="s">
        <v>6687</v>
      </c>
      <c r="V249" s="11" t="s">
        <v>119</v>
      </c>
      <c r="W249" s="14" t="s">
        <v>119</v>
      </c>
      <c r="X249" s="14" t="s">
        <v>119</v>
      </c>
      <c r="Y249" s="14" t="s">
        <v>119</v>
      </c>
      <c r="Z249" s="14" t="s">
        <v>119</v>
      </c>
      <c r="AA249" s="14"/>
      <c r="AB249" s="15">
        <f>retribucións!$H$71</f>
        <v>18383.701689600002</v>
      </c>
      <c r="AC249" s="15">
        <f>retribucións!$H$60</f>
        <v>18626.938628479998</v>
      </c>
      <c r="AD249" s="15">
        <f t="shared" si="8"/>
        <v>243.23693887999616</v>
      </c>
    </row>
    <row r="250" spans="1:30" ht="15" customHeight="1" x14ac:dyDescent="0.25">
      <c r="A250" s="13" t="s">
        <v>17</v>
      </c>
      <c r="B250" s="13" t="s">
        <v>17</v>
      </c>
      <c r="C250" s="14" t="s">
        <v>1967</v>
      </c>
      <c r="D250" s="24" t="s">
        <v>1968</v>
      </c>
      <c r="E250" s="14" t="s">
        <v>1969</v>
      </c>
      <c r="F250" s="14" t="s">
        <v>1903</v>
      </c>
      <c r="G250" s="11">
        <v>9</v>
      </c>
      <c r="H250" s="15">
        <f>retribucións!$E$60</f>
        <v>6319.04</v>
      </c>
      <c r="I250" s="11" t="s">
        <v>1349</v>
      </c>
      <c r="J250" s="24" t="s">
        <v>1350</v>
      </c>
      <c r="K250" s="11">
        <v>1</v>
      </c>
      <c r="L250" s="14"/>
      <c r="M250" s="14"/>
      <c r="N250" s="12">
        <v>6003</v>
      </c>
      <c r="O250" s="25"/>
      <c r="P250" s="14" t="s">
        <v>1369</v>
      </c>
      <c r="Q250" s="11" t="s">
        <v>15</v>
      </c>
      <c r="R250" s="16" t="s">
        <v>21</v>
      </c>
      <c r="S250" s="12"/>
      <c r="T250" s="13" t="s">
        <v>17</v>
      </c>
      <c r="U250" s="13" t="s">
        <v>17</v>
      </c>
      <c r="V250" s="11">
        <v>126</v>
      </c>
      <c r="W250" s="14" t="s">
        <v>122</v>
      </c>
      <c r="X250" s="14" t="s">
        <v>123</v>
      </c>
      <c r="Y250" s="14" t="s">
        <v>20</v>
      </c>
      <c r="Z250" s="14">
        <v>0</v>
      </c>
      <c r="AA250" s="14"/>
      <c r="AB250" s="15">
        <f>retribucións!$H$71</f>
        <v>18383.701689600002</v>
      </c>
      <c r="AC250" s="15">
        <f>retribucións!$H$60</f>
        <v>18626.938628479998</v>
      </c>
      <c r="AD250" s="15">
        <f t="shared" si="8"/>
        <v>243.23693887999616</v>
      </c>
    </row>
    <row r="251" spans="1:30" ht="15" customHeight="1" x14ac:dyDescent="0.25">
      <c r="A251" s="13" t="s">
        <v>17</v>
      </c>
      <c r="B251" s="13" t="s">
        <v>17</v>
      </c>
      <c r="C251" s="14" t="s">
        <v>1967</v>
      </c>
      <c r="D251" s="24" t="s">
        <v>1970</v>
      </c>
      <c r="E251" s="14" t="s">
        <v>1971</v>
      </c>
      <c r="F251" s="14" t="s">
        <v>1903</v>
      </c>
      <c r="G251" s="11">
        <v>9</v>
      </c>
      <c r="H251" s="15">
        <f>retribucións!$E$60</f>
        <v>6319.04</v>
      </c>
      <c r="I251" s="11" t="s">
        <v>1349</v>
      </c>
      <c r="J251" s="24" t="s">
        <v>1350</v>
      </c>
      <c r="K251" s="11">
        <v>1</v>
      </c>
      <c r="L251" s="14"/>
      <c r="M251" s="14"/>
      <c r="N251" s="12">
        <v>6003</v>
      </c>
      <c r="O251" s="25"/>
      <c r="P251" s="14" t="s">
        <v>1369</v>
      </c>
      <c r="Q251" s="11" t="s">
        <v>15</v>
      </c>
      <c r="R251" s="16">
        <v>973</v>
      </c>
      <c r="S251" s="12"/>
      <c r="T251" s="13" t="s">
        <v>17</v>
      </c>
      <c r="U251" s="13" t="s">
        <v>17</v>
      </c>
      <c r="V251" s="11">
        <v>209</v>
      </c>
      <c r="W251" s="14" t="s">
        <v>124</v>
      </c>
      <c r="X251" s="14" t="s">
        <v>125</v>
      </c>
      <c r="Y251" s="14" t="s">
        <v>20</v>
      </c>
      <c r="Z251" s="14">
        <v>0</v>
      </c>
      <c r="AA251" s="14"/>
      <c r="AB251" s="15">
        <f>retribucións!$H$71</f>
        <v>18383.701689600002</v>
      </c>
      <c r="AC251" s="15">
        <f>retribucións!$H$60</f>
        <v>18626.938628479998</v>
      </c>
      <c r="AD251" s="15">
        <f t="shared" si="8"/>
        <v>243.23693887999616</v>
      </c>
    </row>
    <row r="252" spans="1:30" ht="15" customHeight="1" x14ac:dyDescent="0.25">
      <c r="A252" s="13" t="s">
        <v>17</v>
      </c>
      <c r="B252" s="13" t="s">
        <v>119</v>
      </c>
      <c r="C252" s="14" t="s">
        <v>1972</v>
      </c>
      <c r="D252" s="24" t="s">
        <v>1973</v>
      </c>
      <c r="E252" s="14" t="s">
        <v>1974</v>
      </c>
      <c r="F252" s="14" t="s">
        <v>1903</v>
      </c>
      <c r="G252" s="11">
        <v>9</v>
      </c>
      <c r="H252" s="15">
        <f>retribucións!$E$60</f>
        <v>6319.04</v>
      </c>
      <c r="I252" s="11" t="s">
        <v>1349</v>
      </c>
      <c r="J252" s="24" t="s">
        <v>1350</v>
      </c>
      <c r="K252" s="11">
        <v>1</v>
      </c>
      <c r="L252" s="14"/>
      <c r="M252" s="14"/>
      <c r="N252" s="12">
        <v>6003</v>
      </c>
      <c r="O252" s="25"/>
      <c r="P252" s="14" t="s">
        <v>1369</v>
      </c>
      <c r="Q252" s="11" t="s">
        <v>15</v>
      </c>
      <c r="R252" s="16">
        <v>973</v>
      </c>
      <c r="S252" s="12"/>
      <c r="T252" s="13" t="s">
        <v>17</v>
      </c>
      <c r="U252" s="13" t="s">
        <v>6687</v>
      </c>
      <c r="V252" s="11" t="s">
        <v>119</v>
      </c>
      <c r="W252" s="14" t="s">
        <v>119</v>
      </c>
      <c r="X252" s="14" t="s">
        <v>119</v>
      </c>
      <c r="Y252" s="14" t="s">
        <v>119</v>
      </c>
      <c r="Z252" s="14" t="s">
        <v>119</v>
      </c>
      <c r="AA252" s="14"/>
      <c r="AB252" s="15">
        <f>retribucións!$H$71</f>
        <v>18383.701689600002</v>
      </c>
      <c r="AC252" s="15">
        <f>retribucións!$H$60</f>
        <v>18626.938628479998</v>
      </c>
      <c r="AD252" s="15">
        <f t="shared" si="8"/>
        <v>243.23693887999616</v>
      </c>
    </row>
    <row r="253" spans="1:30" ht="15" customHeight="1" x14ac:dyDescent="0.25">
      <c r="A253" s="13" t="s">
        <v>17</v>
      </c>
      <c r="B253" s="13" t="s">
        <v>119</v>
      </c>
      <c r="C253" s="14" t="s">
        <v>1975</v>
      </c>
      <c r="D253" s="24" t="s">
        <v>1976</v>
      </c>
      <c r="E253" s="14" t="s">
        <v>1977</v>
      </c>
      <c r="F253" s="14" t="s">
        <v>1903</v>
      </c>
      <c r="G253" s="11">
        <v>9</v>
      </c>
      <c r="H253" s="15">
        <f>retribucións!$E$60</f>
        <v>6319.04</v>
      </c>
      <c r="I253" s="11" t="s">
        <v>1349</v>
      </c>
      <c r="J253" s="24" t="s">
        <v>1350</v>
      </c>
      <c r="K253" s="11">
        <v>1</v>
      </c>
      <c r="L253" s="14"/>
      <c r="M253" s="14"/>
      <c r="N253" s="12">
        <v>6003</v>
      </c>
      <c r="O253" s="25"/>
      <c r="P253" s="14" t="s">
        <v>1369</v>
      </c>
      <c r="Q253" s="11" t="s">
        <v>15</v>
      </c>
      <c r="R253" s="16">
        <v>973</v>
      </c>
      <c r="S253" s="12"/>
      <c r="T253" s="13" t="s">
        <v>17</v>
      </c>
      <c r="U253" s="13" t="s">
        <v>6687</v>
      </c>
      <c r="V253" s="11" t="s">
        <v>119</v>
      </c>
      <c r="W253" s="14" t="s">
        <v>119</v>
      </c>
      <c r="X253" s="14" t="s">
        <v>119</v>
      </c>
      <c r="Y253" s="14" t="s">
        <v>119</v>
      </c>
      <c r="Z253" s="14" t="s">
        <v>119</v>
      </c>
      <c r="AA253" s="14"/>
      <c r="AB253" s="15">
        <f>retribucións!$H$71</f>
        <v>18383.701689600002</v>
      </c>
      <c r="AC253" s="15">
        <f>retribucións!$H$60</f>
        <v>18626.938628479998</v>
      </c>
      <c r="AD253" s="15">
        <f t="shared" si="8"/>
        <v>243.23693887999616</v>
      </c>
    </row>
    <row r="254" spans="1:30" ht="15" customHeight="1" x14ac:dyDescent="0.25">
      <c r="A254" s="13" t="s">
        <v>17</v>
      </c>
      <c r="B254" s="13" t="s">
        <v>119</v>
      </c>
      <c r="C254" s="14" t="s">
        <v>1975</v>
      </c>
      <c r="D254" s="24" t="s">
        <v>1978</v>
      </c>
      <c r="E254" s="14" t="s">
        <v>1979</v>
      </c>
      <c r="F254" s="14" t="s">
        <v>1903</v>
      </c>
      <c r="G254" s="11">
        <v>9</v>
      </c>
      <c r="H254" s="15">
        <f>retribucións!$E$60</f>
        <v>6319.04</v>
      </c>
      <c r="I254" s="11" t="s">
        <v>1349</v>
      </c>
      <c r="J254" s="24" t="s">
        <v>1350</v>
      </c>
      <c r="K254" s="11">
        <v>1</v>
      </c>
      <c r="L254" s="14"/>
      <c r="M254" s="14"/>
      <c r="N254" s="12">
        <v>6003</v>
      </c>
      <c r="O254" s="25"/>
      <c r="P254" s="14" t="s">
        <v>1369</v>
      </c>
      <c r="Q254" s="11" t="s">
        <v>15</v>
      </c>
      <c r="R254" s="16">
        <v>973</v>
      </c>
      <c r="S254" s="12"/>
      <c r="T254" s="13" t="s">
        <v>17</v>
      </c>
      <c r="U254" s="13" t="s">
        <v>6687</v>
      </c>
      <c r="V254" s="11" t="s">
        <v>119</v>
      </c>
      <c r="W254" s="14" t="s">
        <v>119</v>
      </c>
      <c r="X254" s="14" t="s">
        <v>119</v>
      </c>
      <c r="Y254" s="14" t="s">
        <v>119</v>
      </c>
      <c r="Z254" s="14" t="s">
        <v>119</v>
      </c>
      <c r="AA254" s="14"/>
      <c r="AB254" s="15">
        <f>retribucións!$H$71</f>
        <v>18383.701689600002</v>
      </c>
      <c r="AC254" s="15">
        <f>retribucións!$H$60</f>
        <v>18626.938628479998</v>
      </c>
      <c r="AD254" s="15">
        <f t="shared" si="8"/>
        <v>243.23693887999616</v>
      </c>
    </row>
    <row r="255" spans="1:30" ht="15" customHeight="1" x14ac:dyDescent="0.25">
      <c r="A255" s="13" t="s">
        <v>17</v>
      </c>
      <c r="B255" s="13" t="s">
        <v>119</v>
      </c>
      <c r="C255" s="14" t="s">
        <v>1975</v>
      </c>
      <c r="D255" s="24" t="s">
        <v>1980</v>
      </c>
      <c r="E255" s="14" t="s">
        <v>1981</v>
      </c>
      <c r="F255" s="14" t="s">
        <v>1903</v>
      </c>
      <c r="G255" s="11">
        <v>9</v>
      </c>
      <c r="H255" s="15">
        <f>retribucións!$E$60</f>
        <v>6319.04</v>
      </c>
      <c r="I255" s="11" t="s">
        <v>1349</v>
      </c>
      <c r="J255" s="24" t="s">
        <v>1350</v>
      </c>
      <c r="K255" s="11">
        <v>1</v>
      </c>
      <c r="L255" s="14"/>
      <c r="M255" s="14"/>
      <c r="N255" s="12">
        <v>6003</v>
      </c>
      <c r="O255" s="25"/>
      <c r="P255" s="14" t="s">
        <v>1369</v>
      </c>
      <c r="Q255" s="11" t="s">
        <v>15</v>
      </c>
      <c r="R255" s="16">
        <v>973</v>
      </c>
      <c r="S255" s="12"/>
      <c r="T255" s="13" t="s">
        <v>17</v>
      </c>
      <c r="U255" s="13" t="s">
        <v>6687</v>
      </c>
      <c r="V255" s="11" t="s">
        <v>119</v>
      </c>
      <c r="W255" s="14" t="s">
        <v>119</v>
      </c>
      <c r="X255" s="14" t="s">
        <v>119</v>
      </c>
      <c r="Y255" s="14" t="s">
        <v>119</v>
      </c>
      <c r="Z255" s="14" t="s">
        <v>119</v>
      </c>
      <c r="AA255" s="14"/>
      <c r="AB255" s="15">
        <f>retribucións!$H$71</f>
        <v>18383.701689600002</v>
      </c>
      <c r="AC255" s="15">
        <f>retribucións!$H$60</f>
        <v>18626.938628479998</v>
      </c>
      <c r="AD255" s="15">
        <f t="shared" si="8"/>
        <v>243.23693887999616</v>
      </c>
    </row>
    <row r="256" spans="1:30" ht="15" customHeight="1" x14ac:dyDescent="0.25">
      <c r="A256" s="13" t="s">
        <v>17</v>
      </c>
      <c r="B256" s="13" t="s">
        <v>119</v>
      </c>
      <c r="C256" s="14" t="s">
        <v>1982</v>
      </c>
      <c r="D256" s="24" t="s">
        <v>1983</v>
      </c>
      <c r="E256" s="14" t="s">
        <v>1984</v>
      </c>
      <c r="F256" s="14" t="s">
        <v>1903</v>
      </c>
      <c r="G256" s="11">
        <v>9</v>
      </c>
      <c r="H256" s="15">
        <f>retribucións!$E$60</f>
        <v>6319.04</v>
      </c>
      <c r="I256" s="11" t="s">
        <v>1349</v>
      </c>
      <c r="J256" s="24" t="s">
        <v>1350</v>
      </c>
      <c r="K256" s="11">
        <v>1</v>
      </c>
      <c r="L256" s="14"/>
      <c r="M256" s="14"/>
      <c r="N256" s="12"/>
      <c r="O256" s="25"/>
      <c r="P256" s="14" t="s">
        <v>1369</v>
      </c>
      <c r="Q256" s="11" t="s">
        <v>15</v>
      </c>
      <c r="R256" s="16" t="s">
        <v>21</v>
      </c>
      <c r="S256" s="12"/>
      <c r="T256" s="13" t="s">
        <v>17</v>
      </c>
      <c r="U256" s="13" t="s">
        <v>6687</v>
      </c>
      <c r="V256" s="11" t="s">
        <v>119</v>
      </c>
      <c r="W256" s="14" t="s">
        <v>119</v>
      </c>
      <c r="X256" s="14" t="s">
        <v>119</v>
      </c>
      <c r="Y256" s="14" t="s">
        <v>119</v>
      </c>
      <c r="Z256" s="14" t="s">
        <v>119</v>
      </c>
      <c r="AA256" s="14"/>
      <c r="AB256" s="15">
        <f>retribucións!$H$71</f>
        <v>18383.701689600002</v>
      </c>
      <c r="AC256" s="15">
        <f>retribucións!$H$60</f>
        <v>18626.938628479998</v>
      </c>
      <c r="AD256" s="15">
        <f t="shared" si="8"/>
        <v>243.23693887999616</v>
      </c>
    </row>
    <row r="257" spans="1:30" ht="15" customHeight="1" x14ac:dyDescent="0.25">
      <c r="A257" s="13" t="s">
        <v>17</v>
      </c>
      <c r="B257" s="13" t="s">
        <v>17</v>
      </c>
      <c r="C257" s="14" t="s">
        <v>1985</v>
      </c>
      <c r="D257" s="24" t="s">
        <v>1986</v>
      </c>
      <c r="E257" s="14" t="s">
        <v>1987</v>
      </c>
      <c r="F257" s="14" t="s">
        <v>1903</v>
      </c>
      <c r="G257" s="11">
        <v>9</v>
      </c>
      <c r="H257" s="15">
        <f>retribucións!$E$60</f>
        <v>6319.04</v>
      </c>
      <c r="I257" s="11" t="s">
        <v>1349</v>
      </c>
      <c r="J257" s="24" t="s">
        <v>1350</v>
      </c>
      <c r="K257" s="11">
        <v>1</v>
      </c>
      <c r="L257" s="14"/>
      <c r="M257" s="14"/>
      <c r="N257" s="12">
        <v>6003</v>
      </c>
      <c r="O257" s="25"/>
      <c r="P257" s="14" t="s">
        <v>1369</v>
      </c>
      <c r="Q257" s="11" t="s">
        <v>15</v>
      </c>
      <c r="R257" s="16" t="s">
        <v>21</v>
      </c>
      <c r="S257" s="12"/>
      <c r="T257" s="13" t="s">
        <v>17</v>
      </c>
      <c r="U257" s="13" t="s">
        <v>17</v>
      </c>
      <c r="V257" s="11">
        <v>122</v>
      </c>
      <c r="W257" s="14" t="s">
        <v>126</v>
      </c>
      <c r="X257" s="14" t="s">
        <v>127</v>
      </c>
      <c r="Y257" s="14" t="s">
        <v>20</v>
      </c>
      <c r="Z257" s="14">
        <v>0</v>
      </c>
      <c r="AA257" s="14"/>
      <c r="AB257" s="15">
        <f>retribucións!$H$71</f>
        <v>18383.701689600002</v>
      </c>
      <c r="AC257" s="15">
        <f>retribucións!$H$60</f>
        <v>18626.938628479998</v>
      </c>
      <c r="AD257" s="15">
        <f t="shared" si="8"/>
        <v>243.23693887999616</v>
      </c>
    </row>
    <row r="258" spans="1:30" ht="15" customHeight="1" x14ac:dyDescent="0.25">
      <c r="A258" s="13" t="s">
        <v>17</v>
      </c>
      <c r="B258" s="13" t="s">
        <v>17</v>
      </c>
      <c r="C258" s="14" t="s">
        <v>1985</v>
      </c>
      <c r="D258" s="24" t="s">
        <v>1988</v>
      </c>
      <c r="E258" s="14" t="s">
        <v>1989</v>
      </c>
      <c r="F258" s="14" t="s">
        <v>1903</v>
      </c>
      <c r="G258" s="11">
        <v>9</v>
      </c>
      <c r="H258" s="15">
        <f>retribucións!$E$60</f>
        <v>6319.04</v>
      </c>
      <c r="I258" s="11" t="s">
        <v>1349</v>
      </c>
      <c r="J258" s="24" t="s">
        <v>1350</v>
      </c>
      <c r="K258" s="11">
        <v>1</v>
      </c>
      <c r="L258" s="14"/>
      <c r="M258" s="14"/>
      <c r="N258" s="12">
        <v>6003</v>
      </c>
      <c r="O258" s="25"/>
      <c r="P258" s="14" t="s">
        <v>1369</v>
      </c>
      <c r="Q258" s="11" t="s">
        <v>15</v>
      </c>
      <c r="R258" s="16" t="s">
        <v>21</v>
      </c>
      <c r="S258" s="12"/>
      <c r="T258" s="13" t="s">
        <v>17</v>
      </c>
      <c r="U258" s="13" t="s">
        <v>17</v>
      </c>
      <c r="V258" s="11">
        <v>405</v>
      </c>
      <c r="W258" s="14" t="s">
        <v>128</v>
      </c>
      <c r="X258" s="14" t="s">
        <v>129</v>
      </c>
      <c r="Y258" s="14" t="s">
        <v>20</v>
      </c>
      <c r="Z258" s="14">
        <v>0</v>
      </c>
      <c r="AA258" s="14"/>
      <c r="AB258" s="15">
        <f>retribucións!$H$71</f>
        <v>18383.701689600002</v>
      </c>
      <c r="AC258" s="15">
        <f>retribucións!$H$60</f>
        <v>18626.938628479998</v>
      </c>
      <c r="AD258" s="15">
        <f t="shared" si="8"/>
        <v>243.23693887999616</v>
      </c>
    </row>
    <row r="259" spans="1:30" ht="15" customHeight="1" x14ac:dyDescent="0.25">
      <c r="A259" s="13" t="s">
        <v>17</v>
      </c>
      <c r="B259" s="13" t="s">
        <v>119</v>
      </c>
      <c r="C259" s="14" t="s">
        <v>1985</v>
      </c>
      <c r="D259" s="24" t="s">
        <v>1990</v>
      </c>
      <c r="E259" s="14" t="s">
        <v>1991</v>
      </c>
      <c r="F259" s="14" t="s">
        <v>1903</v>
      </c>
      <c r="G259" s="11">
        <v>9</v>
      </c>
      <c r="H259" s="15">
        <f>retribucións!$E$60</f>
        <v>6319.04</v>
      </c>
      <c r="I259" s="11" t="s">
        <v>1349</v>
      </c>
      <c r="J259" s="24" t="s">
        <v>1350</v>
      </c>
      <c r="K259" s="11">
        <v>1</v>
      </c>
      <c r="L259" s="14"/>
      <c r="M259" s="14"/>
      <c r="N259" s="12">
        <v>6003</v>
      </c>
      <c r="O259" s="25"/>
      <c r="P259" s="14" t="s">
        <v>1369</v>
      </c>
      <c r="Q259" s="11" t="s">
        <v>15</v>
      </c>
      <c r="R259" s="16" t="s">
        <v>21</v>
      </c>
      <c r="S259" s="12"/>
      <c r="T259" s="13" t="s">
        <v>17</v>
      </c>
      <c r="U259" s="13" t="s">
        <v>6687</v>
      </c>
      <c r="V259" s="11" t="s">
        <v>119</v>
      </c>
      <c r="W259" s="14" t="s">
        <v>119</v>
      </c>
      <c r="X259" s="14" t="s">
        <v>119</v>
      </c>
      <c r="Y259" s="14" t="s">
        <v>119</v>
      </c>
      <c r="Z259" s="14" t="s">
        <v>119</v>
      </c>
      <c r="AA259" s="14"/>
      <c r="AB259" s="15">
        <f>retribucións!$H$71</f>
        <v>18383.701689600002</v>
      </c>
      <c r="AC259" s="15">
        <f>retribucións!$H$60</f>
        <v>18626.938628479998</v>
      </c>
      <c r="AD259" s="15">
        <f t="shared" si="8"/>
        <v>243.23693887999616</v>
      </c>
    </row>
    <row r="260" spans="1:30" ht="15" customHeight="1" x14ac:dyDescent="0.25">
      <c r="A260" s="13" t="s">
        <v>17</v>
      </c>
      <c r="B260" s="13" t="s">
        <v>119</v>
      </c>
      <c r="C260" s="14" t="s">
        <v>1992</v>
      </c>
      <c r="D260" s="24" t="s">
        <v>1993</v>
      </c>
      <c r="E260" s="14" t="s">
        <v>1994</v>
      </c>
      <c r="F260" s="14" t="s">
        <v>1903</v>
      </c>
      <c r="G260" s="11">
        <v>9</v>
      </c>
      <c r="H260" s="15">
        <f>retribucións!$E$60</f>
        <v>6319.04</v>
      </c>
      <c r="I260" s="11" t="s">
        <v>1349</v>
      </c>
      <c r="J260" s="24" t="s">
        <v>1350</v>
      </c>
      <c r="K260" s="11">
        <v>1</v>
      </c>
      <c r="L260" s="14"/>
      <c r="M260" s="14"/>
      <c r="N260" s="12">
        <v>6003</v>
      </c>
      <c r="O260" s="25"/>
      <c r="P260" s="14" t="s">
        <v>1369</v>
      </c>
      <c r="Q260" s="11" t="s">
        <v>15</v>
      </c>
      <c r="R260" s="16" t="s">
        <v>21</v>
      </c>
      <c r="S260" s="12"/>
      <c r="T260" s="13" t="s">
        <v>17</v>
      </c>
      <c r="U260" s="13" t="s">
        <v>6687</v>
      </c>
      <c r="V260" s="11" t="s">
        <v>119</v>
      </c>
      <c r="W260" s="14" t="s">
        <v>119</v>
      </c>
      <c r="X260" s="14" t="s">
        <v>119</v>
      </c>
      <c r="Y260" s="14" t="s">
        <v>119</v>
      </c>
      <c r="Z260" s="14" t="s">
        <v>119</v>
      </c>
      <c r="AA260" s="14"/>
      <c r="AB260" s="15">
        <f>retribucións!$H$71</f>
        <v>18383.701689600002</v>
      </c>
      <c r="AC260" s="15">
        <f>retribucións!$H$60</f>
        <v>18626.938628479998</v>
      </c>
      <c r="AD260" s="15">
        <f t="shared" si="8"/>
        <v>243.23693887999616</v>
      </c>
    </row>
    <row r="261" spans="1:30" ht="15" customHeight="1" x14ac:dyDescent="0.25">
      <c r="A261" s="13" t="s">
        <v>17</v>
      </c>
      <c r="B261" s="13" t="s">
        <v>119</v>
      </c>
      <c r="C261" s="14" t="s">
        <v>1992</v>
      </c>
      <c r="D261" s="24" t="s">
        <v>1995</v>
      </c>
      <c r="E261" s="14" t="s">
        <v>1996</v>
      </c>
      <c r="F261" s="14" t="s">
        <v>1903</v>
      </c>
      <c r="G261" s="11">
        <v>9</v>
      </c>
      <c r="H261" s="15">
        <f>retribucións!$E$60</f>
        <v>6319.04</v>
      </c>
      <c r="I261" s="11" t="s">
        <v>1349</v>
      </c>
      <c r="J261" s="24" t="s">
        <v>1350</v>
      </c>
      <c r="K261" s="11">
        <v>1</v>
      </c>
      <c r="L261" s="14"/>
      <c r="M261" s="14"/>
      <c r="N261" s="12">
        <v>6003</v>
      </c>
      <c r="O261" s="25"/>
      <c r="P261" s="14" t="s">
        <v>1369</v>
      </c>
      <c r="Q261" s="11" t="s">
        <v>15</v>
      </c>
      <c r="R261" s="16" t="s">
        <v>21</v>
      </c>
      <c r="S261" s="12"/>
      <c r="T261" s="13" t="s">
        <v>17</v>
      </c>
      <c r="U261" s="13" t="s">
        <v>6687</v>
      </c>
      <c r="V261" s="11" t="s">
        <v>119</v>
      </c>
      <c r="W261" s="14" t="s">
        <v>119</v>
      </c>
      <c r="X261" s="14" t="s">
        <v>119</v>
      </c>
      <c r="Y261" s="14" t="s">
        <v>119</v>
      </c>
      <c r="Z261" s="14" t="s">
        <v>119</v>
      </c>
      <c r="AA261" s="14"/>
      <c r="AB261" s="15">
        <f>retribucións!$H$71</f>
        <v>18383.701689600002</v>
      </c>
      <c r="AC261" s="15">
        <f>retribucións!$H$60</f>
        <v>18626.938628479998</v>
      </c>
      <c r="AD261" s="15">
        <f t="shared" si="8"/>
        <v>243.23693887999616</v>
      </c>
    </row>
    <row r="262" spans="1:30" ht="15" customHeight="1" x14ac:dyDescent="0.25">
      <c r="A262" s="13" t="s">
        <v>17</v>
      </c>
      <c r="B262" s="13" t="s">
        <v>119</v>
      </c>
      <c r="C262" s="14" t="s">
        <v>1992</v>
      </c>
      <c r="D262" s="24" t="s">
        <v>1997</v>
      </c>
      <c r="E262" s="14" t="s">
        <v>1998</v>
      </c>
      <c r="F262" s="14" t="s">
        <v>1903</v>
      </c>
      <c r="G262" s="11">
        <v>9</v>
      </c>
      <c r="H262" s="15">
        <f>retribucións!$E$60</f>
        <v>6319.04</v>
      </c>
      <c r="I262" s="11" t="s">
        <v>1349</v>
      </c>
      <c r="J262" s="24" t="s">
        <v>1350</v>
      </c>
      <c r="K262" s="11">
        <v>1</v>
      </c>
      <c r="L262" s="14"/>
      <c r="M262" s="14"/>
      <c r="N262" s="12">
        <v>6003</v>
      </c>
      <c r="O262" s="25"/>
      <c r="P262" s="14" t="s">
        <v>1369</v>
      </c>
      <c r="Q262" s="11" t="s">
        <v>15</v>
      </c>
      <c r="R262" s="16" t="s">
        <v>21</v>
      </c>
      <c r="S262" s="12"/>
      <c r="T262" s="13" t="s">
        <v>17</v>
      </c>
      <c r="U262" s="13" t="s">
        <v>6687</v>
      </c>
      <c r="V262" s="11" t="s">
        <v>119</v>
      </c>
      <c r="W262" s="14" t="s">
        <v>119</v>
      </c>
      <c r="X262" s="14" t="s">
        <v>119</v>
      </c>
      <c r="Y262" s="14" t="s">
        <v>119</v>
      </c>
      <c r="Z262" s="14" t="s">
        <v>119</v>
      </c>
      <c r="AA262" s="14"/>
      <c r="AB262" s="15">
        <f>retribucións!$H$71</f>
        <v>18383.701689600002</v>
      </c>
      <c r="AC262" s="15">
        <f>retribucións!$H$60</f>
        <v>18626.938628479998</v>
      </c>
      <c r="AD262" s="15">
        <f t="shared" si="8"/>
        <v>243.23693887999616</v>
      </c>
    </row>
    <row r="263" spans="1:30" ht="15" customHeight="1" x14ac:dyDescent="0.25">
      <c r="A263" s="13" t="s">
        <v>17</v>
      </c>
      <c r="B263" s="13" t="s">
        <v>17</v>
      </c>
      <c r="C263" s="14" t="s">
        <v>1992</v>
      </c>
      <c r="D263" s="24" t="s">
        <v>1999</v>
      </c>
      <c r="E263" s="14" t="s">
        <v>2000</v>
      </c>
      <c r="F263" s="14" t="s">
        <v>1903</v>
      </c>
      <c r="G263" s="11">
        <v>9</v>
      </c>
      <c r="H263" s="15">
        <f>retribucións!$E$60</f>
        <v>6319.04</v>
      </c>
      <c r="I263" s="11" t="s">
        <v>1349</v>
      </c>
      <c r="J263" s="24" t="s">
        <v>1350</v>
      </c>
      <c r="K263" s="11">
        <v>1</v>
      </c>
      <c r="L263" s="14"/>
      <c r="M263" s="14"/>
      <c r="N263" s="12">
        <v>6003</v>
      </c>
      <c r="O263" s="25"/>
      <c r="P263" s="14" t="s">
        <v>1369</v>
      </c>
      <c r="Q263" s="11" t="s">
        <v>15</v>
      </c>
      <c r="R263" s="16" t="s">
        <v>21</v>
      </c>
      <c r="S263" s="12"/>
      <c r="T263" s="13" t="s">
        <v>17</v>
      </c>
      <c r="U263" s="13" t="s">
        <v>17</v>
      </c>
      <c r="V263" s="11">
        <v>1</v>
      </c>
      <c r="W263" s="14" t="s">
        <v>130</v>
      </c>
      <c r="X263" s="14" t="s">
        <v>131</v>
      </c>
      <c r="Y263" s="14" t="s">
        <v>20</v>
      </c>
      <c r="Z263" s="14">
        <v>0</v>
      </c>
      <c r="AA263" s="14"/>
      <c r="AB263" s="15">
        <f>retribucións!$H$71</f>
        <v>18383.701689600002</v>
      </c>
      <c r="AC263" s="15">
        <f>retribucións!$H$60</f>
        <v>18626.938628479998</v>
      </c>
      <c r="AD263" s="15">
        <f t="shared" si="8"/>
        <v>243.23693887999616</v>
      </c>
    </row>
    <row r="264" spans="1:30" ht="15" customHeight="1" x14ac:dyDescent="0.25">
      <c r="A264" s="13" t="s">
        <v>17</v>
      </c>
      <c r="B264" s="13" t="s">
        <v>119</v>
      </c>
      <c r="C264" s="14" t="s">
        <v>1992</v>
      </c>
      <c r="D264" s="24" t="s">
        <v>2001</v>
      </c>
      <c r="E264" s="14" t="s">
        <v>2002</v>
      </c>
      <c r="F264" s="14" t="s">
        <v>1903</v>
      </c>
      <c r="G264" s="11">
        <v>9</v>
      </c>
      <c r="H264" s="15">
        <f>retribucións!$E$60</f>
        <v>6319.04</v>
      </c>
      <c r="I264" s="11" t="s">
        <v>1349</v>
      </c>
      <c r="J264" s="24" t="s">
        <v>1350</v>
      </c>
      <c r="K264" s="11">
        <v>1</v>
      </c>
      <c r="L264" s="14"/>
      <c r="M264" s="14"/>
      <c r="N264" s="12">
        <v>6003</v>
      </c>
      <c r="O264" s="25"/>
      <c r="P264" s="14" t="s">
        <v>1369</v>
      </c>
      <c r="Q264" s="11" t="s">
        <v>15</v>
      </c>
      <c r="R264" s="16" t="s">
        <v>21</v>
      </c>
      <c r="S264" s="12"/>
      <c r="T264" s="13" t="s">
        <v>17</v>
      </c>
      <c r="U264" s="13" t="s">
        <v>6687</v>
      </c>
      <c r="V264" s="11" t="s">
        <v>119</v>
      </c>
      <c r="W264" s="14" t="s">
        <v>119</v>
      </c>
      <c r="X264" s="14" t="s">
        <v>119</v>
      </c>
      <c r="Y264" s="14" t="s">
        <v>119</v>
      </c>
      <c r="Z264" s="14" t="s">
        <v>119</v>
      </c>
      <c r="AA264" s="14"/>
      <c r="AB264" s="15">
        <f>retribucións!$H$71</f>
        <v>18383.701689600002</v>
      </c>
      <c r="AC264" s="15">
        <f>retribucións!$H$60</f>
        <v>18626.938628479998</v>
      </c>
      <c r="AD264" s="15">
        <f t="shared" si="8"/>
        <v>243.23693887999616</v>
      </c>
    </row>
    <row r="265" spans="1:30" ht="15" customHeight="1" x14ac:dyDescent="0.25">
      <c r="A265" s="13" t="s">
        <v>17</v>
      </c>
      <c r="B265" s="13" t="s">
        <v>119</v>
      </c>
      <c r="C265" s="14" t="s">
        <v>2003</v>
      </c>
      <c r="D265" s="24" t="s">
        <v>2004</v>
      </c>
      <c r="E265" s="14" t="s">
        <v>2005</v>
      </c>
      <c r="F265" s="14" t="s">
        <v>1903</v>
      </c>
      <c r="G265" s="11">
        <v>9</v>
      </c>
      <c r="H265" s="15">
        <f>retribucións!$E$60</f>
        <v>6319.04</v>
      </c>
      <c r="I265" s="11" t="s">
        <v>1349</v>
      </c>
      <c r="J265" s="24" t="s">
        <v>1350</v>
      </c>
      <c r="K265" s="11">
        <v>1</v>
      </c>
      <c r="L265" s="14"/>
      <c r="M265" s="14"/>
      <c r="N265" s="12">
        <v>6003</v>
      </c>
      <c r="O265" s="25"/>
      <c r="P265" s="14" t="s">
        <v>1369</v>
      </c>
      <c r="Q265" s="11" t="s">
        <v>15</v>
      </c>
      <c r="R265" s="16" t="s">
        <v>21</v>
      </c>
      <c r="S265" s="12"/>
      <c r="T265" s="13" t="s">
        <v>17</v>
      </c>
      <c r="U265" s="13" t="s">
        <v>6687</v>
      </c>
      <c r="V265" s="11" t="s">
        <v>119</v>
      </c>
      <c r="W265" s="14" t="s">
        <v>119</v>
      </c>
      <c r="X265" s="14" t="s">
        <v>119</v>
      </c>
      <c r="Y265" s="14" t="s">
        <v>119</v>
      </c>
      <c r="Z265" s="14" t="s">
        <v>119</v>
      </c>
      <c r="AA265" s="14"/>
      <c r="AB265" s="15">
        <f>retribucións!$H$71</f>
        <v>18383.701689600002</v>
      </c>
      <c r="AC265" s="15">
        <f>retribucións!$H$60</f>
        <v>18626.938628479998</v>
      </c>
      <c r="AD265" s="15">
        <f t="shared" si="8"/>
        <v>243.23693887999616</v>
      </c>
    </row>
    <row r="266" spans="1:30" ht="15" customHeight="1" x14ac:dyDescent="0.25">
      <c r="A266" s="13" t="s">
        <v>17</v>
      </c>
      <c r="B266" s="13" t="s">
        <v>17</v>
      </c>
      <c r="C266" s="14" t="s">
        <v>2003</v>
      </c>
      <c r="D266" s="24" t="s">
        <v>2006</v>
      </c>
      <c r="E266" s="14" t="s">
        <v>2007</v>
      </c>
      <c r="F266" s="14" t="s">
        <v>1903</v>
      </c>
      <c r="G266" s="11">
        <v>9</v>
      </c>
      <c r="H266" s="15">
        <f>retribucións!$E$60</f>
        <v>6319.04</v>
      </c>
      <c r="I266" s="11" t="s">
        <v>1349</v>
      </c>
      <c r="J266" s="24" t="s">
        <v>1350</v>
      </c>
      <c r="K266" s="11">
        <v>1</v>
      </c>
      <c r="L266" s="14"/>
      <c r="M266" s="14"/>
      <c r="N266" s="12">
        <v>6003</v>
      </c>
      <c r="O266" s="25"/>
      <c r="P266" s="14" t="s">
        <v>1369</v>
      </c>
      <c r="Q266" s="11" t="s">
        <v>15</v>
      </c>
      <c r="R266" s="16" t="s">
        <v>21</v>
      </c>
      <c r="S266" s="12"/>
      <c r="T266" s="13" t="s">
        <v>17</v>
      </c>
      <c r="U266" s="13" t="s">
        <v>17</v>
      </c>
      <c r="V266" s="11">
        <v>343</v>
      </c>
      <c r="W266" s="14" t="s">
        <v>132</v>
      </c>
      <c r="X266" s="14" t="s">
        <v>133</v>
      </c>
      <c r="Y266" s="14" t="s">
        <v>20</v>
      </c>
      <c r="Z266" s="14">
        <v>0</v>
      </c>
      <c r="AA266" s="14"/>
      <c r="AB266" s="15">
        <f>retribucións!$H$71</f>
        <v>18383.701689600002</v>
      </c>
      <c r="AC266" s="15">
        <f>retribucións!$H$60</f>
        <v>18626.938628479998</v>
      </c>
      <c r="AD266" s="15">
        <f t="shared" si="8"/>
        <v>243.23693887999616</v>
      </c>
    </row>
    <row r="267" spans="1:30" ht="15" customHeight="1" x14ac:dyDescent="0.25">
      <c r="A267" s="13" t="s">
        <v>17</v>
      </c>
      <c r="B267" s="13" t="s">
        <v>119</v>
      </c>
      <c r="C267" s="14" t="s">
        <v>2003</v>
      </c>
      <c r="D267" s="24" t="s">
        <v>2008</v>
      </c>
      <c r="E267" s="14" t="s">
        <v>2009</v>
      </c>
      <c r="F267" s="14" t="s">
        <v>1903</v>
      </c>
      <c r="G267" s="11">
        <v>9</v>
      </c>
      <c r="H267" s="15">
        <f>retribucións!$E$60</f>
        <v>6319.04</v>
      </c>
      <c r="I267" s="11" t="s">
        <v>1349</v>
      </c>
      <c r="J267" s="24" t="s">
        <v>1350</v>
      </c>
      <c r="K267" s="11">
        <v>1</v>
      </c>
      <c r="L267" s="14"/>
      <c r="M267" s="14"/>
      <c r="N267" s="12">
        <v>6003</v>
      </c>
      <c r="O267" s="25"/>
      <c r="P267" s="14" t="s">
        <v>1369</v>
      </c>
      <c r="Q267" s="11" t="s">
        <v>15</v>
      </c>
      <c r="R267" s="16">
        <v>973</v>
      </c>
      <c r="S267" s="12"/>
      <c r="T267" s="13" t="s">
        <v>17</v>
      </c>
      <c r="U267" s="13" t="s">
        <v>6687</v>
      </c>
      <c r="V267" s="11" t="s">
        <v>119</v>
      </c>
      <c r="W267" s="14" t="s">
        <v>119</v>
      </c>
      <c r="X267" s="14" t="s">
        <v>119</v>
      </c>
      <c r="Y267" s="14" t="s">
        <v>119</v>
      </c>
      <c r="Z267" s="14" t="s">
        <v>119</v>
      </c>
      <c r="AA267" s="14"/>
      <c r="AB267" s="15">
        <f>retribucións!$H$71</f>
        <v>18383.701689600002</v>
      </c>
      <c r="AC267" s="15">
        <f>retribucións!$H$60</f>
        <v>18626.938628479998</v>
      </c>
      <c r="AD267" s="15">
        <f t="shared" si="8"/>
        <v>243.23693887999616</v>
      </c>
    </row>
    <row r="268" spans="1:30" ht="15" customHeight="1" x14ac:dyDescent="0.25">
      <c r="A268" s="13" t="s">
        <v>17</v>
      </c>
      <c r="B268" s="13" t="s">
        <v>119</v>
      </c>
      <c r="C268" s="14" t="s">
        <v>2010</v>
      </c>
      <c r="D268" s="24" t="s">
        <v>2011</v>
      </c>
      <c r="E268" s="14" t="s">
        <v>2012</v>
      </c>
      <c r="F268" s="14" t="s">
        <v>1903</v>
      </c>
      <c r="G268" s="11">
        <v>9</v>
      </c>
      <c r="H268" s="15">
        <f>retribucións!$E$60</f>
        <v>6319.04</v>
      </c>
      <c r="I268" s="11" t="s">
        <v>1349</v>
      </c>
      <c r="J268" s="24" t="s">
        <v>1350</v>
      </c>
      <c r="K268" s="11">
        <v>1</v>
      </c>
      <c r="L268" s="14"/>
      <c r="M268" s="14"/>
      <c r="N268" s="12">
        <v>6003</v>
      </c>
      <c r="O268" s="25"/>
      <c r="P268" s="14" t="s">
        <v>1369</v>
      </c>
      <c r="Q268" s="11" t="s">
        <v>15</v>
      </c>
      <c r="R268" s="16" t="s">
        <v>21</v>
      </c>
      <c r="S268" s="12"/>
      <c r="T268" s="13" t="s">
        <v>17</v>
      </c>
      <c r="U268" s="13" t="s">
        <v>6687</v>
      </c>
      <c r="V268" s="11" t="s">
        <v>119</v>
      </c>
      <c r="W268" s="14" t="s">
        <v>119</v>
      </c>
      <c r="X268" s="14" t="s">
        <v>119</v>
      </c>
      <c r="Y268" s="14" t="s">
        <v>119</v>
      </c>
      <c r="Z268" s="14" t="s">
        <v>119</v>
      </c>
      <c r="AA268" s="14"/>
      <c r="AB268" s="15">
        <f>retribucións!$H$71</f>
        <v>18383.701689600002</v>
      </c>
      <c r="AC268" s="15">
        <f>retribucións!$H$60</f>
        <v>18626.938628479998</v>
      </c>
      <c r="AD268" s="15">
        <f t="shared" si="8"/>
        <v>243.23693887999616</v>
      </c>
    </row>
    <row r="269" spans="1:30" ht="15" customHeight="1" x14ac:dyDescent="0.25">
      <c r="A269" s="13" t="s">
        <v>17</v>
      </c>
      <c r="B269" s="13" t="s">
        <v>119</v>
      </c>
      <c r="C269" s="14" t="s">
        <v>2013</v>
      </c>
      <c r="D269" s="24" t="s">
        <v>2014</v>
      </c>
      <c r="E269" s="14" t="s">
        <v>2015</v>
      </c>
      <c r="F269" s="14" t="s">
        <v>1903</v>
      </c>
      <c r="G269" s="11">
        <v>9</v>
      </c>
      <c r="H269" s="15">
        <f>retribucións!$E$60</f>
        <v>6319.04</v>
      </c>
      <c r="I269" s="11" t="s">
        <v>1349</v>
      </c>
      <c r="J269" s="24" t="s">
        <v>1350</v>
      </c>
      <c r="K269" s="11">
        <v>1</v>
      </c>
      <c r="L269" s="14"/>
      <c r="M269" s="14"/>
      <c r="N269" s="12">
        <v>6003</v>
      </c>
      <c r="O269" s="25"/>
      <c r="P269" s="14" t="s">
        <v>1369</v>
      </c>
      <c r="Q269" s="11" t="s">
        <v>15</v>
      </c>
      <c r="R269" s="16" t="s">
        <v>21</v>
      </c>
      <c r="S269" s="12"/>
      <c r="T269" s="13" t="s">
        <v>17</v>
      </c>
      <c r="U269" s="13" t="s">
        <v>6687</v>
      </c>
      <c r="V269" s="11" t="s">
        <v>119</v>
      </c>
      <c r="W269" s="14" t="s">
        <v>119</v>
      </c>
      <c r="X269" s="14" t="s">
        <v>119</v>
      </c>
      <c r="Y269" s="14" t="s">
        <v>119</v>
      </c>
      <c r="Z269" s="14" t="s">
        <v>119</v>
      </c>
      <c r="AA269" s="14"/>
      <c r="AB269" s="15">
        <f>retribucións!$H$71</f>
        <v>18383.701689600002</v>
      </c>
      <c r="AC269" s="15">
        <f>retribucións!$H$60</f>
        <v>18626.938628479998</v>
      </c>
      <c r="AD269" s="15">
        <f t="shared" si="8"/>
        <v>243.23693887999616</v>
      </c>
    </row>
    <row r="270" spans="1:30" ht="15" customHeight="1" x14ac:dyDescent="0.25">
      <c r="A270" s="13" t="s">
        <v>17</v>
      </c>
      <c r="B270" s="13" t="s">
        <v>119</v>
      </c>
      <c r="C270" s="14" t="s">
        <v>2016</v>
      </c>
      <c r="D270" s="24" t="s">
        <v>2017</v>
      </c>
      <c r="E270" s="14" t="s">
        <v>2018</v>
      </c>
      <c r="F270" s="14" t="s">
        <v>1903</v>
      </c>
      <c r="G270" s="11">
        <v>9</v>
      </c>
      <c r="H270" s="15">
        <f>retribucións!$E$60</f>
        <v>6319.04</v>
      </c>
      <c r="I270" s="11" t="s">
        <v>1349</v>
      </c>
      <c r="J270" s="24" t="s">
        <v>1350</v>
      </c>
      <c r="K270" s="11">
        <v>1</v>
      </c>
      <c r="L270" s="14"/>
      <c r="M270" s="14"/>
      <c r="N270" s="12">
        <v>6003</v>
      </c>
      <c r="O270" s="25"/>
      <c r="P270" s="14" t="s">
        <v>1369</v>
      </c>
      <c r="Q270" s="11" t="s">
        <v>15</v>
      </c>
      <c r="R270" s="16" t="s">
        <v>21</v>
      </c>
      <c r="S270" s="12"/>
      <c r="T270" s="13" t="s">
        <v>17</v>
      </c>
      <c r="U270" s="13" t="s">
        <v>6687</v>
      </c>
      <c r="V270" s="11" t="s">
        <v>119</v>
      </c>
      <c r="W270" s="14" t="s">
        <v>119</v>
      </c>
      <c r="X270" s="14" t="s">
        <v>119</v>
      </c>
      <c r="Y270" s="14" t="s">
        <v>119</v>
      </c>
      <c r="Z270" s="14" t="s">
        <v>119</v>
      </c>
      <c r="AA270" s="14"/>
      <c r="AB270" s="15">
        <f>retribucións!$H$71</f>
        <v>18383.701689600002</v>
      </c>
      <c r="AC270" s="15">
        <f>retribucións!$H$60</f>
        <v>18626.938628479998</v>
      </c>
      <c r="AD270" s="15">
        <f t="shared" si="8"/>
        <v>243.23693887999616</v>
      </c>
    </row>
    <row r="271" spans="1:30" ht="15" customHeight="1" x14ac:dyDescent="0.25">
      <c r="A271" s="13" t="s">
        <v>17</v>
      </c>
      <c r="B271" s="13" t="s">
        <v>119</v>
      </c>
      <c r="C271" s="14" t="s">
        <v>2019</v>
      </c>
      <c r="D271" s="24" t="s">
        <v>2020</v>
      </c>
      <c r="E271" s="14" t="s">
        <v>2021</v>
      </c>
      <c r="F271" s="14" t="s">
        <v>1903</v>
      </c>
      <c r="G271" s="11">
        <v>9</v>
      </c>
      <c r="H271" s="15">
        <f>retribucións!$E$60</f>
        <v>6319.04</v>
      </c>
      <c r="I271" s="11" t="s">
        <v>1349</v>
      </c>
      <c r="J271" s="24" t="s">
        <v>1350</v>
      </c>
      <c r="K271" s="11">
        <v>1</v>
      </c>
      <c r="L271" s="14"/>
      <c r="M271" s="14"/>
      <c r="N271" s="12">
        <v>6003</v>
      </c>
      <c r="O271" s="25"/>
      <c r="P271" s="14" t="s">
        <v>1369</v>
      </c>
      <c r="Q271" s="11" t="s">
        <v>15</v>
      </c>
      <c r="R271" s="16" t="s">
        <v>21</v>
      </c>
      <c r="S271" s="12"/>
      <c r="T271" s="13" t="s">
        <v>17</v>
      </c>
      <c r="U271" s="13" t="s">
        <v>6687</v>
      </c>
      <c r="V271" s="11" t="s">
        <v>119</v>
      </c>
      <c r="W271" s="14" t="s">
        <v>119</v>
      </c>
      <c r="X271" s="14" t="s">
        <v>119</v>
      </c>
      <c r="Y271" s="14" t="s">
        <v>119</v>
      </c>
      <c r="Z271" s="14" t="s">
        <v>119</v>
      </c>
      <c r="AA271" s="14"/>
      <c r="AB271" s="15">
        <f>retribucións!$H$71</f>
        <v>18383.701689600002</v>
      </c>
      <c r="AC271" s="15">
        <f>retribucións!$H$60</f>
        <v>18626.938628479998</v>
      </c>
      <c r="AD271" s="15">
        <f t="shared" si="8"/>
        <v>243.23693887999616</v>
      </c>
    </row>
    <row r="272" spans="1:30" ht="15" customHeight="1" x14ac:dyDescent="0.25">
      <c r="A272" s="13" t="s">
        <v>17</v>
      </c>
      <c r="B272" s="13" t="s">
        <v>119</v>
      </c>
      <c r="C272" s="14" t="s">
        <v>2022</v>
      </c>
      <c r="D272" s="24" t="s">
        <v>2023</v>
      </c>
      <c r="E272" s="14" t="s">
        <v>2024</v>
      </c>
      <c r="F272" s="14" t="s">
        <v>1903</v>
      </c>
      <c r="G272" s="11">
        <v>9</v>
      </c>
      <c r="H272" s="15">
        <f>retribucións!$E$60</f>
        <v>6319.04</v>
      </c>
      <c r="I272" s="11" t="s">
        <v>1349</v>
      </c>
      <c r="J272" s="24" t="s">
        <v>1350</v>
      </c>
      <c r="K272" s="11">
        <v>1</v>
      </c>
      <c r="L272" s="14"/>
      <c r="M272" s="14"/>
      <c r="N272" s="12">
        <v>6003</v>
      </c>
      <c r="O272" s="25"/>
      <c r="P272" s="14" t="s">
        <v>1369</v>
      </c>
      <c r="Q272" s="11" t="s">
        <v>15</v>
      </c>
      <c r="R272" s="16">
        <v>973</v>
      </c>
      <c r="S272" s="12"/>
      <c r="T272" s="13" t="s">
        <v>17</v>
      </c>
      <c r="U272" s="13" t="s">
        <v>6687</v>
      </c>
      <c r="V272" s="11" t="s">
        <v>119</v>
      </c>
      <c r="W272" s="14" t="s">
        <v>119</v>
      </c>
      <c r="X272" s="14" t="s">
        <v>119</v>
      </c>
      <c r="Y272" s="14" t="s">
        <v>119</v>
      </c>
      <c r="Z272" s="14" t="s">
        <v>119</v>
      </c>
      <c r="AA272" s="14"/>
      <c r="AB272" s="15">
        <f>retribucións!$H$71</f>
        <v>18383.701689600002</v>
      </c>
      <c r="AC272" s="15">
        <f>retribucións!$H$60</f>
        <v>18626.938628479998</v>
      </c>
      <c r="AD272" s="15">
        <f t="shared" si="8"/>
        <v>243.23693887999616</v>
      </c>
    </row>
    <row r="273" spans="1:30" ht="15" customHeight="1" x14ac:dyDescent="0.25">
      <c r="A273" s="13" t="s">
        <v>17</v>
      </c>
      <c r="B273" s="13" t="s">
        <v>119</v>
      </c>
      <c r="C273" s="14" t="s">
        <v>2022</v>
      </c>
      <c r="D273" s="24" t="s">
        <v>2025</v>
      </c>
      <c r="E273" s="14" t="s">
        <v>2026</v>
      </c>
      <c r="F273" s="14" t="s">
        <v>1903</v>
      </c>
      <c r="G273" s="11">
        <v>9</v>
      </c>
      <c r="H273" s="15">
        <f>retribucións!$E$60</f>
        <v>6319.04</v>
      </c>
      <c r="I273" s="11" t="s">
        <v>1349</v>
      </c>
      <c r="J273" s="24" t="s">
        <v>1350</v>
      </c>
      <c r="K273" s="11">
        <v>1</v>
      </c>
      <c r="L273" s="14"/>
      <c r="M273" s="14"/>
      <c r="N273" s="12">
        <v>6003</v>
      </c>
      <c r="O273" s="25"/>
      <c r="P273" s="14" t="s">
        <v>1369</v>
      </c>
      <c r="Q273" s="11" t="s">
        <v>15</v>
      </c>
      <c r="R273" s="16" t="s">
        <v>21</v>
      </c>
      <c r="S273" s="12"/>
      <c r="T273" s="13" t="s">
        <v>17</v>
      </c>
      <c r="U273" s="13" t="s">
        <v>6687</v>
      </c>
      <c r="V273" s="11" t="s">
        <v>119</v>
      </c>
      <c r="W273" s="14" t="s">
        <v>119</v>
      </c>
      <c r="X273" s="14" t="s">
        <v>119</v>
      </c>
      <c r="Y273" s="14" t="s">
        <v>119</v>
      </c>
      <c r="Z273" s="14" t="s">
        <v>119</v>
      </c>
      <c r="AA273" s="14"/>
      <c r="AB273" s="15">
        <f>retribucións!$H$71</f>
        <v>18383.701689600002</v>
      </c>
      <c r="AC273" s="15">
        <f>retribucións!$H$60</f>
        <v>18626.938628479998</v>
      </c>
      <c r="AD273" s="15">
        <f t="shared" si="8"/>
        <v>243.23693887999616</v>
      </c>
    </row>
    <row r="274" spans="1:30" ht="15" customHeight="1" x14ac:dyDescent="0.25">
      <c r="A274" s="13" t="s">
        <v>17</v>
      </c>
      <c r="B274" s="13" t="s">
        <v>119</v>
      </c>
      <c r="C274" s="14" t="s">
        <v>2027</v>
      </c>
      <c r="D274" s="24" t="s">
        <v>2028</v>
      </c>
      <c r="E274" s="14" t="s">
        <v>2029</v>
      </c>
      <c r="F274" s="14" t="s">
        <v>1903</v>
      </c>
      <c r="G274" s="11">
        <v>9</v>
      </c>
      <c r="H274" s="15">
        <f>retribucións!$E$60</f>
        <v>6319.04</v>
      </c>
      <c r="I274" s="11" t="s">
        <v>1349</v>
      </c>
      <c r="J274" s="24" t="s">
        <v>1350</v>
      </c>
      <c r="K274" s="11">
        <v>1</v>
      </c>
      <c r="L274" s="14"/>
      <c r="M274" s="14"/>
      <c r="N274" s="12">
        <v>6003</v>
      </c>
      <c r="O274" s="25"/>
      <c r="P274" s="14" t="s">
        <v>1369</v>
      </c>
      <c r="Q274" s="11" t="s">
        <v>15</v>
      </c>
      <c r="R274" s="16">
        <v>973</v>
      </c>
      <c r="S274" s="12"/>
      <c r="T274" s="13" t="s">
        <v>17</v>
      </c>
      <c r="U274" s="13" t="s">
        <v>6687</v>
      </c>
      <c r="V274" s="11" t="s">
        <v>119</v>
      </c>
      <c r="W274" s="14" t="s">
        <v>119</v>
      </c>
      <c r="X274" s="14" t="s">
        <v>119</v>
      </c>
      <c r="Y274" s="14" t="s">
        <v>119</v>
      </c>
      <c r="Z274" s="14" t="s">
        <v>119</v>
      </c>
      <c r="AA274" s="14"/>
      <c r="AB274" s="15">
        <f>retribucións!$H$71</f>
        <v>18383.701689600002</v>
      </c>
      <c r="AC274" s="15">
        <f>retribucións!$H$60</f>
        <v>18626.938628479998</v>
      </c>
      <c r="AD274" s="15">
        <f t="shared" si="8"/>
        <v>243.23693887999616</v>
      </c>
    </row>
    <row r="275" spans="1:30" ht="15" customHeight="1" x14ac:dyDescent="0.25">
      <c r="A275" s="13" t="s">
        <v>17</v>
      </c>
      <c r="B275" s="13" t="s">
        <v>119</v>
      </c>
      <c r="C275" s="14" t="s">
        <v>2030</v>
      </c>
      <c r="D275" s="24" t="s">
        <v>2031</v>
      </c>
      <c r="E275" s="14" t="s">
        <v>2032</v>
      </c>
      <c r="F275" s="14" t="s">
        <v>1903</v>
      </c>
      <c r="G275" s="11">
        <v>9</v>
      </c>
      <c r="H275" s="15">
        <f>retribucións!$E$60</f>
        <v>6319.04</v>
      </c>
      <c r="I275" s="11" t="s">
        <v>1349</v>
      </c>
      <c r="J275" s="24" t="s">
        <v>1350</v>
      </c>
      <c r="K275" s="11">
        <v>1</v>
      </c>
      <c r="L275" s="14"/>
      <c r="M275" s="14"/>
      <c r="N275" s="12">
        <v>6003</v>
      </c>
      <c r="O275" s="25"/>
      <c r="P275" s="14" t="s">
        <v>1369</v>
      </c>
      <c r="Q275" s="11" t="s">
        <v>15</v>
      </c>
      <c r="R275" s="16" t="s">
        <v>21</v>
      </c>
      <c r="S275" s="12"/>
      <c r="T275" s="13" t="s">
        <v>17</v>
      </c>
      <c r="U275" s="13" t="s">
        <v>6687</v>
      </c>
      <c r="V275" s="11" t="s">
        <v>119</v>
      </c>
      <c r="W275" s="14" t="s">
        <v>119</v>
      </c>
      <c r="X275" s="14" t="s">
        <v>119</v>
      </c>
      <c r="Y275" s="14" t="s">
        <v>119</v>
      </c>
      <c r="Z275" s="14" t="s">
        <v>119</v>
      </c>
      <c r="AA275" s="14"/>
      <c r="AB275" s="15">
        <f>retribucións!$H$71</f>
        <v>18383.701689600002</v>
      </c>
      <c r="AC275" s="15">
        <f>retribucións!$H$60</f>
        <v>18626.938628479998</v>
      </c>
      <c r="AD275" s="15">
        <f t="shared" si="8"/>
        <v>243.23693887999616</v>
      </c>
    </row>
    <row r="276" spans="1:30" ht="15" customHeight="1" x14ac:dyDescent="0.25">
      <c r="A276" s="13" t="s">
        <v>17</v>
      </c>
      <c r="B276" s="13" t="s">
        <v>119</v>
      </c>
      <c r="C276" s="14" t="s">
        <v>2030</v>
      </c>
      <c r="D276" s="24" t="s">
        <v>2033</v>
      </c>
      <c r="E276" s="14" t="s">
        <v>2034</v>
      </c>
      <c r="F276" s="14" t="s">
        <v>1903</v>
      </c>
      <c r="G276" s="11">
        <v>9</v>
      </c>
      <c r="H276" s="15">
        <f>retribucións!$E$60</f>
        <v>6319.04</v>
      </c>
      <c r="I276" s="11" t="s">
        <v>1349</v>
      </c>
      <c r="J276" s="24" t="s">
        <v>1350</v>
      </c>
      <c r="K276" s="11">
        <v>1</v>
      </c>
      <c r="L276" s="14"/>
      <c r="M276" s="14"/>
      <c r="N276" s="12">
        <v>6003</v>
      </c>
      <c r="O276" s="25"/>
      <c r="P276" s="14" t="s">
        <v>1369</v>
      </c>
      <c r="Q276" s="11" t="s">
        <v>15</v>
      </c>
      <c r="R276" s="16" t="s">
        <v>21</v>
      </c>
      <c r="S276" s="12"/>
      <c r="T276" s="13" t="s">
        <v>17</v>
      </c>
      <c r="U276" s="13" t="s">
        <v>6687</v>
      </c>
      <c r="V276" s="11" t="s">
        <v>119</v>
      </c>
      <c r="W276" s="14" t="s">
        <v>119</v>
      </c>
      <c r="X276" s="14" t="s">
        <v>119</v>
      </c>
      <c r="Y276" s="14" t="s">
        <v>119</v>
      </c>
      <c r="Z276" s="14" t="s">
        <v>119</v>
      </c>
      <c r="AA276" s="14"/>
      <c r="AB276" s="15">
        <f>retribucións!$H$71</f>
        <v>18383.701689600002</v>
      </c>
      <c r="AC276" s="15">
        <f>retribucións!$H$60</f>
        <v>18626.938628479998</v>
      </c>
      <c r="AD276" s="15">
        <f t="shared" si="8"/>
        <v>243.23693887999616</v>
      </c>
    </row>
    <row r="277" spans="1:30" ht="15" customHeight="1" x14ac:dyDescent="0.25">
      <c r="A277" s="13" t="s">
        <v>17</v>
      </c>
      <c r="B277" s="13" t="s">
        <v>119</v>
      </c>
      <c r="C277" s="14" t="s">
        <v>2030</v>
      </c>
      <c r="D277" s="24" t="s">
        <v>2035</v>
      </c>
      <c r="E277" s="14" t="s">
        <v>2036</v>
      </c>
      <c r="F277" s="14" t="s">
        <v>1903</v>
      </c>
      <c r="G277" s="11">
        <v>9</v>
      </c>
      <c r="H277" s="15">
        <f>retribucións!$E$60</f>
        <v>6319.04</v>
      </c>
      <c r="I277" s="11" t="s">
        <v>1349</v>
      </c>
      <c r="J277" s="24" t="s">
        <v>1350</v>
      </c>
      <c r="K277" s="11">
        <v>1</v>
      </c>
      <c r="L277" s="14"/>
      <c r="M277" s="14"/>
      <c r="N277" s="12">
        <v>6003</v>
      </c>
      <c r="O277" s="25"/>
      <c r="P277" s="14" t="s">
        <v>1369</v>
      </c>
      <c r="Q277" s="11" t="s">
        <v>15</v>
      </c>
      <c r="R277" s="16" t="s">
        <v>21</v>
      </c>
      <c r="S277" s="12"/>
      <c r="T277" s="13" t="s">
        <v>17</v>
      </c>
      <c r="U277" s="13" t="s">
        <v>6687</v>
      </c>
      <c r="V277" s="11" t="s">
        <v>119</v>
      </c>
      <c r="W277" s="14" t="s">
        <v>119</v>
      </c>
      <c r="X277" s="14" t="s">
        <v>119</v>
      </c>
      <c r="Y277" s="14" t="s">
        <v>119</v>
      </c>
      <c r="Z277" s="14" t="s">
        <v>119</v>
      </c>
      <c r="AA277" s="14"/>
      <c r="AB277" s="15">
        <f>retribucións!$H$71</f>
        <v>18383.701689600002</v>
      </c>
      <c r="AC277" s="15">
        <f>retribucións!$H$60</f>
        <v>18626.938628479998</v>
      </c>
      <c r="AD277" s="15">
        <f t="shared" si="8"/>
        <v>243.23693887999616</v>
      </c>
    </row>
    <row r="278" spans="1:30" ht="15" customHeight="1" x14ac:dyDescent="0.25">
      <c r="A278" s="13" t="s">
        <v>17</v>
      </c>
      <c r="B278" s="13" t="s">
        <v>119</v>
      </c>
      <c r="C278" s="14" t="s">
        <v>2030</v>
      </c>
      <c r="D278" s="24" t="s">
        <v>2037</v>
      </c>
      <c r="E278" s="14" t="s">
        <v>2038</v>
      </c>
      <c r="F278" s="14" t="s">
        <v>1903</v>
      </c>
      <c r="G278" s="11">
        <v>9</v>
      </c>
      <c r="H278" s="15">
        <f>retribucións!$E$60</f>
        <v>6319.04</v>
      </c>
      <c r="I278" s="11" t="s">
        <v>1349</v>
      </c>
      <c r="J278" s="24" t="s">
        <v>1350</v>
      </c>
      <c r="K278" s="11">
        <v>1</v>
      </c>
      <c r="L278" s="14"/>
      <c r="M278" s="14"/>
      <c r="N278" s="12">
        <v>6003</v>
      </c>
      <c r="O278" s="25"/>
      <c r="P278" s="14" t="s">
        <v>1369</v>
      </c>
      <c r="Q278" s="11" t="s">
        <v>15</v>
      </c>
      <c r="R278" s="16" t="s">
        <v>21</v>
      </c>
      <c r="S278" s="12"/>
      <c r="T278" s="13" t="s">
        <v>17</v>
      </c>
      <c r="U278" s="13" t="s">
        <v>6687</v>
      </c>
      <c r="V278" s="11" t="s">
        <v>119</v>
      </c>
      <c r="W278" s="14" t="s">
        <v>119</v>
      </c>
      <c r="X278" s="14" t="s">
        <v>119</v>
      </c>
      <c r="Y278" s="14" t="s">
        <v>119</v>
      </c>
      <c r="Z278" s="14" t="s">
        <v>119</v>
      </c>
      <c r="AA278" s="14"/>
      <c r="AB278" s="15">
        <f>retribucións!$H$71</f>
        <v>18383.701689600002</v>
      </c>
      <c r="AC278" s="15">
        <f>retribucións!$H$60</f>
        <v>18626.938628479998</v>
      </c>
      <c r="AD278" s="15">
        <f t="shared" si="8"/>
        <v>243.23693887999616</v>
      </c>
    </row>
    <row r="279" spans="1:30" ht="15" customHeight="1" x14ac:dyDescent="0.25">
      <c r="A279" s="13" t="s">
        <v>17</v>
      </c>
      <c r="B279" s="13" t="s">
        <v>119</v>
      </c>
      <c r="C279" s="14" t="s">
        <v>2039</v>
      </c>
      <c r="D279" s="24" t="s">
        <v>2040</v>
      </c>
      <c r="E279" s="14" t="s">
        <v>2041</v>
      </c>
      <c r="F279" s="14" t="s">
        <v>1903</v>
      </c>
      <c r="G279" s="11">
        <v>9</v>
      </c>
      <c r="H279" s="15">
        <f>retribucións!$E$60</f>
        <v>6319.04</v>
      </c>
      <c r="I279" s="11" t="s">
        <v>1349</v>
      </c>
      <c r="J279" s="24" t="s">
        <v>1350</v>
      </c>
      <c r="K279" s="11">
        <v>1</v>
      </c>
      <c r="L279" s="14"/>
      <c r="M279" s="14"/>
      <c r="N279" s="12">
        <v>6003</v>
      </c>
      <c r="O279" s="25"/>
      <c r="P279" s="14" t="s">
        <v>1369</v>
      </c>
      <c r="Q279" s="11" t="s">
        <v>15</v>
      </c>
      <c r="R279" s="16" t="s">
        <v>21</v>
      </c>
      <c r="S279" s="12"/>
      <c r="T279" s="13" t="s">
        <v>17</v>
      </c>
      <c r="U279" s="13" t="s">
        <v>6687</v>
      </c>
      <c r="V279" s="11" t="s">
        <v>119</v>
      </c>
      <c r="W279" s="14" t="s">
        <v>119</v>
      </c>
      <c r="X279" s="14" t="s">
        <v>119</v>
      </c>
      <c r="Y279" s="14" t="s">
        <v>119</v>
      </c>
      <c r="Z279" s="14" t="s">
        <v>119</v>
      </c>
      <c r="AA279" s="14"/>
      <c r="AB279" s="15">
        <f>retribucións!$H$71</f>
        <v>18383.701689600002</v>
      </c>
      <c r="AC279" s="15">
        <f>retribucións!$H$60</f>
        <v>18626.938628479998</v>
      </c>
      <c r="AD279" s="15">
        <f t="shared" si="8"/>
        <v>243.23693887999616</v>
      </c>
    </row>
    <row r="280" spans="1:30" ht="15" customHeight="1" x14ac:dyDescent="0.25">
      <c r="A280" s="13" t="s">
        <v>17</v>
      </c>
      <c r="B280" s="13" t="s">
        <v>119</v>
      </c>
      <c r="C280" s="14" t="s">
        <v>2042</v>
      </c>
      <c r="D280" s="24" t="s">
        <v>2043</v>
      </c>
      <c r="E280" s="14" t="s">
        <v>2044</v>
      </c>
      <c r="F280" s="14" t="s">
        <v>1903</v>
      </c>
      <c r="G280" s="11">
        <v>9</v>
      </c>
      <c r="H280" s="15">
        <f>retribucións!$E$60</f>
        <v>6319.04</v>
      </c>
      <c r="I280" s="11" t="s">
        <v>1349</v>
      </c>
      <c r="J280" s="24" t="s">
        <v>1350</v>
      </c>
      <c r="K280" s="11">
        <v>1</v>
      </c>
      <c r="L280" s="14"/>
      <c r="M280" s="14"/>
      <c r="N280" s="12">
        <v>6003</v>
      </c>
      <c r="O280" s="25"/>
      <c r="P280" s="14" t="s">
        <v>1369</v>
      </c>
      <c r="Q280" s="11" t="s">
        <v>15</v>
      </c>
      <c r="R280" s="16" t="s">
        <v>21</v>
      </c>
      <c r="S280" s="12"/>
      <c r="T280" s="13" t="s">
        <v>17</v>
      </c>
      <c r="U280" s="13" t="s">
        <v>6687</v>
      </c>
      <c r="V280" s="11" t="s">
        <v>119</v>
      </c>
      <c r="W280" s="14" t="s">
        <v>119</v>
      </c>
      <c r="X280" s="14" t="s">
        <v>119</v>
      </c>
      <c r="Y280" s="14" t="s">
        <v>119</v>
      </c>
      <c r="Z280" s="14" t="s">
        <v>119</v>
      </c>
      <c r="AA280" s="14"/>
      <c r="AB280" s="15">
        <f>retribucións!$H$71</f>
        <v>18383.701689600002</v>
      </c>
      <c r="AC280" s="15">
        <f>retribucións!$H$60</f>
        <v>18626.938628479998</v>
      </c>
      <c r="AD280" s="15">
        <f t="shared" si="8"/>
        <v>243.23693887999616</v>
      </c>
    </row>
    <row r="281" spans="1:30" ht="15" customHeight="1" x14ac:dyDescent="0.25">
      <c r="A281" s="13" t="s">
        <v>17</v>
      </c>
      <c r="B281" s="13" t="s">
        <v>119</v>
      </c>
      <c r="C281" s="14" t="s">
        <v>2042</v>
      </c>
      <c r="D281" s="24" t="s">
        <v>2045</v>
      </c>
      <c r="E281" s="14" t="s">
        <v>2046</v>
      </c>
      <c r="F281" s="14" t="s">
        <v>1903</v>
      </c>
      <c r="G281" s="11">
        <v>9</v>
      </c>
      <c r="H281" s="15">
        <f>retribucións!$E$60</f>
        <v>6319.04</v>
      </c>
      <c r="I281" s="11" t="s">
        <v>1349</v>
      </c>
      <c r="J281" s="24" t="s">
        <v>1350</v>
      </c>
      <c r="K281" s="11">
        <v>1</v>
      </c>
      <c r="L281" s="14"/>
      <c r="M281" s="14"/>
      <c r="N281" s="12">
        <v>6003</v>
      </c>
      <c r="O281" s="25"/>
      <c r="P281" s="14" t="s">
        <v>1369</v>
      </c>
      <c r="Q281" s="11" t="s">
        <v>15</v>
      </c>
      <c r="R281" s="16" t="s">
        <v>21</v>
      </c>
      <c r="S281" s="12"/>
      <c r="T281" s="13" t="s">
        <v>17</v>
      </c>
      <c r="U281" s="13" t="s">
        <v>6687</v>
      </c>
      <c r="V281" s="11" t="s">
        <v>119</v>
      </c>
      <c r="W281" s="14" t="s">
        <v>119</v>
      </c>
      <c r="X281" s="14" t="s">
        <v>119</v>
      </c>
      <c r="Y281" s="14" t="s">
        <v>119</v>
      </c>
      <c r="Z281" s="14" t="s">
        <v>119</v>
      </c>
      <c r="AA281" s="14"/>
      <c r="AB281" s="15">
        <f>retribucións!$H$71</f>
        <v>18383.701689600002</v>
      </c>
      <c r="AC281" s="15">
        <f>retribucións!$H$60</f>
        <v>18626.938628479998</v>
      </c>
      <c r="AD281" s="15">
        <f t="shared" si="8"/>
        <v>243.23693887999616</v>
      </c>
    </row>
    <row r="282" spans="1:30" ht="15" customHeight="1" x14ac:dyDescent="0.25">
      <c r="A282" s="13" t="s">
        <v>17</v>
      </c>
      <c r="B282" s="13" t="s">
        <v>119</v>
      </c>
      <c r="C282" s="14" t="s">
        <v>2042</v>
      </c>
      <c r="D282" s="24" t="s">
        <v>2047</v>
      </c>
      <c r="E282" s="14" t="s">
        <v>2048</v>
      </c>
      <c r="F282" s="14" t="s">
        <v>1903</v>
      </c>
      <c r="G282" s="11">
        <v>9</v>
      </c>
      <c r="H282" s="15">
        <f>retribucións!$E$60</f>
        <v>6319.04</v>
      </c>
      <c r="I282" s="11" t="s">
        <v>1349</v>
      </c>
      <c r="J282" s="24" t="s">
        <v>1350</v>
      </c>
      <c r="K282" s="11">
        <v>1</v>
      </c>
      <c r="L282" s="14"/>
      <c r="M282" s="14"/>
      <c r="N282" s="12">
        <v>6003</v>
      </c>
      <c r="O282" s="25"/>
      <c r="P282" s="14" t="s">
        <v>1369</v>
      </c>
      <c r="Q282" s="11" t="s">
        <v>15</v>
      </c>
      <c r="R282" s="16" t="s">
        <v>21</v>
      </c>
      <c r="S282" s="12"/>
      <c r="T282" s="13" t="s">
        <v>17</v>
      </c>
      <c r="U282" s="13" t="s">
        <v>6687</v>
      </c>
      <c r="V282" s="11" t="s">
        <v>119</v>
      </c>
      <c r="W282" s="14" t="s">
        <v>119</v>
      </c>
      <c r="X282" s="14" t="s">
        <v>119</v>
      </c>
      <c r="Y282" s="14" t="s">
        <v>119</v>
      </c>
      <c r="Z282" s="14" t="s">
        <v>119</v>
      </c>
      <c r="AA282" s="14"/>
      <c r="AB282" s="15">
        <f>retribucións!$H$71</f>
        <v>18383.701689600002</v>
      </c>
      <c r="AC282" s="15">
        <f>retribucións!$H$60</f>
        <v>18626.938628479998</v>
      </c>
      <c r="AD282" s="15">
        <f t="shared" si="8"/>
        <v>243.23693887999616</v>
      </c>
    </row>
    <row r="283" spans="1:30" ht="15" customHeight="1" x14ac:dyDescent="0.25">
      <c r="A283" s="13" t="s">
        <v>17</v>
      </c>
      <c r="B283" s="13" t="s">
        <v>17</v>
      </c>
      <c r="C283" s="14" t="s">
        <v>2049</v>
      </c>
      <c r="D283" s="24" t="s">
        <v>2050</v>
      </c>
      <c r="E283" s="14" t="s">
        <v>2051</v>
      </c>
      <c r="F283" s="14" t="s">
        <v>1903</v>
      </c>
      <c r="G283" s="11">
        <v>9</v>
      </c>
      <c r="H283" s="15">
        <f>retribucións!$E$60</f>
        <v>6319.04</v>
      </c>
      <c r="I283" s="11" t="s">
        <v>1349</v>
      </c>
      <c r="J283" s="24" t="s">
        <v>1350</v>
      </c>
      <c r="K283" s="11">
        <v>1</v>
      </c>
      <c r="L283" s="14"/>
      <c r="M283" s="14"/>
      <c r="N283" s="12">
        <v>6003</v>
      </c>
      <c r="O283" s="25"/>
      <c r="P283" s="14" t="s">
        <v>1369</v>
      </c>
      <c r="Q283" s="11" t="s">
        <v>15</v>
      </c>
      <c r="R283" s="16" t="s">
        <v>21</v>
      </c>
      <c r="S283" s="12"/>
      <c r="T283" s="13" t="s">
        <v>17</v>
      </c>
      <c r="U283" s="13" t="s">
        <v>17</v>
      </c>
      <c r="V283" s="11">
        <v>534</v>
      </c>
      <c r="W283" s="14" t="s">
        <v>134</v>
      </c>
      <c r="X283" s="14" t="s">
        <v>135</v>
      </c>
      <c r="Y283" s="14" t="s">
        <v>20</v>
      </c>
      <c r="Z283" s="14">
        <v>0</v>
      </c>
      <c r="AA283" s="14"/>
      <c r="AB283" s="15">
        <f>retribucións!$H$71</f>
        <v>18383.701689600002</v>
      </c>
      <c r="AC283" s="15">
        <f>retribucións!$H$60</f>
        <v>18626.938628479998</v>
      </c>
      <c r="AD283" s="15">
        <f t="shared" si="8"/>
        <v>243.23693887999616</v>
      </c>
    </row>
    <row r="284" spans="1:30" ht="15" customHeight="1" x14ac:dyDescent="0.25">
      <c r="A284" s="13" t="s">
        <v>17</v>
      </c>
      <c r="B284" s="13" t="s">
        <v>119</v>
      </c>
      <c r="C284" s="14" t="s">
        <v>2049</v>
      </c>
      <c r="D284" s="24" t="s">
        <v>2052</v>
      </c>
      <c r="E284" s="14" t="s">
        <v>2053</v>
      </c>
      <c r="F284" s="14" t="s">
        <v>1903</v>
      </c>
      <c r="G284" s="11">
        <v>9</v>
      </c>
      <c r="H284" s="15">
        <f>retribucións!$E$60</f>
        <v>6319.04</v>
      </c>
      <c r="I284" s="11" t="s">
        <v>1349</v>
      </c>
      <c r="J284" s="24" t="s">
        <v>1350</v>
      </c>
      <c r="K284" s="11">
        <v>1</v>
      </c>
      <c r="L284" s="14"/>
      <c r="M284" s="14"/>
      <c r="N284" s="12">
        <v>6003</v>
      </c>
      <c r="O284" s="25"/>
      <c r="P284" s="14" t="s">
        <v>1369</v>
      </c>
      <c r="Q284" s="11" t="s">
        <v>15</v>
      </c>
      <c r="R284" s="16" t="s">
        <v>21</v>
      </c>
      <c r="S284" s="12"/>
      <c r="T284" s="13" t="s">
        <v>17</v>
      </c>
      <c r="U284" s="13" t="s">
        <v>6687</v>
      </c>
      <c r="V284" s="11" t="s">
        <v>119</v>
      </c>
      <c r="W284" s="14" t="s">
        <v>119</v>
      </c>
      <c r="X284" s="14" t="s">
        <v>119</v>
      </c>
      <c r="Y284" s="14" t="s">
        <v>119</v>
      </c>
      <c r="Z284" s="14" t="s">
        <v>119</v>
      </c>
      <c r="AA284" s="14"/>
      <c r="AB284" s="15">
        <f>retribucións!$H$71</f>
        <v>18383.701689600002</v>
      </c>
      <c r="AC284" s="15">
        <f>retribucións!$H$60</f>
        <v>18626.938628479998</v>
      </c>
      <c r="AD284" s="15">
        <f t="shared" si="8"/>
        <v>243.23693887999616</v>
      </c>
    </row>
    <row r="285" spans="1:30" ht="15" customHeight="1" x14ac:dyDescent="0.25">
      <c r="A285" s="13" t="s">
        <v>17</v>
      </c>
      <c r="B285" s="13" t="s">
        <v>119</v>
      </c>
      <c r="C285" s="14" t="s">
        <v>2049</v>
      </c>
      <c r="D285" s="24" t="s">
        <v>2054</v>
      </c>
      <c r="E285" s="14" t="s">
        <v>2055</v>
      </c>
      <c r="F285" s="14" t="s">
        <v>1903</v>
      </c>
      <c r="G285" s="11">
        <v>9</v>
      </c>
      <c r="H285" s="15">
        <f>retribucións!$E$60</f>
        <v>6319.04</v>
      </c>
      <c r="I285" s="11" t="s">
        <v>1349</v>
      </c>
      <c r="J285" s="24" t="s">
        <v>1350</v>
      </c>
      <c r="K285" s="11">
        <v>1</v>
      </c>
      <c r="L285" s="14"/>
      <c r="M285" s="14"/>
      <c r="N285" s="12">
        <v>6003</v>
      </c>
      <c r="O285" s="25"/>
      <c r="P285" s="14" t="s">
        <v>1369</v>
      </c>
      <c r="Q285" s="11" t="s">
        <v>15</v>
      </c>
      <c r="R285" s="16" t="s">
        <v>21</v>
      </c>
      <c r="S285" s="12"/>
      <c r="T285" s="13" t="s">
        <v>17</v>
      </c>
      <c r="U285" s="13" t="s">
        <v>6687</v>
      </c>
      <c r="V285" s="11" t="s">
        <v>119</v>
      </c>
      <c r="W285" s="14" t="s">
        <v>119</v>
      </c>
      <c r="X285" s="14" t="s">
        <v>119</v>
      </c>
      <c r="Y285" s="14" t="s">
        <v>119</v>
      </c>
      <c r="Z285" s="14" t="s">
        <v>119</v>
      </c>
      <c r="AA285" s="14"/>
      <c r="AB285" s="15">
        <f>retribucións!$H$71</f>
        <v>18383.701689600002</v>
      </c>
      <c r="AC285" s="15">
        <f>retribucións!$H$60</f>
        <v>18626.938628479998</v>
      </c>
      <c r="AD285" s="15">
        <f t="shared" si="8"/>
        <v>243.23693887999616</v>
      </c>
    </row>
    <row r="286" spans="1:30" ht="15" customHeight="1" x14ac:dyDescent="0.25">
      <c r="A286" s="13" t="s">
        <v>17</v>
      </c>
      <c r="B286" s="13" t="s">
        <v>119</v>
      </c>
      <c r="C286" s="14" t="s">
        <v>2056</v>
      </c>
      <c r="D286" s="24" t="s">
        <v>2057</v>
      </c>
      <c r="E286" s="14" t="s">
        <v>2058</v>
      </c>
      <c r="F286" s="14" t="s">
        <v>1903</v>
      </c>
      <c r="G286" s="11">
        <v>9</v>
      </c>
      <c r="H286" s="15">
        <f>retribucións!$E$60</f>
        <v>6319.04</v>
      </c>
      <c r="I286" s="11" t="s">
        <v>1349</v>
      </c>
      <c r="J286" s="24" t="s">
        <v>1350</v>
      </c>
      <c r="K286" s="11">
        <v>1</v>
      </c>
      <c r="L286" s="14"/>
      <c r="M286" s="14"/>
      <c r="N286" s="12">
        <v>6003</v>
      </c>
      <c r="O286" s="25"/>
      <c r="P286" s="14" t="s">
        <v>1369</v>
      </c>
      <c r="Q286" s="11" t="s">
        <v>15</v>
      </c>
      <c r="R286" s="16">
        <v>973</v>
      </c>
      <c r="S286" s="12"/>
      <c r="T286" s="13" t="s">
        <v>17</v>
      </c>
      <c r="U286" s="13" t="s">
        <v>6687</v>
      </c>
      <c r="V286" s="11" t="s">
        <v>119</v>
      </c>
      <c r="W286" s="14" t="s">
        <v>119</v>
      </c>
      <c r="X286" s="14" t="s">
        <v>119</v>
      </c>
      <c r="Y286" s="14" t="s">
        <v>119</v>
      </c>
      <c r="Z286" s="14" t="s">
        <v>119</v>
      </c>
      <c r="AA286" s="14"/>
      <c r="AB286" s="15">
        <f>retribucións!$H$71</f>
        <v>18383.701689600002</v>
      </c>
      <c r="AC286" s="15">
        <f>retribucións!$H$60</f>
        <v>18626.938628479998</v>
      </c>
      <c r="AD286" s="15">
        <f t="shared" si="8"/>
        <v>243.23693887999616</v>
      </c>
    </row>
    <row r="287" spans="1:30" ht="15" customHeight="1" x14ac:dyDescent="0.25">
      <c r="A287" s="13" t="s">
        <v>17</v>
      </c>
      <c r="B287" s="13" t="s">
        <v>119</v>
      </c>
      <c r="C287" s="14" t="s">
        <v>2056</v>
      </c>
      <c r="D287" s="24" t="s">
        <v>2059</v>
      </c>
      <c r="E287" s="14" t="s">
        <v>2060</v>
      </c>
      <c r="F287" s="14" t="s">
        <v>1903</v>
      </c>
      <c r="G287" s="11">
        <v>9</v>
      </c>
      <c r="H287" s="15">
        <f>retribucións!$E$60</f>
        <v>6319.04</v>
      </c>
      <c r="I287" s="11" t="s">
        <v>1349</v>
      </c>
      <c r="J287" s="24" t="s">
        <v>1350</v>
      </c>
      <c r="K287" s="11">
        <v>1</v>
      </c>
      <c r="L287" s="14"/>
      <c r="M287" s="14"/>
      <c r="N287" s="12">
        <v>6003</v>
      </c>
      <c r="O287" s="25"/>
      <c r="P287" s="14" t="s">
        <v>1369</v>
      </c>
      <c r="Q287" s="11" t="s">
        <v>15</v>
      </c>
      <c r="R287" s="16" t="s">
        <v>21</v>
      </c>
      <c r="S287" s="12"/>
      <c r="T287" s="13" t="s">
        <v>17</v>
      </c>
      <c r="U287" s="13" t="s">
        <v>6687</v>
      </c>
      <c r="V287" s="11" t="s">
        <v>119</v>
      </c>
      <c r="W287" s="14" t="s">
        <v>119</v>
      </c>
      <c r="X287" s="14" t="s">
        <v>119</v>
      </c>
      <c r="Y287" s="14" t="s">
        <v>119</v>
      </c>
      <c r="Z287" s="14" t="s">
        <v>119</v>
      </c>
      <c r="AA287" s="14"/>
      <c r="AB287" s="15">
        <f>retribucións!$H$71</f>
        <v>18383.701689600002</v>
      </c>
      <c r="AC287" s="15">
        <f>retribucións!$H$60</f>
        <v>18626.938628479998</v>
      </c>
      <c r="AD287" s="15">
        <f t="shared" si="8"/>
        <v>243.23693887999616</v>
      </c>
    </row>
    <row r="288" spans="1:30" ht="15" customHeight="1" x14ac:dyDescent="0.25">
      <c r="A288" s="13" t="s">
        <v>17</v>
      </c>
      <c r="B288" s="13" t="s">
        <v>119</v>
      </c>
      <c r="C288" s="14" t="s">
        <v>2056</v>
      </c>
      <c r="D288" s="24" t="s">
        <v>2061</v>
      </c>
      <c r="E288" s="14" t="s">
        <v>2062</v>
      </c>
      <c r="F288" s="14" t="s">
        <v>1903</v>
      </c>
      <c r="G288" s="11">
        <v>9</v>
      </c>
      <c r="H288" s="15">
        <f>retribucións!$E$60</f>
        <v>6319.04</v>
      </c>
      <c r="I288" s="11" t="s">
        <v>1349</v>
      </c>
      <c r="J288" s="24" t="s">
        <v>1350</v>
      </c>
      <c r="K288" s="11">
        <v>1</v>
      </c>
      <c r="L288" s="14"/>
      <c r="M288" s="14"/>
      <c r="N288" s="12">
        <v>6003</v>
      </c>
      <c r="O288" s="25"/>
      <c r="P288" s="14" t="s">
        <v>1369</v>
      </c>
      <c r="Q288" s="11" t="s">
        <v>15</v>
      </c>
      <c r="R288" s="16" t="s">
        <v>21</v>
      </c>
      <c r="S288" s="12"/>
      <c r="T288" s="13" t="s">
        <v>17</v>
      </c>
      <c r="U288" s="13" t="s">
        <v>6687</v>
      </c>
      <c r="V288" s="11" t="s">
        <v>119</v>
      </c>
      <c r="W288" s="14" t="s">
        <v>119</v>
      </c>
      <c r="X288" s="14" t="s">
        <v>119</v>
      </c>
      <c r="Y288" s="14" t="s">
        <v>119</v>
      </c>
      <c r="Z288" s="14" t="s">
        <v>119</v>
      </c>
      <c r="AA288" s="14"/>
      <c r="AB288" s="15">
        <f>retribucións!$H$71</f>
        <v>18383.701689600002</v>
      </c>
      <c r="AC288" s="15">
        <f>retribucións!$H$60</f>
        <v>18626.938628479998</v>
      </c>
      <c r="AD288" s="15">
        <f t="shared" si="8"/>
        <v>243.23693887999616</v>
      </c>
    </row>
    <row r="289" spans="1:30" ht="15" customHeight="1" x14ac:dyDescent="0.25">
      <c r="A289" s="13" t="s">
        <v>17</v>
      </c>
      <c r="B289" s="13" t="s">
        <v>119</v>
      </c>
      <c r="C289" s="14" t="s">
        <v>2056</v>
      </c>
      <c r="D289" s="24" t="s">
        <v>2063</v>
      </c>
      <c r="E289" s="14" t="s">
        <v>2064</v>
      </c>
      <c r="F289" s="14" t="s">
        <v>1903</v>
      </c>
      <c r="G289" s="11">
        <v>9</v>
      </c>
      <c r="H289" s="15">
        <f>retribucións!$E$60</f>
        <v>6319.04</v>
      </c>
      <c r="I289" s="11" t="s">
        <v>1349</v>
      </c>
      <c r="J289" s="24" t="s">
        <v>1350</v>
      </c>
      <c r="K289" s="11">
        <v>1</v>
      </c>
      <c r="L289" s="14"/>
      <c r="M289" s="14"/>
      <c r="N289" s="12">
        <v>6003</v>
      </c>
      <c r="O289" s="25"/>
      <c r="P289" s="14" t="s">
        <v>1369</v>
      </c>
      <c r="Q289" s="11" t="s">
        <v>15</v>
      </c>
      <c r="R289" s="16">
        <v>973</v>
      </c>
      <c r="S289" s="12"/>
      <c r="T289" s="13" t="s">
        <v>17</v>
      </c>
      <c r="U289" s="13" t="s">
        <v>6687</v>
      </c>
      <c r="V289" s="11" t="s">
        <v>119</v>
      </c>
      <c r="W289" s="14" t="s">
        <v>119</v>
      </c>
      <c r="X289" s="14" t="s">
        <v>119</v>
      </c>
      <c r="Y289" s="14" t="s">
        <v>119</v>
      </c>
      <c r="Z289" s="14" t="s">
        <v>119</v>
      </c>
      <c r="AA289" s="14"/>
      <c r="AB289" s="15">
        <f>retribucións!$H$71</f>
        <v>18383.701689600002</v>
      </c>
      <c r="AC289" s="15">
        <f>retribucións!$H$60</f>
        <v>18626.938628479998</v>
      </c>
      <c r="AD289" s="15">
        <f t="shared" si="8"/>
        <v>243.23693887999616</v>
      </c>
    </row>
    <row r="290" spans="1:30" ht="15" customHeight="1" x14ac:dyDescent="0.25">
      <c r="A290" s="13" t="s">
        <v>17</v>
      </c>
      <c r="B290" s="13" t="s">
        <v>119</v>
      </c>
      <c r="C290" s="14" t="s">
        <v>2065</v>
      </c>
      <c r="D290" s="24" t="s">
        <v>2066</v>
      </c>
      <c r="E290" s="14" t="s">
        <v>2067</v>
      </c>
      <c r="F290" s="14" t="s">
        <v>1903</v>
      </c>
      <c r="G290" s="11">
        <v>9</v>
      </c>
      <c r="H290" s="15">
        <f>retribucións!$E$60</f>
        <v>6319.04</v>
      </c>
      <c r="I290" s="11" t="s">
        <v>1349</v>
      </c>
      <c r="J290" s="24" t="s">
        <v>1350</v>
      </c>
      <c r="K290" s="11">
        <v>1</v>
      </c>
      <c r="L290" s="14"/>
      <c r="M290" s="14"/>
      <c r="N290" s="12">
        <v>6003</v>
      </c>
      <c r="O290" s="25"/>
      <c r="P290" s="14" t="s">
        <v>1369</v>
      </c>
      <c r="Q290" s="11" t="s">
        <v>15</v>
      </c>
      <c r="R290" s="16" t="s">
        <v>21</v>
      </c>
      <c r="S290" s="12"/>
      <c r="T290" s="13" t="s">
        <v>17</v>
      </c>
      <c r="U290" s="13" t="s">
        <v>6687</v>
      </c>
      <c r="V290" s="11" t="s">
        <v>119</v>
      </c>
      <c r="W290" s="14" t="s">
        <v>119</v>
      </c>
      <c r="X290" s="14" t="s">
        <v>119</v>
      </c>
      <c r="Y290" s="14" t="s">
        <v>119</v>
      </c>
      <c r="Z290" s="14" t="s">
        <v>119</v>
      </c>
      <c r="AA290" s="14"/>
      <c r="AB290" s="15">
        <f>retribucións!$H$71</f>
        <v>18383.701689600002</v>
      </c>
      <c r="AC290" s="15">
        <f>retribucións!$H$60</f>
        <v>18626.938628479998</v>
      </c>
      <c r="AD290" s="15">
        <f t="shared" si="8"/>
        <v>243.23693887999616</v>
      </c>
    </row>
    <row r="291" spans="1:30" ht="15" customHeight="1" x14ac:dyDescent="0.25">
      <c r="A291" s="13" t="s">
        <v>17</v>
      </c>
      <c r="B291" s="13" t="s">
        <v>119</v>
      </c>
      <c r="C291" s="14" t="s">
        <v>2065</v>
      </c>
      <c r="D291" s="24" t="s">
        <v>2068</v>
      </c>
      <c r="E291" s="14" t="s">
        <v>2069</v>
      </c>
      <c r="F291" s="14" t="s">
        <v>1903</v>
      </c>
      <c r="G291" s="11">
        <v>9</v>
      </c>
      <c r="H291" s="15">
        <f>retribucións!$E$60</f>
        <v>6319.04</v>
      </c>
      <c r="I291" s="11" t="s">
        <v>1349</v>
      </c>
      <c r="J291" s="24" t="s">
        <v>1350</v>
      </c>
      <c r="K291" s="11">
        <v>1</v>
      </c>
      <c r="L291" s="14"/>
      <c r="M291" s="14"/>
      <c r="N291" s="12">
        <v>6003</v>
      </c>
      <c r="O291" s="25"/>
      <c r="P291" s="14" t="s">
        <v>1369</v>
      </c>
      <c r="Q291" s="11" t="s">
        <v>15</v>
      </c>
      <c r="R291" s="16" t="s">
        <v>21</v>
      </c>
      <c r="S291" s="12"/>
      <c r="T291" s="13" t="s">
        <v>17</v>
      </c>
      <c r="U291" s="13" t="s">
        <v>6687</v>
      </c>
      <c r="V291" s="11" t="s">
        <v>119</v>
      </c>
      <c r="W291" s="14" t="s">
        <v>119</v>
      </c>
      <c r="X291" s="14" t="s">
        <v>119</v>
      </c>
      <c r="Y291" s="14" t="s">
        <v>119</v>
      </c>
      <c r="Z291" s="14" t="s">
        <v>119</v>
      </c>
      <c r="AA291" s="14"/>
      <c r="AB291" s="15">
        <f>retribucións!$H$71</f>
        <v>18383.701689600002</v>
      </c>
      <c r="AC291" s="15">
        <f>retribucións!$H$60</f>
        <v>18626.938628479998</v>
      </c>
      <c r="AD291" s="15">
        <f t="shared" si="8"/>
        <v>243.23693887999616</v>
      </c>
    </row>
    <row r="292" spans="1:30" ht="15" customHeight="1" x14ac:dyDescent="0.25">
      <c r="A292" s="13" t="s">
        <v>17</v>
      </c>
      <c r="B292" s="13" t="s">
        <v>17</v>
      </c>
      <c r="C292" s="14" t="s">
        <v>2065</v>
      </c>
      <c r="D292" s="24" t="s">
        <v>2070</v>
      </c>
      <c r="E292" s="14" t="s">
        <v>2071</v>
      </c>
      <c r="F292" s="14" t="s">
        <v>1903</v>
      </c>
      <c r="G292" s="11">
        <v>9</v>
      </c>
      <c r="H292" s="15">
        <f>retribucións!$E$60</f>
        <v>6319.04</v>
      </c>
      <c r="I292" s="11" t="s">
        <v>1349</v>
      </c>
      <c r="J292" s="24" t="s">
        <v>1350</v>
      </c>
      <c r="K292" s="11">
        <v>1</v>
      </c>
      <c r="L292" s="14"/>
      <c r="M292" s="14"/>
      <c r="N292" s="12">
        <v>6003</v>
      </c>
      <c r="O292" s="25"/>
      <c r="P292" s="14" t="s">
        <v>1369</v>
      </c>
      <c r="Q292" s="11" t="s">
        <v>15</v>
      </c>
      <c r="R292" s="16" t="s">
        <v>21</v>
      </c>
      <c r="S292" s="12"/>
      <c r="T292" s="13" t="s">
        <v>17</v>
      </c>
      <c r="U292" s="13" t="s">
        <v>17</v>
      </c>
      <c r="V292" s="11">
        <v>512</v>
      </c>
      <c r="W292" s="14" t="s">
        <v>136</v>
      </c>
      <c r="X292" s="14" t="s">
        <v>137</v>
      </c>
      <c r="Y292" s="14" t="s">
        <v>20</v>
      </c>
      <c r="Z292" s="14">
        <v>0</v>
      </c>
      <c r="AA292" s="14"/>
      <c r="AB292" s="15">
        <f>retribucións!$H$71</f>
        <v>18383.701689600002</v>
      </c>
      <c r="AC292" s="15">
        <f>retribucións!$H$60</f>
        <v>18626.938628479998</v>
      </c>
      <c r="AD292" s="15">
        <f t="shared" si="8"/>
        <v>243.23693887999616</v>
      </c>
    </row>
    <row r="293" spans="1:30" ht="15" customHeight="1" x14ac:dyDescent="0.25">
      <c r="A293" s="13" t="s">
        <v>17</v>
      </c>
      <c r="B293" s="13" t="s">
        <v>119</v>
      </c>
      <c r="C293" s="14" t="s">
        <v>2072</v>
      </c>
      <c r="D293" s="24" t="s">
        <v>2073</v>
      </c>
      <c r="E293" s="14" t="s">
        <v>2074</v>
      </c>
      <c r="F293" s="14" t="s">
        <v>1903</v>
      </c>
      <c r="G293" s="11">
        <v>9</v>
      </c>
      <c r="H293" s="15">
        <f>retribucións!$E$60</f>
        <v>6319.04</v>
      </c>
      <c r="I293" s="11" t="s">
        <v>1349</v>
      </c>
      <c r="J293" s="24" t="s">
        <v>1350</v>
      </c>
      <c r="K293" s="11">
        <v>1</v>
      </c>
      <c r="L293" s="14"/>
      <c r="M293" s="14"/>
      <c r="N293" s="12">
        <v>6003</v>
      </c>
      <c r="O293" s="25"/>
      <c r="P293" s="14" t="s">
        <v>1369</v>
      </c>
      <c r="Q293" s="11" t="s">
        <v>15</v>
      </c>
      <c r="R293" s="16" t="s">
        <v>21</v>
      </c>
      <c r="S293" s="12"/>
      <c r="T293" s="13" t="s">
        <v>17</v>
      </c>
      <c r="U293" s="13" t="s">
        <v>6687</v>
      </c>
      <c r="V293" s="11" t="s">
        <v>119</v>
      </c>
      <c r="W293" s="14" t="s">
        <v>119</v>
      </c>
      <c r="X293" s="14" t="s">
        <v>119</v>
      </c>
      <c r="Y293" s="14" t="s">
        <v>119</v>
      </c>
      <c r="Z293" s="14" t="s">
        <v>119</v>
      </c>
      <c r="AA293" s="14"/>
      <c r="AB293" s="15">
        <f>retribucións!$H$71</f>
        <v>18383.701689600002</v>
      </c>
      <c r="AC293" s="15">
        <f>retribucións!$H$60</f>
        <v>18626.938628479998</v>
      </c>
      <c r="AD293" s="15">
        <f t="shared" si="8"/>
        <v>243.23693887999616</v>
      </c>
    </row>
    <row r="294" spans="1:30" ht="15" customHeight="1" x14ac:dyDescent="0.25">
      <c r="A294" s="13" t="s">
        <v>17</v>
      </c>
      <c r="B294" s="13" t="s">
        <v>119</v>
      </c>
      <c r="C294" s="14" t="s">
        <v>2072</v>
      </c>
      <c r="D294" s="24" t="s">
        <v>2075</v>
      </c>
      <c r="E294" s="14" t="s">
        <v>2076</v>
      </c>
      <c r="F294" s="14" t="s">
        <v>1903</v>
      </c>
      <c r="G294" s="11">
        <v>9</v>
      </c>
      <c r="H294" s="15">
        <f>retribucións!$E$60</f>
        <v>6319.04</v>
      </c>
      <c r="I294" s="11" t="s">
        <v>1349</v>
      </c>
      <c r="J294" s="24" t="s">
        <v>1350</v>
      </c>
      <c r="K294" s="11">
        <v>1</v>
      </c>
      <c r="L294" s="14"/>
      <c r="M294" s="14"/>
      <c r="N294" s="12">
        <v>6003</v>
      </c>
      <c r="O294" s="25"/>
      <c r="P294" s="14" t="s">
        <v>1369</v>
      </c>
      <c r="Q294" s="11" t="s">
        <v>15</v>
      </c>
      <c r="R294" s="16">
        <v>973</v>
      </c>
      <c r="S294" s="12"/>
      <c r="T294" s="13" t="s">
        <v>17</v>
      </c>
      <c r="U294" s="13" t="s">
        <v>6687</v>
      </c>
      <c r="V294" s="11" t="s">
        <v>119</v>
      </c>
      <c r="W294" s="14" t="s">
        <v>119</v>
      </c>
      <c r="X294" s="14" t="s">
        <v>119</v>
      </c>
      <c r="Y294" s="14" t="s">
        <v>119</v>
      </c>
      <c r="Z294" s="14" t="s">
        <v>119</v>
      </c>
      <c r="AA294" s="14"/>
      <c r="AB294" s="15">
        <f>retribucións!$H$71</f>
        <v>18383.701689600002</v>
      </c>
      <c r="AC294" s="15">
        <f>retribucións!$H$60</f>
        <v>18626.938628479998</v>
      </c>
      <c r="AD294" s="15">
        <f t="shared" si="8"/>
        <v>243.23693887999616</v>
      </c>
    </row>
    <row r="295" spans="1:30" ht="15" customHeight="1" x14ac:dyDescent="0.25">
      <c r="A295" s="13" t="s">
        <v>17</v>
      </c>
      <c r="B295" s="13" t="s">
        <v>119</v>
      </c>
      <c r="C295" s="14" t="s">
        <v>2077</v>
      </c>
      <c r="D295" s="24" t="s">
        <v>2078</v>
      </c>
      <c r="E295" s="14" t="s">
        <v>2079</v>
      </c>
      <c r="F295" s="14" t="s">
        <v>1903</v>
      </c>
      <c r="G295" s="11">
        <v>9</v>
      </c>
      <c r="H295" s="15">
        <f>retribucións!$E$60</f>
        <v>6319.04</v>
      </c>
      <c r="I295" s="11" t="s">
        <v>1349</v>
      </c>
      <c r="J295" s="24" t="s">
        <v>1350</v>
      </c>
      <c r="K295" s="11">
        <v>1</v>
      </c>
      <c r="L295" s="14"/>
      <c r="M295" s="14"/>
      <c r="N295" s="12">
        <v>6003</v>
      </c>
      <c r="O295" s="25"/>
      <c r="P295" s="14" t="s">
        <v>1369</v>
      </c>
      <c r="Q295" s="11" t="s">
        <v>15</v>
      </c>
      <c r="R295" s="16" t="s">
        <v>21</v>
      </c>
      <c r="S295" s="12"/>
      <c r="T295" s="13" t="s">
        <v>17</v>
      </c>
      <c r="U295" s="13" t="s">
        <v>6687</v>
      </c>
      <c r="V295" s="11" t="s">
        <v>119</v>
      </c>
      <c r="W295" s="14" t="s">
        <v>119</v>
      </c>
      <c r="X295" s="14" t="s">
        <v>119</v>
      </c>
      <c r="Y295" s="14" t="s">
        <v>119</v>
      </c>
      <c r="Z295" s="14" t="s">
        <v>119</v>
      </c>
      <c r="AA295" s="14"/>
      <c r="AB295" s="15">
        <f>retribucións!$H$71</f>
        <v>18383.701689600002</v>
      </c>
      <c r="AC295" s="15">
        <f>retribucións!$H$60</f>
        <v>18626.938628479998</v>
      </c>
      <c r="AD295" s="15">
        <f t="shared" si="8"/>
        <v>243.23693887999616</v>
      </c>
    </row>
    <row r="296" spans="1:30" ht="15" customHeight="1" x14ac:dyDescent="0.25">
      <c r="A296" s="13" t="s">
        <v>17</v>
      </c>
      <c r="B296" s="13" t="s">
        <v>119</v>
      </c>
      <c r="C296" s="14" t="s">
        <v>2077</v>
      </c>
      <c r="D296" s="24" t="s">
        <v>2080</v>
      </c>
      <c r="E296" s="14" t="s">
        <v>2081</v>
      </c>
      <c r="F296" s="14" t="s">
        <v>1903</v>
      </c>
      <c r="G296" s="11">
        <v>9</v>
      </c>
      <c r="H296" s="15">
        <f>retribucións!$E$60</f>
        <v>6319.04</v>
      </c>
      <c r="I296" s="11" t="s">
        <v>1349</v>
      </c>
      <c r="J296" s="24" t="s">
        <v>1350</v>
      </c>
      <c r="K296" s="11">
        <v>1</v>
      </c>
      <c r="L296" s="14"/>
      <c r="M296" s="14"/>
      <c r="N296" s="12">
        <v>6003</v>
      </c>
      <c r="O296" s="25"/>
      <c r="P296" s="14" t="s">
        <v>1369</v>
      </c>
      <c r="Q296" s="11" t="s">
        <v>15</v>
      </c>
      <c r="R296" s="16" t="s">
        <v>21</v>
      </c>
      <c r="S296" s="12"/>
      <c r="T296" s="13" t="s">
        <v>17</v>
      </c>
      <c r="U296" s="13" t="s">
        <v>6687</v>
      </c>
      <c r="V296" s="11" t="s">
        <v>119</v>
      </c>
      <c r="W296" s="14" t="s">
        <v>119</v>
      </c>
      <c r="X296" s="14" t="s">
        <v>119</v>
      </c>
      <c r="Y296" s="14" t="s">
        <v>119</v>
      </c>
      <c r="Z296" s="14" t="s">
        <v>119</v>
      </c>
      <c r="AA296" s="14"/>
      <c r="AB296" s="15">
        <f>retribucións!$H$71</f>
        <v>18383.701689600002</v>
      </c>
      <c r="AC296" s="15">
        <f>retribucións!$H$60</f>
        <v>18626.938628479998</v>
      </c>
      <c r="AD296" s="15">
        <f t="shared" si="8"/>
        <v>243.23693887999616</v>
      </c>
    </row>
    <row r="297" spans="1:30" ht="15" customHeight="1" x14ac:dyDescent="0.25">
      <c r="A297" s="13" t="s">
        <v>17</v>
      </c>
      <c r="B297" s="13" t="s">
        <v>17</v>
      </c>
      <c r="C297" s="14" t="s">
        <v>2082</v>
      </c>
      <c r="D297" s="24" t="s">
        <v>2083</v>
      </c>
      <c r="E297" s="14" t="s">
        <v>2084</v>
      </c>
      <c r="F297" s="14" t="s">
        <v>1903</v>
      </c>
      <c r="G297" s="11">
        <v>9</v>
      </c>
      <c r="H297" s="15">
        <f>retribucións!$E$60</f>
        <v>6319.04</v>
      </c>
      <c r="I297" s="11" t="s">
        <v>1349</v>
      </c>
      <c r="J297" s="24" t="s">
        <v>1350</v>
      </c>
      <c r="K297" s="11">
        <v>1</v>
      </c>
      <c r="L297" s="14"/>
      <c r="M297" s="14"/>
      <c r="N297" s="12">
        <v>6003</v>
      </c>
      <c r="O297" s="25"/>
      <c r="P297" s="14" t="s">
        <v>1369</v>
      </c>
      <c r="Q297" s="11" t="s">
        <v>15</v>
      </c>
      <c r="R297" s="16" t="s">
        <v>21</v>
      </c>
      <c r="S297" s="12"/>
      <c r="T297" s="13" t="s">
        <v>17</v>
      </c>
      <c r="U297" s="13" t="s">
        <v>17</v>
      </c>
      <c r="V297" s="11">
        <v>358</v>
      </c>
      <c r="W297" s="14" t="s">
        <v>138</v>
      </c>
      <c r="X297" s="14" t="s">
        <v>139</v>
      </c>
      <c r="Y297" s="14" t="s">
        <v>20</v>
      </c>
      <c r="Z297" s="14">
        <v>0</v>
      </c>
      <c r="AA297" s="14"/>
      <c r="AB297" s="15">
        <f>retribucións!$H$71</f>
        <v>18383.701689600002</v>
      </c>
      <c r="AC297" s="15">
        <f>retribucións!$H$60</f>
        <v>18626.938628479998</v>
      </c>
      <c r="AD297" s="15">
        <f t="shared" si="8"/>
        <v>243.23693887999616</v>
      </c>
    </row>
    <row r="298" spans="1:30" ht="15" customHeight="1" x14ac:dyDescent="0.25">
      <c r="A298" s="13" t="s">
        <v>17</v>
      </c>
      <c r="B298" s="13" t="s">
        <v>119</v>
      </c>
      <c r="C298" s="14" t="s">
        <v>2082</v>
      </c>
      <c r="D298" s="24" t="s">
        <v>2085</v>
      </c>
      <c r="E298" s="14" t="s">
        <v>2086</v>
      </c>
      <c r="F298" s="14" t="s">
        <v>1903</v>
      </c>
      <c r="G298" s="11">
        <v>9</v>
      </c>
      <c r="H298" s="15">
        <f>retribucións!$E$60</f>
        <v>6319.04</v>
      </c>
      <c r="I298" s="11" t="s">
        <v>1349</v>
      </c>
      <c r="J298" s="24" t="s">
        <v>1350</v>
      </c>
      <c r="K298" s="11">
        <v>1</v>
      </c>
      <c r="L298" s="14"/>
      <c r="M298" s="14"/>
      <c r="N298" s="12">
        <v>6003</v>
      </c>
      <c r="O298" s="25"/>
      <c r="P298" s="14" t="s">
        <v>1369</v>
      </c>
      <c r="Q298" s="11" t="s">
        <v>15</v>
      </c>
      <c r="R298" s="16" t="s">
        <v>21</v>
      </c>
      <c r="S298" s="12"/>
      <c r="T298" s="13" t="s">
        <v>17</v>
      </c>
      <c r="U298" s="13" t="s">
        <v>6687</v>
      </c>
      <c r="V298" s="11" t="s">
        <v>119</v>
      </c>
      <c r="W298" s="14" t="s">
        <v>119</v>
      </c>
      <c r="X298" s="14" t="s">
        <v>119</v>
      </c>
      <c r="Y298" s="14" t="s">
        <v>119</v>
      </c>
      <c r="Z298" s="14" t="s">
        <v>119</v>
      </c>
      <c r="AA298" s="14"/>
      <c r="AB298" s="15">
        <f>retribucións!$H$71</f>
        <v>18383.701689600002</v>
      </c>
      <c r="AC298" s="15">
        <f>retribucións!$H$60</f>
        <v>18626.938628479998</v>
      </c>
      <c r="AD298" s="15">
        <f t="shared" si="8"/>
        <v>243.23693887999616</v>
      </c>
    </row>
    <row r="299" spans="1:30" ht="15" customHeight="1" x14ac:dyDescent="0.25">
      <c r="A299" s="13" t="s">
        <v>17</v>
      </c>
      <c r="B299" s="13" t="s">
        <v>119</v>
      </c>
      <c r="C299" s="14" t="s">
        <v>2082</v>
      </c>
      <c r="D299" s="24" t="s">
        <v>2087</v>
      </c>
      <c r="E299" s="14" t="s">
        <v>2088</v>
      </c>
      <c r="F299" s="14" t="s">
        <v>1903</v>
      </c>
      <c r="G299" s="11">
        <v>9</v>
      </c>
      <c r="H299" s="15">
        <f>retribucións!$E$60</f>
        <v>6319.04</v>
      </c>
      <c r="I299" s="11" t="s">
        <v>1349</v>
      </c>
      <c r="J299" s="24" t="s">
        <v>1350</v>
      </c>
      <c r="K299" s="11">
        <v>1</v>
      </c>
      <c r="L299" s="14"/>
      <c r="M299" s="14"/>
      <c r="N299" s="12">
        <v>6003</v>
      </c>
      <c r="O299" s="25"/>
      <c r="P299" s="14" t="s">
        <v>1369</v>
      </c>
      <c r="Q299" s="11" t="s">
        <v>15</v>
      </c>
      <c r="R299" s="16">
        <v>973</v>
      </c>
      <c r="S299" s="12"/>
      <c r="T299" s="13" t="s">
        <v>17</v>
      </c>
      <c r="U299" s="13" t="s">
        <v>6687</v>
      </c>
      <c r="V299" s="11" t="s">
        <v>119</v>
      </c>
      <c r="W299" s="14" t="s">
        <v>119</v>
      </c>
      <c r="X299" s="14" t="s">
        <v>119</v>
      </c>
      <c r="Y299" s="14" t="s">
        <v>119</v>
      </c>
      <c r="Z299" s="14" t="s">
        <v>119</v>
      </c>
      <c r="AA299" s="14"/>
      <c r="AB299" s="15">
        <f>retribucións!$H$71</f>
        <v>18383.701689600002</v>
      </c>
      <c r="AC299" s="15">
        <f>retribucións!$H$60</f>
        <v>18626.938628479998</v>
      </c>
      <c r="AD299" s="15">
        <f t="shared" si="8"/>
        <v>243.23693887999616</v>
      </c>
    </row>
    <row r="300" spans="1:30" ht="15" customHeight="1" x14ac:dyDescent="0.25">
      <c r="A300" s="13" t="s">
        <v>17</v>
      </c>
      <c r="B300" s="13" t="s">
        <v>119</v>
      </c>
      <c r="C300" s="14" t="s">
        <v>2089</v>
      </c>
      <c r="D300" s="24" t="s">
        <v>2090</v>
      </c>
      <c r="E300" s="14" t="s">
        <v>2091</v>
      </c>
      <c r="F300" s="14" t="s">
        <v>1903</v>
      </c>
      <c r="G300" s="11">
        <v>9</v>
      </c>
      <c r="H300" s="15">
        <f>retribucións!$E$60</f>
        <v>6319.04</v>
      </c>
      <c r="I300" s="11" t="s">
        <v>1349</v>
      </c>
      <c r="J300" s="24" t="s">
        <v>1350</v>
      </c>
      <c r="K300" s="11">
        <v>1</v>
      </c>
      <c r="L300" s="14"/>
      <c r="M300" s="14"/>
      <c r="N300" s="12">
        <v>6003</v>
      </c>
      <c r="O300" s="25"/>
      <c r="P300" s="14" t="s">
        <v>1369</v>
      </c>
      <c r="Q300" s="11" t="s">
        <v>15</v>
      </c>
      <c r="R300" s="16" t="s">
        <v>21</v>
      </c>
      <c r="S300" s="12"/>
      <c r="T300" s="13" t="s">
        <v>17</v>
      </c>
      <c r="U300" s="13" t="s">
        <v>6687</v>
      </c>
      <c r="V300" s="11" t="s">
        <v>119</v>
      </c>
      <c r="W300" s="14" t="s">
        <v>119</v>
      </c>
      <c r="X300" s="14" t="s">
        <v>119</v>
      </c>
      <c r="Y300" s="14" t="s">
        <v>119</v>
      </c>
      <c r="Z300" s="14" t="s">
        <v>119</v>
      </c>
      <c r="AA300" s="14"/>
      <c r="AB300" s="15">
        <f>retribucións!$H$71</f>
        <v>18383.701689600002</v>
      </c>
      <c r="AC300" s="15">
        <f>retribucións!$H$60</f>
        <v>18626.938628479998</v>
      </c>
      <c r="AD300" s="15">
        <f t="shared" si="8"/>
        <v>243.23693887999616</v>
      </c>
    </row>
    <row r="301" spans="1:30" ht="15" customHeight="1" x14ac:dyDescent="0.25">
      <c r="A301" s="13" t="s">
        <v>17</v>
      </c>
      <c r="B301" s="13" t="s">
        <v>119</v>
      </c>
      <c r="C301" s="14" t="s">
        <v>2089</v>
      </c>
      <c r="D301" s="24" t="s">
        <v>2092</v>
      </c>
      <c r="E301" s="14" t="s">
        <v>2093</v>
      </c>
      <c r="F301" s="14" t="s">
        <v>1903</v>
      </c>
      <c r="G301" s="11">
        <v>9</v>
      </c>
      <c r="H301" s="15">
        <f>retribucións!$E$60</f>
        <v>6319.04</v>
      </c>
      <c r="I301" s="11" t="s">
        <v>1349</v>
      </c>
      <c r="J301" s="24" t="s">
        <v>1350</v>
      </c>
      <c r="K301" s="11">
        <v>1</v>
      </c>
      <c r="L301" s="14"/>
      <c r="M301" s="14"/>
      <c r="N301" s="12">
        <v>6003</v>
      </c>
      <c r="O301" s="25"/>
      <c r="P301" s="14" t="s">
        <v>1369</v>
      </c>
      <c r="Q301" s="11" t="s">
        <v>15</v>
      </c>
      <c r="R301" s="16" t="s">
        <v>21</v>
      </c>
      <c r="S301" s="12"/>
      <c r="T301" s="13" t="s">
        <v>17</v>
      </c>
      <c r="U301" s="13" t="s">
        <v>6687</v>
      </c>
      <c r="V301" s="11" t="s">
        <v>119</v>
      </c>
      <c r="W301" s="14" t="s">
        <v>119</v>
      </c>
      <c r="X301" s="14" t="s">
        <v>119</v>
      </c>
      <c r="Y301" s="14" t="s">
        <v>119</v>
      </c>
      <c r="Z301" s="14" t="s">
        <v>119</v>
      </c>
      <c r="AA301" s="14"/>
      <c r="AB301" s="15">
        <f>retribucións!$H$71</f>
        <v>18383.701689600002</v>
      </c>
      <c r="AC301" s="15">
        <f>retribucións!$H$60</f>
        <v>18626.938628479998</v>
      </c>
      <c r="AD301" s="15">
        <f t="shared" si="8"/>
        <v>243.23693887999616</v>
      </c>
    </row>
    <row r="302" spans="1:30" ht="15" customHeight="1" x14ac:dyDescent="0.25">
      <c r="A302" s="13" t="s">
        <v>17</v>
      </c>
      <c r="B302" s="13" t="s">
        <v>119</v>
      </c>
      <c r="C302" s="14" t="s">
        <v>2089</v>
      </c>
      <c r="D302" s="24" t="s">
        <v>2094</v>
      </c>
      <c r="E302" s="14" t="s">
        <v>2095</v>
      </c>
      <c r="F302" s="14" t="s">
        <v>1903</v>
      </c>
      <c r="G302" s="11">
        <v>9</v>
      </c>
      <c r="H302" s="15">
        <f>retribucións!$E$60</f>
        <v>6319.04</v>
      </c>
      <c r="I302" s="11" t="s">
        <v>1349</v>
      </c>
      <c r="J302" s="24" t="s">
        <v>1350</v>
      </c>
      <c r="K302" s="11">
        <v>1</v>
      </c>
      <c r="L302" s="14"/>
      <c r="M302" s="14"/>
      <c r="N302" s="12">
        <v>6003</v>
      </c>
      <c r="O302" s="25"/>
      <c r="P302" s="14" t="s">
        <v>1369</v>
      </c>
      <c r="Q302" s="11" t="s">
        <v>15</v>
      </c>
      <c r="R302" s="16" t="s">
        <v>21</v>
      </c>
      <c r="S302" s="12"/>
      <c r="T302" s="13" t="s">
        <v>17</v>
      </c>
      <c r="U302" s="13" t="s">
        <v>6687</v>
      </c>
      <c r="V302" s="11" t="s">
        <v>119</v>
      </c>
      <c r="W302" s="14" t="s">
        <v>119</v>
      </c>
      <c r="X302" s="14" t="s">
        <v>119</v>
      </c>
      <c r="Y302" s="14" t="s">
        <v>119</v>
      </c>
      <c r="Z302" s="14" t="s">
        <v>119</v>
      </c>
      <c r="AA302" s="14"/>
      <c r="AB302" s="15">
        <f>retribucións!$H$71</f>
        <v>18383.701689600002</v>
      </c>
      <c r="AC302" s="15">
        <f>retribucións!$H$60</f>
        <v>18626.938628479998</v>
      </c>
      <c r="AD302" s="15">
        <f t="shared" si="8"/>
        <v>243.23693887999616</v>
      </c>
    </row>
    <row r="303" spans="1:30" ht="15" customHeight="1" x14ac:dyDescent="0.25">
      <c r="A303" s="13" t="s">
        <v>17</v>
      </c>
      <c r="B303" s="13" t="s">
        <v>119</v>
      </c>
      <c r="C303" s="14" t="s">
        <v>2096</v>
      </c>
      <c r="D303" s="24" t="s">
        <v>2097</v>
      </c>
      <c r="E303" s="14" t="s">
        <v>2098</v>
      </c>
      <c r="F303" s="14" t="s">
        <v>1903</v>
      </c>
      <c r="G303" s="11">
        <v>9</v>
      </c>
      <c r="H303" s="15">
        <f>retribucións!$E$60</f>
        <v>6319.04</v>
      </c>
      <c r="I303" s="11" t="s">
        <v>1349</v>
      </c>
      <c r="J303" s="24" t="s">
        <v>1350</v>
      </c>
      <c r="K303" s="11">
        <v>1</v>
      </c>
      <c r="L303" s="14"/>
      <c r="M303" s="14"/>
      <c r="N303" s="12">
        <v>6003</v>
      </c>
      <c r="O303" s="25"/>
      <c r="P303" s="14" t="s">
        <v>1369</v>
      </c>
      <c r="Q303" s="11" t="s">
        <v>15</v>
      </c>
      <c r="R303" s="16" t="s">
        <v>21</v>
      </c>
      <c r="S303" s="12"/>
      <c r="T303" s="13" t="s">
        <v>17</v>
      </c>
      <c r="U303" s="13" t="s">
        <v>6687</v>
      </c>
      <c r="V303" s="11" t="s">
        <v>119</v>
      </c>
      <c r="W303" s="14" t="s">
        <v>119</v>
      </c>
      <c r="X303" s="14" t="s">
        <v>119</v>
      </c>
      <c r="Y303" s="14" t="s">
        <v>119</v>
      </c>
      <c r="Z303" s="14" t="s">
        <v>119</v>
      </c>
      <c r="AA303" s="14"/>
      <c r="AB303" s="15">
        <f>retribucións!$H$71</f>
        <v>18383.701689600002</v>
      </c>
      <c r="AC303" s="15">
        <f>retribucións!$H$60</f>
        <v>18626.938628479998</v>
      </c>
      <c r="AD303" s="15">
        <f t="shared" si="8"/>
        <v>243.23693887999616</v>
      </c>
    </row>
    <row r="304" spans="1:30" ht="15" customHeight="1" x14ac:dyDescent="0.25">
      <c r="A304" s="13" t="s">
        <v>17</v>
      </c>
      <c r="B304" s="13" t="s">
        <v>119</v>
      </c>
      <c r="C304" s="14" t="s">
        <v>2096</v>
      </c>
      <c r="D304" s="24" t="s">
        <v>2099</v>
      </c>
      <c r="E304" s="14" t="s">
        <v>2100</v>
      </c>
      <c r="F304" s="14" t="s">
        <v>1903</v>
      </c>
      <c r="G304" s="11">
        <v>9</v>
      </c>
      <c r="H304" s="15">
        <f>retribucións!$E$60</f>
        <v>6319.04</v>
      </c>
      <c r="I304" s="11" t="s">
        <v>1349</v>
      </c>
      <c r="J304" s="24" t="s">
        <v>1350</v>
      </c>
      <c r="K304" s="11">
        <v>1</v>
      </c>
      <c r="L304" s="14"/>
      <c r="M304" s="14"/>
      <c r="N304" s="12">
        <v>6003</v>
      </c>
      <c r="O304" s="25"/>
      <c r="P304" s="14" t="s">
        <v>1369</v>
      </c>
      <c r="Q304" s="11" t="s">
        <v>15</v>
      </c>
      <c r="R304" s="16">
        <v>973</v>
      </c>
      <c r="S304" s="12"/>
      <c r="T304" s="13" t="s">
        <v>17</v>
      </c>
      <c r="U304" s="13" t="s">
        <v>6687</v>
      </c>
      <c r="V304" s="11" t="s">
        <v>119</v>
      </c>
      <c r="W304" s="14" t="s">
        <v>119</v>
      </c>
      <c r="X304" s="14" t="s">
        <v>119</v>
      </c>
      <c r="Y304" s="14" t="s">
        <v>119</v>
      </c>
      <c r="Z304" s="14" t="s">
        <v>119</v>
      </c>
      <c r="AA304" s="14"/>
      <c r="AB304" s="15">
        <f>retribucións!$H$71</f>
        <v>18383.701689600002</v>
      </c>
      <c r="AC304" s="15">
        <f>retribucións!$H$60</f>
        <v>18626.938628479998</v>
      </c>
      <c r="AD304" s="15">
        <f t="shared" si="8"/>
        <v>243.23693887999616</v>
      </c>
    </row>
    <row r="305" spans="1:30" ht="15" customHeight="1" x14ac:dyDescent="0.25">
      <c r="A305" s="13" t="s">
        <v>17</v>
      </c>
      <c r="B305" s="13" t="s">
        <v>119</v>
      </c>
      <c r="C305" s="14" t="s">
        <v>2096</v>
      </c>
      <c r="D305" s="24" t="s">
        <v>2101</v>
      </c>
      <c r="E305" s="14" t="s">
        <v>2102</v>
      </c>
      <c r="F305" s="14" t="s">
        <v>1903</v>
      </c>
      <c r="G305" s="11">
        <v>9</v>
      </c>
      <c r="H305" s="15">
        <f>retribucións!$E$60</f>
        <v>6319.04</v>
      </c>
      <c r="I305" s="11" t="s">
        <v>1349</v>
      </c>
      <c r="J305" s="24" t="s">
        <v>1350</v>
      </c>
      <c r="K305" s="11">
        <v>1</v>
      </c>
      <c r="L305" s="14"/>
      <c r="M305" s="14"/>
      <c r="N305" s="12">
        <v>6003</v>
      </c>
      <c r="O305" s="25"/>
      <c r="P305" s="14" t="s">
        <v>1369</v>
      </c>
      <c r="Q305" s="11" t="s">
        <v>15</v>
      </c>
      <c r="R305" s="16" t="s">
        <v>21</v>
      </c>
      <c r="S305" s="12"/>
      <c r="T305" s="13" t="s">
        <v>17</v>
      </c>
      <c r="U305" s="13" t="s">
        <v>6687</v>
      </c>
      <c r="V305" s="11" t="s">
        <v>119</v>
      </c>
      <c r="W305" s="14" t="s">
        <v>119</v>
      </c>
      <c r="X305" s="14" t="s">
        <v>119</v>
      </c>
      <c r="Y305" s="14" t="s">
        <v>119</v>
      </c>
      <c r="Z305" s="14" t="s">
        <v>119</v>
      </c>
      <c r="AA305" s="14"/>
      <c r="AB305" s="15">
        <f>retribucións!$H$71</f>
        <v>18383.701689600002</v>
      </c>
      <c r="AC305" s="15">
        <f>retribucións!$H$60</f>
        <v>18626.938628479998</v>
      </c>
      <c r="AD305" s="15">
        <f t="shared" si="8"/>
        <v>243.23693887999616</v>
      </c>
    </row>
    <row r="306" spans="1:30" ht="15" customHeight="1" x14ac:dyDescent="0.25">
      <c r="A306" s="13" t="s">
        <v>17</v>
      </c>
      <c r="B306" s="13" t="s">
        <v>119</v>
      </c>
      <c r="C306" s="14" t="s">
        <v>2103</v>
      </c>
      <c r="D306" s="24" t="s">
        <v>2104</v>
      </c>
      <c r="E306" s="14" t="s">
        <v>2105</v>
      </c>
      <c r="F306" s="14" t="s">
        <v>1903</v>
      </c>
      <c r="G306" s="11">
        <v>9</v>
      </c>
      <c r="H306" s="15">
        <f>retribucións!$E$60</f>
        <v>6319.04</v>
      </c>
      <c r="I306" s="11" t="s">
        <v>1349</v>
      </c>
      <c r="J306" s="24" t="s">
        <v>1350</v>
      </c>
      <c r="K306" s="11">
        <v>1</v>
      </c>
      <c r="L306" s="14"/>
      <c r="M306" s="14"/>
      <c r="N306" s="12">
        <v>6003</v>
      </c>
      <c r="O306" s="25"/>
      <c r="P306" s="14" t="s">
        <v>1369</v>
      </c>
      <c r="Q306" s="11" t="s">
        <v>15</v>
      </c>
      <c r="R306" s="16">
        <v>973</v>
      </c>
      <c r="S306" s="12"/>
      <c r="T306" s="13" t="s">
        <v>17</v>
      </c>
      <c r="U306" s="13" t="s">
        <v>6687</v>
      </c>
      <c r="V306" s="11" t="s">
        <v>119</v>
      </c>
      <c r="W306" s="14" t="s">
        <v>119</v>
      </c>
      <c r="X306" s="14" t="s">
        <v>119</v>
      </c>
      <c r="Y306" s="14" t="s">
        <v>119</v>
      </c>
      <c r="Z306" s="14" t="s">
        <v>119</v>
      </c>
      <c r="AA306" s="14"/>
      <c r="AB306" s="15">
        <f>retribucións!$H$71</f>
        <v>18383.701689600002</v>
      </c>
      <c r="AC306" s="15">
        <f>retribucións!$H$60</f>
        <v>18626.938628479998</v>
      </c>
      <c r="AD306" s="15">
        <f t="shared" si="8"/>
        <v>243.23693887999616</v>
      </c>
    </row>
    <row r="307" spans="1:30" ht="15" customHeight="1" x14ac:dyDescent="0.25">
      <c r="A307" s="13" t="s">
        <v>17</v>
      </c>
      <c r="B307" s="13" t="s">
        <v>119</v>
      </c>
      <c r="C307" s="14" t="s">
        <v>2103</v>
      </c>
      <c r="D307" s="24" t="s">
        <v>2106</v>
      </c>
      <c r="E307" s="14" t="s">
        <v>2107</v>
      </c>
      <c r="F307" s="14" t="s">
        <v>1903</v>
      </c>
      <c r="G307" s="11">
        <v>9</v>
      </c>
      <c r="H307" s="15">
        <f>retribucións!$E$60</f>
        <v>6319.04</v>
      </c>
      <c r="I307" s="11" t="s">
        <v>1349</v>
      </c>
      <c r="J307" s="24" t="s">
        <v>1350</v>
      </c>
      <c r="K307" s="11">
        <v>1</v>
      </c>
      <c r="L307" s="14"/>
      <c r="M307" s="14"/>
      <c r="N307" s="12">
        <v>6003</v>
      </c>
      <c r="O307" s="25"/>
      <c r="P307" s="14" t="s">
        <v>1369</v>
      </c>
      <c r="Q307" s="11" t="s">
        <v>15</v>
      </c>
      <c r="R307" s="16" t="s">
        <v>21</v>
      </c>
      <c r="S307" s="12"/>
      <c r="T307" s="13" t="s">
        <v>17</v>
      </c>
      <c r="U307" s="13" t="s">
        <v>6687</v>
      </c>
      <c r="V307" s="11" t="s">
        <v>119</v>
      </c>
      <c r="W307" s="14" t="s">
        <v>119</v>
      </c>
      <c r="X307" s="14" t="s">
        <v>119</v>
      </c>
      <c r="Y307" s="14" t="s">
        <v>119</v>
      </c>
      <c r="Z307" s="14" t="s">
        <v>119</v>
      </c>
      <c r="AA307" s="14"/>
      <c r="AB307" s="15">
        <f>retribucións!$H$71</f>
        <v>18383.701689600002</v>
      </c>
      <c r="AC307" s="15">
        <f>retribucións!$H$60</f>
        <v>18626.938628479998</v>
      </c>
      <c r="AD307" s="15">
        <f t="shared" si="8"/>
        <v>243.23693887999616</v>
      </c>
    </row>
    <row r="308" spans="1:30" ht="15" customHeight="1" x14ac:dyDescent="0.25">
      <c r="A308" s="13" t="s">
        <v>17</v>
      </c>
      <c r="B308" s="13" t="s">
        <v>17</v>
      </c>
      <c r="C308" s="14" t="s">
        <v>2108</v>
      </c>
      <c r="D308" s="24" t="s">
        <v>2109</v>
      </c>
      <c r="E308" s="14" t="s">
        <v>2110</v>
      </c>
      <c r="F308" s="14" t="s">
        <v>1903</v>
      </c>
      <c r="G308" s="11">
        <v>9</v>
      </c>
      <c r="H308" s="15">
        <f>retribucións!$E$60</f>
        <v>6319.04</v>
      </c>
      <c r="I308" s="11" t="s">
        <v>1349</v>
      </c>
      <c r="J308" s="24" t="s">
        <v>1350</v>
      </c>
      <c r="K308" s="11">
        <v>1</v>
      </c>
      <c r="L308" s="14"/>
      <c r="M308" s="14"/>
      <c r="N308" s="12">
        <v>6003</v>
      </c>
      <c r="O308" s="25"/>
      <c r="P308" s="14" t="s">
        <v>1369</v>
      </c>
      <c r="Q308" s="11" t="s">
        <v>15</v>
      </c>
      <c r="R308" s="16" t="s">
        <v>21</v>
      </c>
      <c r="S308" s="12"/>
      <c r="T308" s="13" t="s">
        <v>17</v>
      </c>
      <c r="U308" s="13" t="s">
        <v>17</v>
      </c>
      <c r="V308" s="11">
        <v>178</v>
      </c>
      <c r="W308" s="14" t="s">
        <v>140</v>
      </c>
      <c r="X308" s="14" t="s">
        <v>141</v>
      </c>
      <c r="Y308" s="14" t="s">
        <v>20</v>
      </c>
      <c r="Z308" s="14">
        <v>0</v>
      </c>
      <c r="AA308" s="14"/>
      <c r="AB308" s="15">
        <f>retribucións!$H$71</f>
        <v>18383.701689600002</v>
      </c>
      <c r="AC308" s="15">
        <f>retribucións!$H$60</f>
        <v>18626.938628479998</v>
      </c>
      <c r="AD308" s="15">
        <f t="shared" si="8"/>
        <v>243.23693887999616</v>
      </c>
    </row>
    <row r="309" spans="1:30" ht="15" customHeight="1" x14ac:dyDescent="0.25">
      <c r="A309" s="13" t="s">
        <v>17</v>
      </c>
      <c r="B309" s="13" t="s">
        <v>119</v>
      </c>
      <c r="C309" s="14" t="s">
        <v>2111</v>
      </c>
      <c r="D309" s="24" t="s">
        <v>2112</v>
      </c>
      <c r="E309" s="14" t="s">
        <v>2113</v>
      </c>
      <c r="F309" s="14" t="s">
        <v>1903</v>
      </c>
      <c r="G309" s="11">
        <v>9</v>
      </c>
      <c r="H309" s="15">
        <f>retribucións!$E$60</f>
        <v>6319.04</v>
      </c>
      <c r="I309" s="11" t="s">
        <v>1349</v>
      </c>
      <c r="J309" s="24" t="s">
        <v>1350</v>
      </c>
      <c r="K309" s="11">
        <v>1</v>
      </c>
      <c r="L309" s="14"/>
      <c r="M309" s="14"/>
      <c r="N309" s="12">
        <v>6003</v>
      </c>
      <c r="O309" s="25"/>
      <c r="P309" s="14" t="s">
        <v>1369</v>
      </c>
      <c r="Q309" s="11" t="s">
        <v>15</v>
      </c>
      <c r="R309" s="16">
        <v>973</v>
      </c>
      <c r="S309" s="12"/>
      <c r="T309" s="13" t="s">
        <v>17</v>
      </c>
      <c r="U309" s="13" t="s">
        <v>6687</v>
      </c>
      <c r="V309" s="11" t="s">
        <v>119</v>
      </c>
      <c r="W309" s="14" t="s">
        <v>119</v>
      </c>
      <c r="X309" s="14" t="s">
        <v>119</v>
      </c>
      <c r="Y309" s="14" t="s">
        <v>119</v>
      </c>
      <c r="Z309" s="14" t="s">
        <v>119</v>
      </c>
      <c r="AA309" s="14"/>
      <c r="AB309" s="15">
        <f>retribucións!$H$71</f>
        <v>18383.701689600002</v>
      </c>
      <c r="AC309" s="15">
        <f>retribucións!$H$60</f>
        <v>18626.938628479998</v>
      </c>
      <c r="AD309" s="15">
        <f t="shared" si="8"/>
        <v>243.23693887999616</v>
      </c>
    </row>
    <row r="310" spans="1:30" ht="15" customHeight="1" x14ac:dyDescent="0.25">
      <c r="A310" s="13" t="s">
        <v>17</v>
      </c>
      <c r="B310" s="13" t="s">
        <v>119</v>
      </c>
      <c r="C310" s="14" t="s">
        <v>2111</v>
      </c>
      <c r="D310" s="24" t="s">
        <v>2114</v>
      </c>
      <c r="E310" s="14" t="s">
        <v>2115</v>
      </c>
      <c r="F310" s="14" t="s">
        <v>1903</v>
      </c>
      <c r="G310" s="11">
        <v>9</v>
      </c>
      <c r="H310" s="15">
        <f>retribucións!$E$60</f>
        <v>6319.04</v>
      </c>
      <c r="I310" s="11" t="s">
        <v>1349</v>
      </c>
      <c r="J310" s="24" t="s">
        <v>1350</v>
      </c>
      <c r="K310" s="11">
        <v>1</v>
      </c>
      <c r="L310" s="14"/>
      <c r="M310" s="14"/>
      <c r="N310" s="12">
        <v>6003</v>
      </c>
      <c r="O310" s="25"/>
      <c r="P310" s="14" t="s">
        <v>1369</v>
      </c>
      <c r="Q310" s="11" t="s">
        <v>15</v>
      </c>
      <c r="R310" s="16">
        <v>973</v>
      </c>
      <c r="S310" s="12"/>
      <c r="T310" s="13" t="s">
        <v>17</v>
      </c>
      <c r="U310" s="13" t="s">
        <v>6687</v>
      </c>
      <c r="V310" s="11" t="s">
        <v>119</v>
      </c>
      <c r="W310" s="14" t="s">
        <v>119</v>
      </c>
      <c r="X310" s="14" t="s">
        <v>119</v>
      </c>
      <c r="Y310" s="14" t="s">
        <v>119</v>
      </c>
      <c r="Z310" s="14" t="s">
        <v>119</v>
      </c>
      <c r="AA310" s="14"/>
      <c r="AB310" s="15">
        <f>retribucións!$H$71</f>
        <v>18383.701689600002</v>
      </c>
      <c r="AC310" s="15">
        <f>retribucións!$H$60</f>
        <v>18626.938628479998</v>
      </c>
      <c r="AD310" s="15">
        <f t="shared" ref="AD310:AD320" si="9">AC310-AB310</f>
        <v>243.23693887999616</v>
      </c>
    </row>
    <row r="311" spans="1:30" ht="15" customHeight="1" x14ac:dyDescent="0.25">
      <c r="A311" s="13" t="s">
        <v>17</v>
      </c>
      <c r="B311" s="13" t="s">
        <v>119</v>
      </c>
      <c r="C311" s="14" t="s">
        <v>2116</v>
      </c>
      <c r="D311" s="24" t="s">
        <v>2117</v>
      </c>
      <c r="E311" s="14" t="s">
        <v>2118</v>
      </c>
      <c r="F311" s="14" t="s">
        <v>1903</v>
      </c>
      <c r="G311" s="11">
        <v>9</v>
      </c>
      <c r="H311" s="15">
        <f>retribucións!$E$60</f>
        <v>6319.04</v>
      </c>
      <c r="I311" s="11" t="s">
        <v>1349</v>
      </c>
      <c r="J311" s="24" t="s">
        <v>1350</v>
      </c>
      <c r="K311" s="11">
        <v>1</v>
      </c>
      <c r="L311" s="14"/>
      <c r="M311" s="14"/>
      <c r="N311" s="12">
        <v>6003</v>
      </c>
      <c r="O311" s="25"/>
      <c r="P311" s="14" t="s">
        <v>1369</v>
      </c>
      <c r="Q311" s="11" t="s">
        <v>15</v>
      </c>
      <c r="R311" s="16" t="s">
        <v>21</v>
      </c>
      <c r="S311" s="12"/>
      <c r="T311" s="13" t="s">
        <v>17</v>
      </c>
      <c r="U311" s="13" t="s">
        <v>6687</v>
      </c>
      <c r="V311" s="11" t="s">
        <v>119</v>
      </c>
      <c r="W311" s="14" t="s">
        <v>119</v>
      </c>
      <c r="X311" s="14" t="s">
        <v>119</v>
      </c>
      <c r="Y311" s="14" t="s">
        <v>119</v>
      </c>
      <c r="Z311" s="14" t="s">
        <v>119</v>
      </c>
      <c r="AA311" s="14"/>
      <c r="AB311" s="15">
        <f>retribucións!$H$71</f>
        <v>18383.701689600002</v>
      </c>
      <c r="AC311" s="15">
        <f>retribucións!$H$60</f>
        <v>18626.938628479998</v>
      </c>
      <c r="AD311" s="15">
        <f t="shared" si="9"/>
        <v>243.23693887999616</v>
      </c>
    </row>
    <row r="312" spans="1:30" ht="15" customHeight="1" x14ac:dyDescent="0.25">
      <c r="A312" s="13" t="s">
        <v>17</v>
      </c>
      <c r="B312" s="13" t="s">
        <v>17</v>
      </c>
      <c r="C312" s="14" t="s">
        <v>2116</v>
      </c>
      <c r="D312" s="24" t="s">
        <v>2119</v>
      </c>
      <c r="E312" s="14" t="s">
        <v>2120</v>
      </c>
      <c r="F312" s="14" t="s">
        <v>1903</v>
      </c>
      <c r="G312" s="11">
        <v>9</v>
      </c>
      <c r="H312" s="15">
        <f>retribucións!$E$60</f>
        <v>6319.04</v>
      </c>
      <c r="I312" s="11" t="s">
        <v>1349</v>
      </c>
      <c r="J312" s="24" t="s">
        <v>1350</v>
      </c>
      <c r="K312" s="11">
        <v>1</v>
      </c>
      <c r="L312" s="14"/>
      <c r="M312" s="14"/>
      <c r="N312" s="12">
        <v>6003</v>
      </c>
      <c r="O312" s="25"/>
      <c r="P312" s="14" t="s">
        <v>1369</v>
      </c>
      <c r="Q312" s="11" t="s">
        <v>15</v>
      </c>
      <c r="R312" s="16" t="s">
        <v>21</v>
      </c>
      <c r="S312" s="12"/>
      <c r="T312" s="13" t="s">
        <v>17</v>
      </c>
      <c r="U312" s="13" t="s">
        <v>17</v>
      </c>
      <c r="V312" s="11">
        <v>429</v>
      </c>
      <c r="W312" s="14" t="s">
        <v>142</v>
      </c>
      <c r="X312" s="14" t="s">
        <v>143</v>
      </c>
      <c r="Y312" s="14" t="s">
        <v>20</v>
      </c>
      <c r="Z312" s="14">
        <v>0</v>
      </c>
      <c r="AA312" s="14"/>
      <c r="AB312" s="15">
        <f>retribucións!$H$71</f>
        <v>18383.701689600002</v>
      </c>
      <c r="AC312" s="15">
        <f>retribucións!$H$60</f>
        <v>18626.938628479998</v>
      </c>
      <c r="AD312" s="15">
        <f t="shared" si="9"/>
        <v>243.23693887999616</v>
      </c>
    </row>
    <row r="313" spans="1:30" ht="15" customHeight="1" x14ac:dyDescent="0.25">
      <c r="A313" s="13" t="s">
        <v>17</v>
      </c>
      <c r="B313" s="13" t="s">
        <v>119</v>
      </c>
      <c r="C313" s="14" t="s">
        <v>2116</v>
      </c>
      <c r="D313" s="24" t="s">
        <v>2121</v>
      </c>
      <c r="E313" s="14" t="s">
        <v>2122</v>
      </c>
      <c r="F313" s="14" t="s">
        <v>1903</v>
      </c>
      <c r="G313" s="11">
        <v>9</v>
      </c>
      <c r="H313" s="15">
        <f>retribucións!$E$60</f>
        <v>6319.04</v>
      </c>
      <c r="I313" s="11" t="s">
        <v>1349</v>
      </c>
      <c r="J313" s="24" t="s">
        <v>1350</v>
      </c>
      <c r="K313" s="11">
        <v>1</v>
      </c>
      <c r="L313" s="14"/>
      <c r="M313" s="14"/>
      <c r="N313" s="12">
        <v>6003</v>
      </c>
      <c r="O313" s="25"/>
      <c r="P313" s="14" t="s">
        <v>1369</v>
      </c>
      <c r="Q313" s="11" t="s">
        <v>15</v>
      </c>
      <c r="R313" s="16" t="s">
        <v>21</v>
      </c>
      <c r="S313" s="12"/>
      <c r="T313" s="13" t="s">
        <v>17</v>
      </c>
      <c r="U313" s="13" t="s">
        <v>6687</v>
      </c>
      <c r="V313" s="11" t="s">
        <v>119</v>
      </c>
      <c r="W313" s="14" t="s">
        <v>119</v>
      </c>
      <c r="X313" s="14" t="s">
        <v>119</v>
      </c>
      <c r="Y313" s="14" t="s">
        <v>119</v>
      </c>
      <c r="Z313" s="14" t="s">
        <v>119</v>
      </c>
      <c r="AA313" s="14"/>
      <c r="AB313" s="15">
        <f>retribucións!$H$71</f>
        <v>18383.701689600002</v>
      </c>
      <c r="AC313" s="15">
        <f>retribucións!$H$60</f>
        <v>18626.938628479998</v>
      </c>
      <c r="AD313" s="15">
        <f t="shared" si="9"/>
        <v>243.23693887999616</v>
      </c>
    </row>
    <row r="314" spans="1:30" ht="15" customHeight="1" x14ac:dyDescent="0.25">
      <c r="A314" s="13" t="s">
        <v>17</v>
      </c>
      <c r="B314" s="13" t="s">
        <v>119</v>
      </c>
      <c r="C314" s="14" t="s">
        <v>2123</v>
      </c>
      <c r="D314" s="24" t="s">
        <v>2124</v>
      </c>
      <c r="E314" s="14" t="s">
        <v>2125</v>
      </c>
      <c r="F314" s="14" t="s">
        <v>1903</v>
      </c>
      <c r="G314" s="11">
        <v>9</v>
      </c>
      <c r="H314" s="15">
        <f>retribucións!$E$60</f>
        <v>6319.04</v>
      </c>
      <c r="I314" s="11" t="s">
        <v>1349</v>
      </c>
      <c r="J314" s="24" t="s">
        <v>1350</v>
      </c>
      <c r="K314" s="11">
        <v>1</v>
      </c>
      <c r="L314" s="14"/>
      <c r="M314" s="14"/>
      <c r="N314" s="12">
        <v>6003</v>
      </c>
      <c r="O314" s="25"/>
      <c r="P314" s="14" t="s">
        <v>1369</v>
      </c>
      <c r="Q314" s="11" t="s">
        <v>15</v>
      </c>
      <c r="R314" s="16" t="s">
        <v>21</v>
      </c>
      <c r="S314" s="12"/>
      <c r="T314" s="13" t="s">
        <v>17</v>
      </c>
      <c r="U314" s="13" t="s">
        <v>6687</v>
      </c>
      <c r="V314" s="11" t="s">
        <v>119</v>
      </c>
      <c r="W314" s="14" t="s">
        <v>119</v>
      </c>
      <c r="X314" s="14" t="s">
        <v>119</v>
      </c>
      <c r="Y314" s="14" t="s">
        <v>119</v>
      </c>
      <c r="Z314" s="14" t="s">
        <v>119</v>
      </c>
      <c r="AA314" s="14"/>
      <c r="AB314" s="15">
        <f>retribucións!$H$71</f>
        <v>18383.701689600002</v>
      </c>
      <c r="AC314" s="15">
        <f>retribucións!$H$60</f>
        <v>18626.938628479998</v>
      </c>
      <c r="AD314" s="15">
        <f t="shared" si="9"/>
        <v>243.23693887999616</v>
      </c>
    </row>
    <row r="315" spans="1:30" ht="15" customHeight="1" x14ac:dyDescent="0.25">
      <c r="A315" s="13" t="s">
        <v>17</v>
      </c>
      <c r="B315" s="13" t="s">
        <v>119</v>
      </c>
      <c r="C315" s="14" t="s">
        <v>2123</v>
      </c>
      <c r="D315" s="24" t="s">
        <v>2126</v>
      </c>
      <c r="E315" s="14" t="s">
        <v>2127</v>
      </c>
      <c r="F315" s="14" t="s">
        <v>1903</v>
      </c>
      <c r="G315" s="11">
        <v>9</v>
      </c>
      <c r="H315" s="15">
        <f>retribucións!$E$60</f>
        <v>6319.04</v>
      </c>
      <c r="I315" s="11" t="s">
        <v>1349</v>
      </c>
      <c r="J315" s="24" t="s">
        <v>1350</v>
      </c>
      <c r="K315" s="11">
        <v>1</v>
      </c>
      <c r="L315" s="14"/>
      <c r="M315" s="14"/>
      <c r="N315" s="12">
        <v>6003</v>
      </c>
      <c r="O315" s="25"/>
      <c r="P315" s="14" t="s">
        <v>1369</v>
      </c>
      <c r="Q315" s="11" t="s">
        <v>15</v>
      </c>
      <c r="R315" s="16" t="s">
        <v>21</v>
      </c>
      <c r="S315" s="12"/>
      <c r="T315" s="13" t="s">
        <v>17</v>
      </c>
      <c r="U315" s="13" t="s">
        <v>6687</v>
      </c>
      <c r="V315" s="11" t="s">
        <v>119</v>
      </c>
      <c r="W315" s="14" t="s">
        <v>119</v>
      </c>
      <c r="X315" s="14" t="s">
        <v>119</v>
      </c>
      <c r="Y315" s="14" t="s">
        <v>119</v>
      </c>
      <c r="Z315" s="14" t="s">
        <v>119</v>
      </c>
      <c r="AA315" s="14"/>
      <c r="AB315" s="15">
        <f>retribucións!$H$71</f>
        <v>18383.701689600002</v>
      </c>
      <c r="AC315" s="15">
        <f>retribucións!$H$60</f>
        <v>18626.938628479998</v>
      </c>
      <c r="AD315" s="15">
        <f t="shared" si="9"/>
        <v>243.23693887999616</v>
      </c>
    </row>
    <row r="316" spans="1:30" ht="15" customHeight="1" x14ac:dyDescent="0.25">
      <c r="A316" s="13" t="s">
        <v>17</v>
      </c>
      <c r="B316" s="13" t="s">
        <v>119</v>
      </c>
      <c r="C316" s="14" t="s">
        <v>2128</v>
      </c>
      <c r="D316" s="24" t="s">
        <v>2129</v>
      </c>
      <c r="E316" s="14" t="s">
        <v>2130</v>
      </c>
      <c r="F316" s="14" t="s">
        <v>1903</v>
      </c>
      <c r="G316" s="11">
        <v>9</v>
      </c>
      <c r="H316" s="15">
        <f>retribucións!$E$60</f>
        <v>6319.04</v>
      </c>
      <c r="I316" s="11" t="s">
        <v>1349</v>
      </c>
      <c r="J316" s="24" t="s">
        <v>1350</v>
      </c>
      <c r="K316" s="11">
        <v>1</v>
      </c>
      <c r="L316" s="14"/>
      <c r="M316" s="14"/>
      <c r="N316" s="12">
        <v>6003</v>
      </c>
      <c r="O316" s="25"/>
      <c r="P316" s="14" t="s">
        <v>1369</v>
      </c>
      <c r="Q316" s="11" t="s">
        <v>15</v>
      </c>
      <c r="R316" s="16" t="s">
        <v>21</v>
      </c>
      <c r="S316" s="12"/>
      <c r="T316" s="13" t="s">
        <v>17</v>
      </c>
      <c r="U316" s="13" t="s">
        <v>6687</v>
      </c>
      <c r="V316" s="11" t="s">
        <v>119</v>
      </c>
      <c r="W316" s="14" t="s">
        <v>119</v>
      </c>
      <c r="X316" s="14" t="s">
        <v>119</v>
      </c>
      <c r="Y316" s="14" t="s">
        <v>119</v>
      </c>
      <c r="Z316" s="14" t="s">
        <v>119</v>
      </c>
      <c r="AA316" s="14"/>
      <c r="AB316" s="15">
        <f>retribucións!$H$71</f>
        <v>18383.701689600002</v>
      </c>
      <c r="AC316" s="15">
        <f>retribucións!$H$60</f>
        <v>18626.938628479998</v>
      </c>
      <c r="AD316" s="15">
        <f t="shared" si="9"/>
        <v>243.23693887999616</v>
      </c>
    </row>
    <row r="317" spans="1:30" ht="15" customHeight="1" x14ac:dyDescent="0.25">
      <c r="A317" s="13" t="s">
        <v>17</v>
      </c>
      <c r="B317" s="13" t="s">
        <v>119</v>
      </c>
      <c r="C317" s="14" t="s">
        <v>2128</v>
      </c>
      <c r="D317" s="24" t="s">
        <v>2131</v>
      </c>
      <c r="E317" s="14" t="s">
        <v>2132</v>
      </c>
      <c r="F317" s="14" t="s">
        <v>1903</v>
      </c>
      <c r="G317" s="11">
        <v>9</v>
      </c>
      <c r="H317" s="15">
        <f>retribucións!$E$60</f>
        <v>6319.04</v>
      </c>
      <c r="I317" s="11" t="s">
        <v>1349</v>
      </c>
      <c r="J317" s="24" t="s">
        <v>1350</v>
      </c>
      <c r="K317" s="11">
        <v>1</v>
      </c>
      <c r="L317" s="14"/>
      <c r="M317" s="14"/>
      <c r="N317" s="12">
        <v>6003</v>
      </c>
      <c r="O317" s="25"/>
      <c r="P317" s="14" t="s">
        <v>1369</v>
      </c>
      <c r="Q317" s="11" t="s">
        <v>15</v>
      </c>
      <c r="R317" s="16" t="s">
        <v>21</v>
      </c>
      <c r="S317" s="12"/>
      <c r="T317" s="13" t="s">
        <v>17</v>
      </c>
      <c r="U317" s="13" t="s">
        <v>6687</v>
      </c>
      <c r="V317" s="11" t="s">
        <v>119</v>
      </c>
      <c r="W317" s="14" t="s">
        <v>119</v>
      </c>
      <c r="X317" s="14" t="s">
        <v>119</v>
      </c>
      <c r="Y317" s="14" t="s">
        <v>119</v>
      </c>
      <c r="Z317" s="14" t="s">
        <v>119</v>
      </c>
      <c r="AA317" s="14"/>
      <c r="AB317" s="15">
        <f>retribucións!$H$71</f>
        <v>18383.701689600002</v>
      </c>
      <c r="AC317" s="15">
        <f>retribucións!$H$60</f>
        <v>18626.938628479998</v>
      </c>
      <c r="AD317" s="15">
        <f t="shared" si="9"/>
        <v>243.23693887999616</v>
      </c>
    </row>
    <row r="318" spans="1:30" ht="15" customHeight="1" x14ac:dyDescent="0.25">
      <c r="A318" s="13" t="s">
        <v>17</v>
      </c>
      <c r="B318" s="13" t="s">
        <v>17</v>
      </c>
      <c r="C318" s="14" t="s">
        <v>2133</v>
      </c>
      <c r="D318" s="24" t="s">
        <v>2134</v>
      </c>
      <c r="E318" s="14" t="s">
        <v>2135</v>
      </c>
      <c r="F318" s="14" t="s">
        <v>1903</v>
      </c>
      <c r="G318" s="11">
        <v>9</v>
      </c>
      <c r="H318" s="15">
        <f>retribucións!$E$60</f>
        <v>6319.04</v>
      </c>
      <c r="I318" s="11" t="s">
        <v>1349</v>
      </c>
      <c r="J318" s="24" t="s">
        <v>1350</v>
      </c>
      <c r="K318" s="11">
        <v>1</v>
      </c>
      <c r="L318" s="14"/>
      <c r="M318" s="14"/>
      <c r="N318" s="12">
        <v>6003</v>
      </c>
      <c r="O318" s="25"/>
      <c r="P318" s="14" t="s">
        <v>1369</v>
      </c>
      <c r="Q318" s="11" t="s">
        <v>15</v>
      </c>
      <c r="R318" s="16">
        <v>973</v>
      </c>
      <c r="S318" s="12"/>
      <c r="T318" s="13" t="s">
        <v>17</v>
      </c>
      <c r="U318" s="13" t="s">
        <v>17</v>
      </c>
      <c r="V318" s="11">
        <v>88</v>
      </c>
      <c r="W318" s="14" t="s">
        <v>144</v>
      </c>
      <c r="X318" s="14" t="s">
        <v>145</v>
      </c>
      <c r="Y318" s="14" t="s">
        <v>20</v>
      </c>
      <c r="Z318" s="14">
        <v>0</v>
      </c>
      <c r="AA318" s="14"/>
      <c r="AB318" s="15">
        <f>retribucións!$H$71</f>
        <v>18383.701689600002</v>
      </c>
      <c r="AC318" s="15">
        <f>retribucións!$H$60</f>
        <v>18626.938628479998</v>
      </c>
      <c r="AD318" s="15">
        <f t="shared" si="9"/>
        <v>243.23693887999616</v>
      </c>
    </row>
    <row r="319" spans="1:30" ht="15" customHeight="1" x14ac:dyDescent="0.25">
      <c r="A319" s="13" t="s">
        <v>17</v>
      </c>
      <c r="B319" s="13" t="s">
        <v>17</v>
      </c>
      <c r="C319" s="14" t="s">
        <v>2133</v>
      </c>
      <c r="D319" s="24" t="s">
        <v>2136</v>
      </c>
      <c r="E319" s="14" t="s">
        <v>2137</v>
      </c>
      <c r="F319" s="14" t="s">
        <v>1903</v>
      </c>
      <c r="G319" s="11">
        <v>9</v>
      </c>
      <c r="H319" s="15">
        <f>retribucións!$E$60</f>
        <v>6319.04</v>
      </c>
      <c r="I319" s="11" t="s">
        <v>1349</v>
      </c>
      <c r="J319" s="24" t="s">
        <v>1350</v>
      </c>
      <c r="K319" s="11">
        <v>1</v>
      </c>
      <c r="L319" s="14"/>
      <c r="M319" s="14"/>
      <c r="N319" s="12">
        <v>6003</v>
      </c>
      <c r="O319" s="25"/>
      <c r="P319" s="14" t="s">
        <v>1369</v>
      </c>
      <c r="Q319" s="11" t="s">
        <v>15</v>
      </c>
      <c r="R319" s="16">
        <v>973</v>
      </c>
      <c r="S319" s="12"/>
      <c r="T319" s="13" t="s">
        <v>17</v>
      </c>
      <c r="U319" s="13" t="s">
        <v>17</v>
      </c>
      <c r="V319" s="11">
        <v>596</v>
      </c>
      <c r="W319" s="14" t="s">
        <v>146</v>
      </c>
      <c r="X319" s="14" t="s">
        <v>147</v>
      </c>
      <c r="Y319" s="14" t="s">
        <v>20</v>
      </c>
      <c r="Z319" s="14">
        <v>0</v>
      </c>
      <c r="AA319" s="14"/>
      <c r="AB319" s="15">
        <f>retribucións!$H$71</f>
        <v>18383.701689600002</v>
      </c>
      <c r="AC319" s="15">
        <f>retribucións!$H$60</f>
        <v>18626.938628479998</v>
      </c>
      <c r="AD319" s="15">
        <f t="shared" si="9"/>
        <v>243.23693887999616</v>
      </c>
    </row>
    <row r="320" spans="1:30" ht="15" customHeight="1" x14ac:dyDescent="0.25">
      <c r="A320" s="13" t="s">
        <v>17</v>
      </c>
      <c r="B320" s="13" t="s">
        <v>119</v>
      </c>
      <c r="C320" s="14" t="s">
        <v>2138</v>
      </c>
      <c r="D320" s="24" t="s">
        <v>2139</v>
      </c>
      <c r="E320" s="14" t="s">
        <v>2140</v>
      </c>
      <c r="F320" s="14" t="s">
        <v>1903</v>
      </c>
      <c r="G320" s="11">
        <v>9</v>
      </c>
      <c r="H320" s="15">
        <f>retribucións!$E$60</f>
        <v>6319.04</v>
      </c>
      <c r="I320" s="11" t="s">
        <v>1349</v>
      </c>
      <c r="J320" s="24" t="s">
        <v>1350</v>
      </c>
      <c r="K320" s="11">
        <v>1</v>
      </c>
      <c r="L320" s="14"/>
      <c r="M320" s="14"/>
      <c r="N320" s="12">
        <v>6003</v>
      </c>
      <c r="O320" s="25"/>
      <c r="P320" s="14" t="s">
        <v>1369</v>
      </c>
      <c r="Q320" s="11" t="s">
        <v>15</v>
      </c>
      <c r="R320" s="16" t="s">
        <v>21</v>
      </c>
      <c r="S320" s="12"/>
      <c r="T320" s="13" t="s">
        <v>17</v>
      </c>
      <c r="U320" s="13" t="s">
        <v>6687</v>
      </c>
      <c r="V320" s="11" t="s">
        <v>119</v>
      </c>
      <c r="W320" s="14" t="s">
        <v>119</v>
      </c>
      <c r="X320" s="14" t="s">
        <v>119</v>
      </c>
      <c r="Y320" s="14" t="s">
        <v>119</v>
      </c>
      <c r="Z320" s="14" t="s">
        <v>119</v>
      </c>
      <c r="AA320" s="14"/>
      <c r="AB320" s="15">
        <f>retribucións!$H$71</f>
        <v>18383.701689600002</v>
      </c>
      <c r="AC320" s="15">
        <f>retribucións!$H$60</f>
        <v>18626.938628479998</v>
      </c>
      <c r="AD320" s="15">
        <f t="shared" si="9"/>
        <v>243.23693887999616</v>
      </c>
    </row>
    <row r="321" spans="1:30" ht="15" customHeight="1" x14ac:dyDescent="0.25">
      <c r="A321" s="13" t="s">
        <v>17</v>
      </c>
      <c r="B321" s="13" t="s">
        <v>119</v>
      </c>
      <c r="C321" s="14" t="s">
        <v>2141</v>
      </c>
      <c r="D321" s="24" t="s">
        <v>2142</v>
      </c>
      <c r="E321" s="14" t="s">
        <v>2143</v>
      </c>
      <c r="F321" s="14" t="s">
        <v>1348</v>
      </c>
      <c r="G321" s="11">
        <v>9</v>
      </c>
      <c r="H321" s="15">
        <f>retribucións!$E$60</f>
        <v>6319.04</v>
      </c>
      <c r="I321" s="11" t="s">
        <v>1349</v>
      </c>
      <c r="J321" s="24" t="s">
        <v>1350</v>
      </c>
      <c r="K321" s="11">
        <v>11</v>
      </c>
      <c r="L321" s="14"/>
      <c r="M321" s="14"/>
      <c r="N321" s="12">
        <v>6003</v>
      </c>
      <c r="O321" s="25"/>
      <c r="P321" s="14"/>
      <c r="Q321" s="11" t="s">
        <v>15</v>
      </c>
      <c r="R321" s="16" t="s">
        <v>16</v>
      </c>
      <c r="S321" s="12"/>
      <c r="T321" s="13" t="s">
        <v>17</v>
      </c>
      <c r="U321" s="13" t="s">
        <v>6687</v>
      </c>
      <c r="V321" s="11" t="s">
        <v>119</v>
      </c>
      <c r="W321" s="14" t="s">
        <v>119</v>
      </c>
      <c r="X321" s="14" t="s">
        <v>119</v>
      </c>
      <c r="Y321" s="14" t="s">
        <v>119</v>
      </c>
      <c r="Z321" s="14" t="s">
        <v>119</v>
      </c>
      <c r="AA321" s="14"/>
      <c r="AB321" s="15">
        <f>retribucións!$H$71</f>
        <v>18383.701689600002</v>
      </c>
      <c r="AC321" s="15">
        <f>retribucións!$H$60</f>
        <v>18626.938628479998</v>
      </c>
      <c r="AD321" s="15">
        <f>AC321-AB321</f>
        <v>243.23693887999616</v>
      </c>
    </row>
    <row r="322" spans="1:30" ht="15" customHeight="1" x14ac:dyDescent="0.25">
      <c r="A322" s="13" t="s">
        <v>17</v>
      </c>
      <c r="B322" s="13" t="s">
        <v>17</v>
      </c>
      <c r="C322" s="14" t="s">
        <v>2141</v>
      </c>
      <c r="D322" s="24" t="s">
        <v>2144</v>
      </c>
      <c r="E322" s="14" t="s">
        <v>2145</v>
      </c>
      <c r="F322" s="14" t="s">
        <v>1348</v>
      </c>
      <c r="G322" s="11">
        <v>9</v>
      </c>
      <c r="H322" s="15">
        <f>retribucións!$E$60</f>
        <v>6319.04</v>
      </c>
      <c r="I322" s="11" t="s">
        <v>1349</v>
      </c>
      <c r="J322" s="24" t="s">
        <v>1350</v>
      </c>
      <c r="K322" s="11">
        <v>11</v>
      </c>
      <c r="L322" s="14"/>
      <c r="M322" s="14"/>
      <c r="N322" s="12">
        <v>6003</v>
      </c>
      <c r="O322" s="25"/>
      <c r="P322" s="14"/>
      <c r="Q322" s="11" t="s">
        <v>15</v>
      </c>
      <c r="R322" s="16" t="s">
        <v>16</v>
      </c>
      <c r="S322" s="12"/>
      <c r="T322" s="13" t="s">
        <v>17</v>
      </c>
      <c r="U322" s="13" t="s">
        <v>17</v>
      </c>
      <c r="V322" s="11">
        <v>271</v>
      </c>
      <c r="W322" s="14" t="s">
        <v>148</v>
      </c>
      <c r="X322" s="14" t="s">
        <v>149</v>
      </c>
      <c r="Y322" s="14" t="s">
        <v>20</v>
      </c>
      <c r="Z322" s="14">
        <v>0</v>
      </c>
      <c r="AA322" s="14"/>
      <c r="AB322" s="15">
        <f>retribucións!$H$71</f>
        <v>18383.701689600002</v>
      </c>
      <c r="AC322" s="15">
        <f>retribucións!$H$60</f>
        <v>18626.938628479998</v>
      </c>
      <c r="AD322" s="15">
        <f t="shared" ref="AD322:AD323" si="10">AC322-AB322</f>
        <v>243.23693887999616</v>
      </c>
    </row>
    <row r="323" spans="1:30" ht="15" customHeight="1" x14ac:dyDescent="0.25">
      <c r="A323" s="13" t="s">
        <v>17</v>
      </c>
      <c r="B323" s="13" t="s">
        <v>17</v>
      </c>
      <c r="C323" s="14" t="s">
        <v>2141</v>
      </c>
      <c r="D323" s="24" t="s">
        <v>2146</v>
      </c>
      <c r="E323" s="14" t="s">
        <v>2147</v>
      </c>
      <c r="F323" s="14" t="s">
        <v>1348</v>
      </c>
      <c r="G323" s="11">
        <v>9</v>
      </c>
      <c r="H323" s="15">
        <f>retribucións!$E$60</f>
        <v>6319.04</v>
      </c>
      <c r="I323" s="11" t="s">
        <v>1349</v>
      </c>
      <c r="J323" s="24" t="s">
        <v>1350</v>
      </c>
      <c r="K323" s="11">
        <v>11</v>
      </c>
      <c r="L323" s="14"/>
      <c r="M323" s="14"/>
      <c r="N323" s="12">
        <v>6003</v>
      </c>
      <c r="O323" s="25"/>
      <c r="P323" s="14"/>
      <c r="Q323" s="11" t="s">
        <v>15</v>
      </c>
      <c r="R323" s="16" t="s">
        <v>16</v>
      </c>
      <c r="S323" s="12"/>
      <c r="T323" s="13" t="s">
        <v>17</v>
      </c>
      <c r="U323" s="13" t="s">
        <v>17</v>
      </c>
      <c r="V323" s="11">
        <v>117</v>
      </c>
      <c r="W323" s="14" t="s">
        <v>150</v>
      </c>
      <c r="X323" s="14" t="s">
        <v>151</v>
      </c>
      <c r="Y323" s="14" t="s">
        <v>20</v>
      </c>
      <c r="Z323" s="14">
        <v>0</v>
      </c>
      <c r="AA323" s="14"/>
      <c r="AB323" s="15">
        <f>retribucións!$H$71</f>
        <v>18383.701689600002</v>
      </c>
      <c r="AC323" s="15">
        <f>retribucións!$H$60</f>
        <v>18626.938628479998</v>
      </c>
      <c r="AD323" s="15">
        <f t="shared" si="10"/>
        <v>243.23693887999616</v>
      </c>
    </row>
    <row r="324" spans="1:30" ht="15" customHeight="1" x14ac:dyDescent="0.25">
      <c r="A324" s="13" t="s">
        <v>17</v>
      </c>
      <c r="B324" s="13" t="s">
        <v>119</v>
      </c>
      <c r="C324" s="14" t="s">
        <v>2148</v>
      </c>
      <c r="D324" s="24" t="s">
        <v>2149</v>
      </c>
      <c r="E324" s="14" t="s">
        <v>2150</v>
      </c>
      <c r="F324" s="14" t="s">
        <v>1903</v>
      </c>
      <c r="G324" s="11">
        <v>9</v>
      </c>
      <c r="H324" s="15">
        <f>retribucións!$E$60</f>
        <v>6319.04</v>
      </c>
      <c r="I324" s="11" t="s">
        <v>1349</v>
      </c>
      <c r="J324" s="24" t="s">
        <v>1350</v>
      </c>
      <c r="K324" s="11">
        <v>1</v>
      </c>
      <c r="L324" s="14"/>
      <c r="M324" s="14"/>
      <c r="N324" s="12">
        <v>6003</v>
      </c>
      <c r="O324" s="25"/>
      <c r="P324" s="14" t="s">
        <v>1369</v>
      </c>
      <c r="Q324" s="11" t="s">
        <v>15</v>
      </c>
      <c r="R324" s="16" t="s">
        <v>21</v>
      </c>
      <c r="S324" s="12"/>
      <c r="T324" s="13" t="s">
        <v>17</v>
      </c>
      <c r="U324" s="13" t="s">
        <v>6687</v>
      </c>
      <c r="V324" s="11" t="s">
        <v>119</v>
      </c>
      <c r="W324" s="14" t="s">
        <v>119</v>
      </c>
      <c r="X324" s="14" t="s">
        <v>119</v>
      </c>
      <c r="Y324" s="14" t="s">
        <v>119</v>
      </c>
      <c r="Z324" s="14" t="s">
        <v>119</v>
      </c>
      <c r="AA324" s="14"/>
      <c r="AB324" s="15">
        <f>retribucións!$H$71</f>
        <v>18383.701689600002</v>
      </c>
      <c r="AC324" s="15">
        <f>retribucións!$H$60</f>
        <v>18626.938628479998</v>
      </c>
      <c r="AD324" s="15">
        <f>AC324-AB324</f>
        <v>243.23693887999616</v>
      </c>
    </row>
    <row r="325" spans="1:30" ht="15" customHeight="1" x14ac:dyDescent="0.25">
      <c r="A325" s="13" t="s">
        <v>17</v>
      </c>
      <c r="B325" s="13" t="s">
        <v>119</v>
      </c>
      <c r="C325" s="14" t="s">
        <v>2151</v>
      </c>
      <c r="D325" s="24" t="s">
        <v>2152</v>
      </c>
      <c r="E325" s="14" t="s">
        <v>2153</v>
      </c>
      <c r="F325" s="14" t="s">
        <v>1903</v>
      </c>
      <c r="G325" s="11">
        <v>9</v>
      </c>
      <c r="H325" s="15">
        <f>retribucións!$E$60</f>
        <v>6319.04</v>
      </c>
      <c r="I325" s="11" t="s">
        <v>1349</v>
      </c>
      <c r="J325" s="24" t="s">
        <v>1350</v>
      </c>
      <c r="K325" s="11">
        <v>1</v>
      </c>
      <c r="L325" s="14"/>
      <c r="M325" s="14"/>
      <c r="N325" s="12">
        <v>6003</v>
      </c>
      <c r="O325" s="25"/>
      <c r="P325" s="14" t="s">
        <v>1369</v>
      </c>
      <c r="Q325" s="11" t="s">
        <v>15</v>
      </c>
      <c r="R325" s="16">
        <v>973</v>
      </c>
      <c r="S325" s="12"/>
      <c r="T325" s="13" t="s">
        <v>17</v>
      </c>
      <c r="U325" s="13" t="s">
        <v>6687</v>
      </c>
      <c r="V325" s="11" t="s">
        <v>119</v>
      </c>
      <c r="W325" s="14" t="s">
        <v>119</v>
      </c>
      <c r="X325" s="14" t="s">
        <v>119</v>
      </c>
      <c r="Y325" s="14" t="s">
        <v>119</v>
      </c>
      <c r="Z325" s="14" t="s">
        <v>119</v>
      </c>
      <c r="AA325" s="14"/>
      <c r="AB325" s="15">
        <f>retribucións!$H$71</f>
        <v>18383.701689600002</v>
      </c>
      <c r="AC325" s="15">
        <f>retribucións!$H$60</f>
        <v>18626.938628479998</v>
      </c>
      <c r="AD325" s="15">
        <f>AC325-AB325</f>
        <v>243.23693887999616</v>
      </c>
    </row>
    <row r="326" spans="1:30" ht="15" customHeight="1" x14ac:dyDescent="0.25">
      <c r="A326" s="13" t="s">
        <v>17</v>
      </c>
      <c r="B326" s="13" t="s">
        <v>119</v>
      </c>
      <c r="C326" s="14" t="s">
        <v>2151</v>
      </c>
      <c r="D326" s="24" t="s">
        <v>2154</v>
      </c>
      <c r="E326" s="14" t="s">
        <v>2155</v>
      </c>
      <c r="F326" s="14" t="s">
        <v>1903</v>
      </c>
      <c r="G326" s="11">
        <v>9</v>
      </c>
      <c r="H326" s="15">
        <f>retribucións!$E$60</f>
        <v>6319.04</v>
      </c>
      <c r="I326" s="11" t="s">
        <v>1349</v>
      </c>
      <c r="J326" s="24" t="s">
        <v>1350</v>
      </c>
      <c r="K326" s="11">
        <v>1</v>
      </c>
      <c r="L326" s="14"/>
      <c r="M326" s="14"/>
      <c r="N326" s="12">
        <v>6003</v>
      </c>
      <c r="O326" s="25"/>
      <c r="P326" s="14" t="s">
        <v>1369</v>
      </c>
      <c r="Q326" s="11" t="s">
        <v>15</v>
      </c>
      <c r="R326" s="16" t="s">
        <v>21</v>
      </c>
      <c r="S326" s="12"/>
      <c r="T326" s="13" t="s">
        <v>17</v>
      </c>
      <c r="U326" s="13" t="s">
        <v>6687</v>
      </c>
      <c r="V326" s="11" t="s">
        <v>119</v>
      </c>
      <c r="W326" s="14" t="s">
        <v>119</v>
      </c>
      <c r="X326" s="14" t="s">
        <v>119</v>
      </c>
      <c r="Y326" s="14" t="s">
        <v>119</v>
      </c>
      <c r="Z326" s="14" t="s">
        <v>119</v>
      </c>
      <c r="AA326" s="14"/>
      <c r="AB326" s="15">
        <f>retribucións!$H$71</f>
        <v>18383.701689600002</v>
      </c>
      <c r="AC326" s="15">
        <f>retribucións!$H$60</f>
        <v>18626.938628479998</v>
      </c>
      <c r="AD326" s="15">
        <f t="shared" ref="AD326:AD351" si="11">AC326-AB326</f>
        <v>243.23693887999616</v>
      </c>
    </row>
    <row r="327" spans="1:30" ht="15" customHeight="1" x14ac:dyDescent="0.25">
      <c r="A327" s="13" t="s">
        <v>17</v>
      </c>
      <c r="B327" s="13" t="s">
        <v>119</v>
      </c>
      <c r="C327" s="14" t="s">
        <v>2151</v>
      </c>
      <c r="D327" s="24" t="s">
        <v>2156</v>
      </c>
      <c r="E327" s="14" t="s">
        <v>2157</v>
      </c>
      <c r="F327" s="14" t="s">
        <v>1903</v>
      </c>
      <c r="G327" s="11">
        <v>9</v>
      </c>
      <c r="H327" s="15">
        <f>retribucións!$E$60</f>
        <v>6319.04</v>
      </c>
      <c r="I327" s="11" t="s">
        <v>1349</v>
      </c>
      <c r="J327" s="24" t="s">
        <v>1350</v>
      </c>
      <c r="K327" s="11">
        <v>1</v>
      </c>
      <c r="L327" s="14"/>
      <c r="M327" s="14"/>
      <c r="N327" s="12">
        <v>6003</v>
      </c>
      <c r="O327" s="25"/>
      <c r="P327" s="14" t="s">
        <v>1369</v>
      </c>
      <c r="Q327" s="11" t="s">
        <v>15</v>
      </c>
      <c r="R327" s="16" t="s">
        <v>21</v>
      </c>
      <c r="S327" s="12"/>
      <c r="T327" s="13" t="s">
        <v>17</v>
      </c>
      <c r="U327" s="13" t="s">
        <v>6687</v>
      </c>
      <c r="V327" s="11" t="s">
        <v>119</v>
      </c>
      <c r="W327" s="14" t="s">
        <v>119</v>
      </c>
      <c r="X327" s="14" t="s">
        <v>119</v>
      </c>
      <c r="Y327" s="14" t="s">
        <v>119</v>
      </c>
      <c r="Z327" s="14" t="s">
        <v>119</v>
      </c>
      <c r="AA327" s="14"/>
      <c r="AB327" s="15">
        <f>retribucións!$H$71</f>
        <v>18383.701689600002</v>
      </c>
      <c r="AC327" s="15">
        <f>retribucións!$H$60</f>
        <v>18626.938628479998</v>
      </c>
      <c r="AD327" s="15">
        <f t="shared" si="11"/>
        <v>243.23693887999616</v>
      </c>
    </row>
    <row r="328" spans="1:30" ht="15" customHeight="1" x14ac:dyDescent="0.25">
      <c r="A328" s="13" t="s">
        <v>17</v>
      </c>
      <c r="B328" s="13" t="s">
        <v>17</v>
      </c>
      <c r="C328" s="14" t="s">
        <v>2158</v>
      </c>
      <c r="D328" s="24" t="s">
        <v>2159</v>
      </c>
      <c r="E328" s="14" t="s">
        <v>2160</v>
      </c>
      <c r="F328" s="14" t="s">
        <v>1903</v>
      </c>
      <c r="G328" s="11">
        <v>9</v>
      </c>
      <c r="H328" s="15">
        <f>retribucións!$E$60</f>
        <v>6319.04</v>
      </c>
      <c r="I328" s="11" t="s">
        <v>1349</v>
      </c>
      <c r="J328" s="24" t="s">
        <v>1350</v>
      </c>
      <c r="K328" s="11">
        <v>1</v>
      </c>
      <c r="L328" s="14"/>
      <c r="M328" s="14"/>
      <c r="N328" s="12">
        <v>6003</v>
      </c>
      <c r="O328" s="25"/>
      <c r="P328" s="14" t="s">
        <v>1369</v>
      </c>
      <c r="Q328" s="11" t="s">
        <v>15</v>
      </c>
      <c r="R328" s="16">
        <v>973</v>
      </c>
      <c r="S328" s="12"/>
      <c r="T328" s="13" t="s">
        <v>17</v>
      </c>
      <c r="U328" s="13" t="s">
        <v>17</v>
      </c>
      <c r="V328" s="11">
        <v>352</v>
      </c>
      <c r="W328" s="14" t="s">
        <v>152</v>
      </c>
      <c r="X328" s="14" t="s">
        <v>153</v>
      </c>
      <c r="Y328" s="14" t="s">
        <v>44</v>
      </c>
      <c r="Z328" s="14">
        <v>0</v>
      </c>
      <c r="AA328" s="14"/>
      <c r="AB328" s="15">
        <f>retribucións!$H$71</f>
        <v>18383.701689600002</v>
      </c>
      <c r="AC328" s="15">
        <f>retribucións!$H$60</f>
        <v>18626.938628479998</v>
      </c>
      <c r="AD328" s="15">
        <f t="shared" si="11"/>
        <v>243.23693887999616</v>
      </c>
    </row>
    <row r="329" spans="1:30" ht="15" customHeight="1" x14ac:dyDescent="0.25">
      <c r="A329" s="13" t="s">
        <v>17</v>
      </c>
      <c r="B329" s="13" t="s">
        <v>119</v>
      </c>
      <c r="C329" s="14" t="s">
        <v>2158</v>
      </c>
      <c r="D329" s="24" t="s">
        <v>2161</v>
      </c>
      <c r="E329" s="14" t="s">
        <v>2162</v>
      </c>
      <c r="F329" s="14" t="s">
        <v>1903</v>
      </c>
      <c r="G329" s="11">
        <v>9</v>
      </c>
      <c r="H329" s="15">
        <f>retribucións!$E$60</f>
        <v>6319.04</v>
      </c>
      <c r="I329" s="11" t="s">
        <v>1349</v>
      </c>
      <c r="J329" s="24" t="s">
        <v>1350</v>
      </c>
      <c r="K329" s="11">
        <v>1</v>
      </c>
      <c r="L329" s="14"/>
      <c r="M329" s="14"/>
      <c r="N329" s="12">
        <v>6003</v>
      </c>
      <c r="O329" s="25"/>
      <c r="P329" s="14" t="s">
        <v>1369</v>
      </c>
      <c r="Q329" s="11" t="s">
        <v>15</v>
      </c>
      <c r="R329" s="16">
        <v>973</v>
      </c>
      <c r="S329" s="12"/>
      <c r="T329" s="13" t="s">
        <v>17</v>
      </c>
      <c r="U329" s="13" t="s">
        <v>6687</v>
      </c>
      <c r="V329" s="11" t="s">
        <v>119</v>
      </c>
      <c r="W329" s="14" t="s">
        <v>119</v>
      </c>
      <c r="X329" s="14" t="s">
        <v>119</v>
      </c>
      <c r="Y329" s="14" t="s">
        <v>119</v>
      </c>
      <c r="Z329" s="14" t="s">
        <v>119</v>
      </c>
      <c r="AA329" s="14"/>
      <c r="AB329" s="15">
        <f>retribucións!$H$71</f>
        <v>18383.701689600002</v>
      </c>
      <c r="AC329" s="15">
        <f>retribucións!$H$60</f>
        <v>18626.938628479998</v>
      </c>
      <c r="AD329" s="15">
        <f t="shared" si="11"/>
        <v>243.23693887999616</v>
      </c>
    </row>
    <row r="330" spans="1:30" ht="15" customHeight="1" x14ac:dyDescent="0.25">
      <c r="A330" s="13" t="s">
        <v>17</v>
      </c>
      <c r="B330" s="13" t="s">
        <v>119</v>
      </c>
      <c r="C330" s="14" t="s">
        <v>2163</v>
      </c>
      <c r="D330" s="24" t="s">
        <v>2164</v>
      </c>
      <c r="E330" s="14" t="s">
        <v>2165</v>
      </c>
      <c r="F330" s="14" t="s">
        <v>1903</v>
      </c>
      <c r="G330" s="11">
        <v>9</v>
      </c>
      <c r="H330" s="15">
        <f>retribucións!$E$60</f>
        <v>6319.04</v>
      </c>
      <c r="I330" s="11" t="s">
        <v>1349</v>
      </c>
      <c r="J330" s="24" t="s">
        <v>1350</v>
      </c>
      <c r="K330" s="11">
        <v>1</v>
      </c>
      <c r="L330" s="14"/>
      <c r="M330" s="14"/>
      <c r="N330" s="12">
        <v>6003</v>
      </c>
      <c r="O330" s="25"/>
      <c r="P330" s="14" t="s">
        <v>1369</v>
      </c>
      <c r="Q330" s="11" t="s">
        <v>15</v>
      </c>
      <c r="R330" s="16" t="s">
        <v>21</v>
      </c>
      <c r="S330" s="12"/>
      <c r="T330" s="13" t="s">
        <v>17</v>
      </c>
      <c r="U330" s="13" t="s">
        <v>6687</v>
      </c>
      <c r="V330" s="11" t="s">
        <v>119</v>
      </c>
      <c r="W330" s="14" t="s">
        <v>119</v>
      </c>
      <c r="X330" s="14" t="s">
        <v>119</v>
      </c>
      <c r="Y330" s="14" t="s">
        <v>119</v>
      </c>
      <c r="Z330" s="14" t="s">
        <v>119</v>
      </c>
      <c r="AA330" s="14"/>
      <c r="AB330" s="15">
        <f>retribucións!$H$71</f>
        <v>18383.701689600002</v>
      </c>
      <c r="AC330" s="15">
        <f>retribucións!$H$60</f>
        <v>18626.938628479998</v>
      </c>
      <c r="AD330" s="15">
        <f t="shared" si="11"/>
        <v>243.23693887999616</v>
      </c>
    </row>
    <row r="331" spans="1:30" ht="15" customHeight="1" x14ac:dyDescent="0.25">
      <c r="A331" s="13" t="s">
        <v>17</v>
      </c>
      <c r="B331" s="13" t="s">
        <v>119</v>
      </c>
      <c r="C331" s="14" t="s">
        <v>2166</v>
      </c>
      <c r="D331" s="24" t="s">
        <v>2167</v>
      </c>
      <c r="E331" s="14" t="s">
        <v>2168</v>
      </c>
      <c r="F331" s="14" t="s">
        <v>1903</v>
      </c>
      <c r="G331" s="11">
        <v>9</v>
      </c>
      <c r="H331" s="15">
        <f>retribucións!$E$60</f>
        <v>6319.04</v>
      </c>
      <c r="I331" s="11" t="s">
        <v>1349</v>
      </c>
      <c r="J331" s="24" t="s">
        <v>1350</v>
      </c>
      <c r="K331" s="11">
        <v>1</v>
      </c>
      <c r="L331" s="14"/>
      <c r="M331" s="14"/>
      <c r="N331" s="12">
        <v>6003</v>
      </c>
      <c r="O331" s="25"/>
      <c r="P331" s="14" t="s">
        <v>1369</v>
      </c>
      <c r="Q331" s="11" t="s">
        <v>15</v>
      </c>
      <c r="R331" s="16" t="s">
        <v>21</v>
      </c>
      <c r="S331" s="12"/>
      <c r="T331" s="13" t="s">
        <v>17</v>
      </c>
      <c r="U331" s="13" t="s">
        <v>6687</v>
      </c>
      <c r="V331" s="11" t="s">
        <v>119</v>
      </c>
      <c r="W331" s="14" t="s">
        <v>119</v>
      </c>
      <c r="X331" s="14" t="s">
        <v>119</v>
      </c>
      <c r="Y331" s="14" t="s">
        <v>119</v>
      </c>
      <c r="Z331" s="14" t="s">
        <v>119</v>
      </c>
      <c r="AA331" s="14"/>
      <c r="AB331" s="15">
        <f>retribucións!$H$71</f>
        <v>18383.701689600002</v>
      </c>
      <c r="AC331" s="15">
        <f>retribucións!$H$60</f>
        <v>18626.938628479998</v>
      </c>
      <c r="AD331" s="15">
        <f t="shared" si="11"/>
        <v>243.23693887999616</v>
      </c>
    </row>
    <row r="332" spans="1:30" ht="15" customHeight="1" x14ac:dyDescent="0.25">
      <c r="A332" s="13" t="s">
        <v>17</v>
      </c>
      <c r="B332" s="13" t="s">
        <v>119</v>
      </c>
      <c r="C332" s="14" t="s">
        <v>2169</v>
      </c>
      <c r="D332" s="24" t="s">
        <v>2170</v>
      </c>
      <c r="E332" s="14" t="s">
        <v>2171</v>
      </c>
      <c r="F332" s="14" t="s">
        <v>1903</v>
      </c>
      <c r="G332" s="11">
        <v>9</v>
      </c>
      <c r="H332" s="15">
        <f>retribucións!$E$60</f>
        <v>6319.04</v>
      </c>
      <c r="I332" s="11" t="s">
        <v>1349</v>
      </c>
      <c r="J332" s="24" t="s">
        <v>1350</v>
      </c>
      <c r="K332" s="11">
        <v>1</v>
      </c>
      <c r="L332" s="14"/>
      <c r="M332" s="14"/>
      <c r="N332" s="12">
        <v>6003</v>
      </c>
      <c r="O332" s="25"/>
      <c r="P332" s="14" t="s">
        <v>1369</v>
      </c>
      <c r="Q332" s="11" t="s">
        <v>15</v>
      </c>
      <c r="R332" s="16">
        <v>973</v>
      </c>
      <c r="S332" s="12"/>
      <c r="T332" s="13" t="s">
        <v>17</v>
      </c>
      <c r="U332" s="13" t="s">
        <v>6687</v>
      </c>
      <c r="V332" s="11" t="s">
        <v>119</v>
      </c>
      <c r="W332" s="14" t="s">
        <v>119</v>
      </c>
      <c r="X332" s="14" t="s">
        <v>119</v>
      </c>
      <c r="Y332" s="14" t="s">
        <v>119</v>
      </c>
      <c r="Z332" s="14" t="s">
        <v>119</v>
      </c>
      <c r="AA332" s="14"/>
      <c r="AB332" s="15">
        <f>retribucións!$H$71</f>
        <v>18383.701689600002</v>
      </c>
      <c r="AC332" s="15">
        <f>retribucións!$H$60</f>
        <v>18626.938628479998</v>
      </c>
      <c r="AD332" s="15">
        <f t="shared" si="11"/>
        <v>243.23693887999616</v>
      </c>
    </row>
    <row r="333" spans="1:30" ht="15" customHeight="1" x14ac:dyDescent="0.25">
      <c r="A333" s="13" t="s">
        <v>17</v>
      </c>
      <c r="B333" s="13" t="s">
        <v>119</v>
      </c>
      <c r="C333" s="14" t="s">
        <v>2169</v>
      </c>
      <c r="D333" s="24" t="s">
        <v>2172</v>
      </c>
      <c r="E333" s="14" t="s">
        <v>2173</v>
      </c>
      <c r="F333" s="14" t="s">
        <v>1903</v>
      </c>
      <c r="G333" s="11">
        <v>9</v>
      </c>
      <c r="H333" s="15">
        <f>retribucións!$E$60</f>
        <v>6319.04</v>
      </c>
      <c r="I333" s="11" t="s">
        <v>1349</v>
      </c>
      <c r="J333" s="24" t="s">
        <v>1350</v>
      </c>
      <c r="K333" s="11">
        <v>1</v>
      </c>
      <c r="L333" s="14"/>
      <c r="M333" s="14"/>
      <c r="N333" s="12">
        <v>6003</v>
      </c>
      <c r="O333" s="25"/>
      <c r="P333" s="14" t="s">
        <v>1369</v>
      </c>
      <c r="Q333" s="11" t="s">
        <v>15</v>
      </c>
      <c r="R333" s="16">
        <v>973</v>
      </c>
      <c r="S333" s="12"/>
      <c r="T333" s="13" t="s">
        <v>17</v>
      </c>
      <c r="U333" s="13" t="s">
        <v>6687</v>
      </c>
      <c r="V333" s="11" t="s">
        <v>119</v>
      </c>
      <c r="W333" s="14" t="s">
        <v>119</v>
      </c>
      <c r="X333" s="14" t="s">
        <v>119</v>
      </c>
      <c r="Y333" s="14" t="s">
        <v>119</v>
      </c>
      <c r="Z333" s="14" t="s">
        <v>119</v>
      </c>
      <c r="AA333" s="14"/>
      <c r="AB333" s="15">
        <f>retribucións!$H$71</f>
        <v>18383.701689600002</v>
      </c>
      <c r="AC333" s="15">
        <f>retribucións!$H$60</f>
        <v>18626.938628479998</v>
      </c>
      <c r="AD333" s="15">
        <f t="shared" si="11"/>
        <v>243.23693887999616</v>
      </c>
    </row>
    <row r="334" spans="1:30" ht="15" customHeight="1" x14ac:dyDescent="0.25">
      <c r="A334" s="13" t="s">
        <v>17</v>
      </c>
      <c r="B334" s="13" t="s">
        <v>119</v>
      </c>
      <c r="C334" s="14" t="s">
        <v>2174</v>
      </c>
      <c r="D334" s="24" t="s">
        <v>2175</v>
      </c>
      <c r="E334" s="14" t="s">
        <v>2176</v>
      </c>
      <c r="F334" s="14" t="s">
        <v>1903</v>
      </c>
      <c r="G334" s="11">
        <v>9</v>
      </c>
      <c r="H334" s="15">
        <f>retribucións!$E$60</f>
        <v>6319.04</v>
      </c>
      <c r="I334" s="11" t="s">
        <v>1349</v>
      </c>
      <c r="J334" s="24" t="s">
        <v>1350</v>
      </c>
      <c r="K334" s="11">
        <v>1</v>
      </c>
      <c r="L334" s="14"/>
      <c r="M334" s="14"/>
      <c r="N334" s="12">
        <v>6003</v>
      </c>
      <c r="O334" s="25"/>
      <c r="P334" s="14" t="s">
        <v>1369</v>
      </c>
      <c r="Q334" s="11" t="s">
        <v>15</v>
      </c>
      <c r="R334" s="16" t="s">
        <v>21</v>
      </c>
      <c r="S334" s="12"/>
      <c r="T334" s="13" t="s">
        <v>17</v>
      </c>
      <c r="U334" s="13" t="s">
        <v>6687</v>
      </c>
      <c r="V334" s="11" t="s">
        <v>119</v>
      </c>
      <c r="W334" s="14" t="s">
        <v>119</v>
      </c>
      <c r="X334" s="14" t="s">
        <v>119</v>
      </c>
      <c r="Y334" s="14" t="s">
        <v>119</v>
      </c>
      <c r="Z334" s="14" t="s">
        <v>119</v>
      </c>
      <c r="AA334" s="14"/>
      <c r="AB334" s="15">
        <f>retribucións!$H$71</f>
        <v>18383.701689600002</v>
      </c>
      <c r="AC334" s="15">
        <f>retribucións!$H$60</f>
        <v>18626.938628479998</v>
      </c>
      <c r="AD334" s="15">
        <f t="shared" si="11"/>
        <v>243.23693887999616</v>
      </c>
    </row>
    <row r="335" spans="1:30" ht="15" customHeight="1" x14ac:dyDescent="0.25">
      <c r="A335" s="13" t="s">
        <v>17</v>
      </c>
      <c r="B335" s="13" t="s">
        <v>17</v>
      </c>
      <c r="C335" s="14" t="s">
        <v>2174</v>
      </c>
      <c r="D335" s="24" t="s">
        <v>2177</v>
      </c>
      <c r="E335" s="14" t="s">
        <v>2178</v>
      </c>
      <c r="F335" s="14" t="s">
        <v>1903</v>
      </c>
      <c r="G335" s="11">
        <v>9</v>
      </c>
      <c r="H335" s="15">
        <f>retribucións!$E$60</f>
        <v>6319.04</v>
      </c>
      <c r="I335" s="11" t="s">
        <v>1349</v>
      </c>
      <c r="J335" s="24" t="s">
        <v>1350</v>
      </c>
      <c r="K335" s="11">
        <v>1</v>
      </c>
      <c r="L335" s="14"/>
      <c r="M335" s="14"/>
      <c r="N335" s="12">
        <v>6003</v>
      </c>
      <c r="O335" s="25"/>
      <c r="P335" s="14" t="s">
        <v>1369</v>
      </c>
      <c r="Q335" s="11" t="s">
        <v>15</v>
      </c>
      <c r="R335" s="16" t="s">
        <v>21</v>
      </c>
      <c r="S335" s="12"/>
      <c r="T335" s="13" t="s">
        <v>17</v>
      </c>
      <c r="U335" s="13" t="s">
        <v>17</v>
      </c>
      <c r="V335" s="11">
        <v>552</v>
      </c>
      <c r="W335" s="14" t="s">
        <v>154</v>
      </c>
      <c r="X335" s="14" t="s">
        <v>155</v>
      </c>
      <c r="Y335" s="14" t="s">
        <v>20</v>
      </c>
      <c r="Z335" s="14">
        <v>0</v>
      </c>
      <c r="AA335" s="14"/>
      <c r="AB335" s="15">
        <f>retribucións!$H$71</f>
        <v>18383.701689600002</v>
      </c>
      <c r="AC335" s="15">
        <f>retribucións!$H$60</f>
        <v>18626.938628479998</v>
      </c>
      <c r="AD335" s="15">
        <f t="shared" si="11"/>
        <v>243.23693887999616</v>
      </c>
    </row>
    <row r="336" spans="1:30" ht="15" customHeight="1" x14ac:dyDescent="0.25">
      <c r="A336" s="13" t="s">
        <v>17</v>
      </c>
      <c r="B336" s="13" t="s">
        <v>17</v>
      </c>
      <c r="C336" s="14" t="s">
        <v>2174</v>
      </c>
      <c r="D336" s="24" t="s">
        <v>2179</v>
      </c>
      <c r="E336" s="14" t="s">
        <v>2180</v>
      </c>
      <c r="F336" s="14" t="s">
        <v>1903</v>
      </c>
      <c r="G336" s="11">
        <v>9</v>
      </c>
      <c r="H336" s="15">
        <f>retribucións!$E$60</f>
        <v>6319.04</v>
      </c>
      <c r="I336" s="11" t="s">
        <v>1349</v>
      </c>
      <c r="J336" s="24" t="s">
        <v>1350</v>
      </c>
      <c r="K336" s="11">
        <v>1</v>
      </c>
      <c r="L336" s="14"/>
      <c r="M336" s="14"/>
      <c r="N336" s="12">
        <v>6003</v>
      </c>
      <c r="O336" s="25"/>
      <c r="P336" s="14" t="s">
        <v>1369</v>
      </c>
      <c r="Q336" s="11" t="s">
        <v>15</v>
      </c>
      <c r="R336" s="16">
        <v>973</v>
      </c>
      <c r="S336" s="12"/>
      <c r="T336" s="13" t="s">
        <v>17</v>
      </c>
      <c r="U336" s="13" t="s">
        <v>17</v>
      </c>
      <c r="V336" s="11">
        <v>290</v>
      </c>
      <c r="W336" s="14" t="s">
        <v>156</v>
      </c>
      <c r="X336" s="14" t="s">
        <v>157</v>
      </c>
      <c r="Y336" s="14" t="s">
        <v>20</v>
      </c>
      <c r="Z336" s="14">
        <v>0</v>
      </c>
      <c r="AA336" s="14"/>
      <c r="AB336" s="15">
        <f>retribucións!$H$71</f>
        <v>18383.701689600002</v>
      </c>
      <c r="AC336" s="15">
        <f>retribucións!$H$60</f>
        <v>18626.938628479998</v>
      </c>
      <c r="AD336" s="15">
        <f t="shared" si="11"/>
        <v>243.23693887999616</v>
      </c>
    </row>
    <row r="337" spans="1:30" ht="15" customHeight="1" x14ac:dyDescent="0.25">
      <c r="A337" s="13" t="s">
        <v>17</v>
      </c>
      <c r="B337" s="13" t="s">
        <v>119</v>
      </c>
      <c r="C337" s="14" t="s">
        <v>2181</v>
      </c>
      <c r="D337" s="24" t="s">
        <v>2182</v>
      </c>
      <c r="E337" s="14" t="s">
        <v>2183</v>
      </c>
      <c r="F337" s="14" t="s">
        <v>1903</v>
      </c>
      <c r="G337" s="11">
        <v>9</v>
      </c>
      <c r="H337" s="15">
        <f>retribucións!$E$60</f>
        <v>6319.04</v>
      </c>
      <c r="I337" s="11" t="s">
        <v>1349</v>
      </c>
      <c r="J337" s="24" t="s">
        <v>1350</v>
      </c>
      <c r="K337" s="11">
        <v>1</v>
      </c>
      <c r="L337" s="14"/>
      <c r="M337" s="14"/>
      <c r="N337" s="12">
        <v>6003</v>
      </c>
      <c r="O337" s="25"/>
      <c r="P337" s="14" t="s">
        <v>1369</v>
      </c>
      <c r="Q337" s="11" t="s">
        <v>15</v>
      </c>
      <c r="R337" s="16" t="s">
        <v>21</v>
      </c>
      <c r="S337" s="12"/>
      <c r="T337" s="13" t="s">
        <v>17</v>
      </c>
      <c r="U337" s="13" t="s">
        <v>6687</v>
      </c>
      <c r="V337" s="11" t="s">
        <v>119</v>
      </c>
      <c r="W337" s="14" t="s">
        <v>119</v>
      </c>
      <c r="X337" s="14" t="s">
        <v>119</v>
      </c>
      <c r="Y337" s="14" t="s">
        <v>119</v>
      </c>
      <c r="Z337" s="14" t="s">
        <v>119</v>
      </c>
      <c r="AA337" s="14"/>
      <c r="AB337" s="15">
        <f>retribucións!$H$71</f>
        <v>18383.701689600002</v>
      </c>
      <c r="AC337" s="15">
        <f>retribucións!$H$60</f>
        <v>18626.938628479998</v>
      </c>
      <c r="AD337" s="15">
        <f t="shared" si="11"/>
        <v>243.23693887999616</v>
      </c>
    </row>
    <row r="338" spans="1:30" ht="15" customHeight="1" x14ac:dyDescent="0.25">
      <c r="A338" s="13" t="s">
        <v>17</v>
      </c>
      <c r="B338" s="13" t="s">
        <v>119</v>
      </c>
      <c r="C338" s="14" t="s">
        <v>2181</v>
      </c>
      <c r="D338" s="24" t="s">
        <v>2184</v>
      </c>
      <c r="E338" s="14" t="s">
        <v>2185</v>
      </c>
      <c r="F338" s="14" t="s">
        <v>1903</v>
      </c>
      <c r="G338" s="11">
        <v>9</v>
      </c>
      <c r="H338" s="15">
        <f>retribucións!$E$60</f>
        <v>6319.04</v>
      </c>
      <c r="I338" s="11" t="s">
        <v>1349</v>
      </c>
      <c r="J338" s="24" t="s">
        <v>1350</v>
      </c>
      <c r="K338" s="11">
        <v>1</v>
      </c>
      <c r="L338" s="14"/>
      <c r="M338" s="14"/>
      <c r="N338" s="12">
        <v>6003</v>
      </c>
      <c r="O338" s="25"/>
      <c r="P338" s="14" t="s">
        <v>1369</v>
      </c>
      <c r="Q338" s="11" t="s">
        <v>15</v>
      </c>
      <c r="R338" s="16" t="s">
        <v>21</v>
      </c>
      <c r="S338" s="12"/>
      <c r="T338" s="13" t="s">
        <v>17</v>
      </c>
      <c r="U338" s="13" t="s">
        <v>6687</v>
      </c>
      <c r="V338" s="11" t="s">
        <v>119</v>
      </c>
      <c r="W338" s="14" t="s">
        <v>119</v>
      </c>
      <c r="X338" s="14" t="s">
        <v>119</v>
      </c>
      <c r="Y338" s="14" t="s">
        <v>119</v>
      </c>
      <c r="Z338" s="14" t="s">
        <v>119</v>
      </c>
      <c r="AA338" s="14"/>
      <c r="AB338" s="15">
        <f>retribucións!$H$71</f>
        <v>18383.701689600002</v>
      </c>
      <c r="AC338" s="15">
        <f>retribucións!$H$60</f>
        <v>18626.938628479998</v>
      </c>
      <c r="AD338" s="15">
        <f t="shared" si="11"/>
        <v>243.23693887999616</v>
      </c>
    </row>
    <row r="339" spans="1:30" ht="15" customHeight="1" x14ac:dyDescent="0.25">
      <c r="A339" s="13" t="s">
        <v>17</v>
      </c>
      <c r="B339" s="13" t="s">
        <v>119</v>
      </c>
      <c r="C339" s="14" t="s">
        <v>2186</v>
      </c>
      <c r="D339" s="24" t="s">
        <v>2187</v>
      </c>
      <c r="E339" s="14" t="s">
        <v>2188</v>
      </c>
      <c r="F339" s="14" t="s">
        <v>1903</v>
      </c>
      <c r="G339" s="11">
        <v>9</v>
      </c>
      <c r="H339" s="15">
        <f>retribucións!$E$60</f>
        <v>6319.04</v>
      </c>
      <c r="I339" s="11" t="s">
        <v>1349</v>
      </c>
      <c r="J339" s="24" t="s">
        <v>1350</v>
      </c>
      <c r="K339" s="11">
        <v>1</v>
      </c>
      <c r="L339" s="14"/>
      <c r="M339" s="14"/>
      <c r="N339" s="12">
        <v>6003</v>
      </c>
      <c r="O339" s="25"/>
      <c r="P339" s="14" t="s">
        <v>1369</v>
      </c>
      <c r="Q339" s="11" t="s">
        <v>15</v>
      </c>
      <c r="R339" s="16">
        <v>973</v>
      </c>
      <c r="S339" s="12"/>
      <c r="T339" s="13" t="s">
        <v>17</v>
      </c>
      <c r="U339" s="13" t="s">
        <v>6687</v>
      </c>
      <c r="V339" s="11" t="s">
        <v>119</v>
      </c>
      <c r="W339" s="14" t="s">
        <v>119</v>
      </c>
      <c r="X339" s="14" t="s">
        <v>119</v>
      </c>
      <c r="Y339" s="14" t="s">
        <v>119</v>
      </c>
      <c r="Z339" s="14" t="s">
        <v>119</v>
      </c>
      <c r="AA339" s="14"/>
      <c r="AB339" s="15">
        <f>retribucións!$H$71</f>
        <v>18383.701689600002</v>
      </c>
      <c r="AC339" s="15">
        <f>retribucións!$H$60</f>
        <v>18626.938628479998</v>
      </c>
      <c r="AD339" s="15">
        <f t="shared" si="11"/>
        <v>243.23693887999616</v>
      </c>
    </row>
    <row r="340" spans="1:30" ht="15" customHeight="1" x14ac:dyDescent="0.25">
      <c r="A340" s="13" t="s">
        <v>17</v>
      </c>
      <c r="B340" s="13" t="s">
        <v>119</v>
      </c>
      <c r="C340" s="14" t="s">
        <v>2189</v>
      </c>
      <c r="D340" s="24" t="s">
        <v>2190</v>
      </c>
      <c r="E340" s="14" t="s">
        <v>2191</v>
      </c>
      <c r="F340" s="14" t="s">
        <v>1903</v>
      </c>
      <c r="G340" s="11">
        <v>9</v>
      </c>
      <c r="H340" s="15">
        <f>retribucións!$E$60</f>
        <v>6319.04</v>
      </c>
      <c r="I340" s="11" t="s">
        <v>1349</v>
      </c>
      <c r="J340" s="24" t="s">
        <v>1350</v>
      </c>
      <c r="K340" s="11">
        <v>1</v>
      </c>
      <c r="L340" s="14"/>
      <c r="M340" s="14"/>
      <c r="N340" s="12">
        <v>6003</v>
      </c>
      <c r="O340" s="25"/>
      <c r="P340" s="14" t="s">
        <v>1369</v>
      </c>
      <c r="Q340" s="11" t="s">
        <v>15</v>
      </c>
      <c r="R340" s="16" t="s">
        <v>21</v>
      </c>
      <c r="S340" s="12"/>
      <c r="T340" s="13" t="s">
        <v>17</v>
      </c>
      <c r="U340" s="13" t="s">
        <v>6687</v>
      </c>
      <c r="V340" s="11" t="s">
        <v>119</v>
      </c>
      <c r="W340" s="14" t="s">
        <v>119</v>
      </c>
      <c r="X340" s="14" t="s">
        <v>119</v>
      </c>
      <c r="Y340" s="14" t="s">
        <v>119</v>
      </c>
      <c r="Z340" s="14" t="s">
        <v>119</v>
      </c>
      <c r="AA340" s="14"/>
      <c r="AB340" s="15">
        <f>retribucións!$H$71</f>
        <v>18383.701689600002</v>
      </c>
      <c r="AC340" s="15">
        <f>retribucións!$H$60</f>
        <v>18626.938628479998</v>
      </c>
      <c r="AD340" s="15">
        <f t="shared" si="11"/>
        <v>243.23693887999616</v>
      </c>
    </row>
    <row r="341" spans="1:30" ht="15" customHeight="1" x14ac:dyDescent="0.25">
      <c r="A341" s="13" t="s">
        <v>17</v>
      </c>
      <c r="B341" s="13" t="s">
        <v>119</v>
      </c>
      <c r="C341" s="14" t="s">
        <v>2189</v>
      </c>
      <c r="D341" s="24" t="s">
        <v>2192</v>
      </c>
      <c r="E341" s="14" t="s">
        <v>2193</v>
      </c>
      <c r="F341" s="14" t="s">
        <v>1903</v>
      </c>
      <c r="G341" s="11">
        <v>9</v>
      </c>
      <c r="H341" s="15">
        <f>retribucións!$E$60</f>
        <v>6319.04</v>
      </c>
      <c r="I341" s="11" t="s">
        <v>1349</v>
      </c>
      <c r="J341" s="24" t="s">
        <v>1350</v>
      </c>
      <c r="K341" s="11">
        <v>1</v>
      </c>
      <c r="L341" s="14"/>
      <c r="M341" s="14"/>
      <c r="N341" s="12">
        <v>6003</v>
      </c>
      <c r="O341" s="25"/>
      <c r="P341" s="14" t="s">
        <v>1369</v>
      </c>
      <c r="Q341" s="11" t="s">
        <v>15</v>
      </c>
      <c r="R341" s="16">
        <v>973</v>
      </c>
      <c r="S341" s="12"/>
      <c r="T341" s="13" t="s">
        <v>17</v>
      </c>
      <c r="U341" s="13" t="s">
        <v>6687</v>
      </c>
      <c r="V341" s="11" t="s">
        <v>119</v>
      </c>
      <c r="W341" s="14" t="s">
        <v>119</v>
      </c>
      <c r="X341" s="14" t="s">
        <v>119</v>
      </c>
      <c r="Y341" s="14" t="s">
        <v>119</v>
      </c>
      <c r="Z341" s="14" t="s">
        <v>119</v>
      </c>
      <c r="AA341" s="14"/>
      <c r="AB341" s="15">
        <f>retribucións!$H$71</f>
        <v>18383.701689600002</v>
      </c>
      <c r="AC341" s="15">
        <f>retribucións!$H$60</f>
        <v>18626.938628479998</v>
      </c>
      <c r="AD341" s="15">
        <f t="shared" si="11"/>
        <v>243.23693887999616</v>
      </c>
    </row>
    <row r="342" spans="1:30" ht="15" customHeight="1" x14ac:dyDescent="0.25">
      <c r="A342" s="13" t="s">
        <v>17</v>
      </c>
      <c r="B342" s="13" t="s">
        <v>17</v>
      </c>
      <c r="C342" s="14" t="s">
        <v>2194</v>
      </c>
      <c r="D342" s="24" t="s">
        <v>2195</v>
      </c>
      <c r="E342" s="14" t="s">
        <v>2196</v>
      </c>
      <c r="F342" s="14" t="s">
        <v>1903</v>
      </c>
      <c r="G342" s="11">
        <v>9</v>
      </c>
      <c r="H342" s="15">
        <f>retribucións!$E$60</f>
        <v>6319.04</v>
      </c>
      <c r="I342" s="11" t="s">
        <v>1349</v>
      </c>
      <c r="J342" s="24" t="s">
        <v>1350</v>
      </c>
      <c r="K342" s="11">
        <v>1</v>
      </c>
      <c r="L342" s="14"/>
      <c r="M342" s="14"/>
      <c r="N342" s="12">
        <v>6003</v>
      </c>
      <c r="O342" s="25"/>
      <c r="P342" s="14" t="s">
        <v>1369</v>
      </c>
      <c r="Q342" s="11" t="s">
        <v>15</v>
      </c>
      <c r="R342" s="16">
        <v>973</v>
      </c>
      <c r="S342" s="12"/>
      <c r="T342" s="13" t="s">
        <v>17</v>
      </c>
      <c r="U342" s="13" t="s">
        <v>17</v>
      </c>
      <c r="V342" s="11">
        <v>127</v>
      </c>
      <c r="W342" s="14" t="s">
        <v>158</v>
      </c>
      <c r="X342" s="14" t="s">
        <v>159</v>
      </c>
      <c r="Y342" s="14" t="s">
        <v>20</v>
      </c>
      <c r="Z342" s="14">
        <v>0</v>
      </c>
      <c r="AA342" s="14"/>
      <c r="AB342" s="15">
        <f>retribucións!$H$71</f>
        <v>18383.701689600002</v>
      </c>
      <c r="AC342" s="15">
        <f>retribucións!$H$60</f>
        <v>18626.938628479998</v>
      </c>
      <c r="AD342" s="15">
        <f t="shared" si="11"/>
        <v>243.23693887999616</v>
      </c>
    </row>
    <row r="343" spans="1:30" ht="15" customHeight="1" x14ac:dyDescent="0.25">
      <c r="A343" s="13" t="s">
        <v>17</v>
      </c>
      <c r="B343" s="13" t="s">
        <v>119</v>
      </c>
      <c r="C343" s="14" t="s">
        <v>2194</v>
      </c>
      <c r="D343" s="24" t="s">
        <v>2197</v>
      </c>
      <c r="E343" s="14" t="s">
        <v>2198</v>
      </c>
      <c r="F343" s="14" t="s">
        <v>1903</v>
      </c>
      <c r="G343" s="11">
        <v>9</v>
      </c>
      <c r="H343" s="15">
        <f>retribucións!$E$60</f>
        <v>6319.04</v>
      </c>
      <c r="I343" s="11" t="s">
        <v>1349</v>
      </c>
      <c r="J343" s="24" t="s">
        <v>1350</v>
      </c>
      <c r="K343" s="11">
        <v>1</v>
      </c>
      <c r="L343" s="14"/>
      <c r="M343" s="14"/>
      <c r="N343" s="12">
        <v>6003</v>
      </c>
      <c r="O343" s="25"/>
      <c r="P343" s="14" t="s">
        <v>1369</v>
      </c>
      <c r="Q343" s="11" t="s">
        <v>15</v>
      </c>
      <c r="R343" s="16" t="s">
        <v>21</v>
      </c>
      <c r="S343" s="12"/>
      <c r="T343" s="13" t="s">
        <v>17</v>
      </c>
      <c r="U343" s="13" t="s">
        <v>6687</v>
      </c>
      <c r="V343" s="11" t="s">
        <v>119</v>
      </c>
      <c r="W343" s="14" t="s">
        <v>119</v>
      </c>
      <c r="X343" s="14" t="s">
        <v>119</v>
      </c>
      <c r="Y343" s="14" t="s">
        <v>119</v>
      </c>
      <c r="Z343" s="14" t="s">
        <v>119</v>
      </c>
      <c r="AA343" s="14"/>
      <c r="AB343" s="15">
        <f>retribucións!$H$71</f>
        <v>18383.701689600002</v>
      </c>
      <c r="AC343" s="15">
        <f>retribucións!$H$60</f>
        <v>18626.938628479998</v>
      </c>
      <c r="AD343" s="15">
        <f t="shared" si="11"/>
        <v>243.23693887999616</v>
      </c>
    </row>
    <row r="344" spans="1:30" ht="15" customHeight="1" x14ac:dyDescent="0.25">
      <c r="A344" s="13" t="s">
        <v>17</v>
      </c>
      <c r="B344" s="13" t="s">
        <v>119</v>
      </c>
      <c r="C344" s="14" t="s">
        <v>2199</v>
      </c>
      <c r="D344" s="24" t="s">
        <v>2200</v>
      </c>
      <c r="E344" s="14" t="s">
        <v>2201</v>
      </c>
      <c r="F344" s="14" t="s">
        <v>1903</v>
      </c>
      <c r="G344" s="11">
        <v>9</v>
      </c>
      <c r="H344" s="15">
        <f>retribucións!$E$60</f>
        <v>6319.04</v>
      </c>
      <c r="I344" s="11" t="s">
        <v>1349</v>
      </c>
      <c r="J344" s="24" t="s">
        <v>1350</v>
      </c>
      <c r="K344" s="11">
        <v>1</v>
      </c>
      <c r="L344" s="14"/>
      <c r="M344" s="14"/>
      <c r="N344" s="12">
        <v>6003</v>
      </c>
      <c r="O344" s="25"/>
      <c r="P344" s="14" t="s">
        <v>1369</v>
      </c>
      <c r="Q344" s="11" t="s">
        <v>15</v>
      </c>
      <c r="R344" s="16">
        <v>973</v>
      </c>
      <c r="S344" s="12"/>
      <c r="T344" s="13" t="s">
        <v>17</v>
      </c>
      <c r="U344" s="13" t="s">
        <v>6687</v>
      </c>
      <c r="V344" s="11" t="s">
        <v>119</v>
      </c>
      <c r="W344" s="14" t="s">
        <v>119</v>
      </c>
      <c r="X344" s="14" t="s">
        <v>119</v>
      </c>
      <c r="Y344" s="14" t="s">
        <v>119</v>
      </c>
      <c r="Z344" s="14" t="s">
        <v>119</v>
      </c>
      <c r="AA344" s="14"/>
      <c r="AB344" s="15">
        <f>retribucións!$H$71</f>
        <v>18383.701689600002</v>
      </c>
      <c r="AC344" s="15">
        <f>retribucións!$H$60</f>
        <v>18626.938628479998</v>
      </c>
      <c r="AD344" s="15">
        <f t="shared" si="11"/>
        <v>243.23693887999616</v>
      </c>
    </row>
    <row r="345" spans="1:30" ht="15" customHeight="1" x14ac:dyDescent="0.25">
      <c r="A345" s="13" t="s">
        <v>17</v>
      </c>
      <c r="B345" s="13" t="s">
        <v>17</v>
      </c>
      <c r="C345" s="14" t="s">
        <v>2199</v>
      </c>
      <c r="D345" s="24" t="s">
        <v>2202</v>
      </c>
      <c r="E345" s="14" t="s">
        <v>2203</v>
      </c>
      <c r="F345" s="14" t="s">
        <v>1903</v>
      </c>
      <c r="G345" s="11">
        <v>9</v>
      </c>
      <c r="H345" s="15">
        <f>retribucións!$E$60</f>
        <v>6319.04</v>
      </c>
      <c r="I345" s="11" t="s">
        <v>1349</v>
      </c>
      <c r="J345" s="24" t="s">
        <v>1350</v>
      </c>
      <c r="K345" s="11">
        <v>1</v>
      </c>
      <c r="L345" s="14"/>
      <c r="M345" s="14"/>
      <c r="N345" s="12">
        <v>6003</v>
      </c>
      <c r="O345" s="25"/>
      <c r="P345" s="14" t="s">
        <v>1369</v>
      </c>
      <c r="Q345" s="11" t="s">
        <v>15</v>
      </c>
      <c r="R345" s="16" t="s">
        <v>21</v>
      </c>
      <c r="S345" s="12"/>
      <c r="T345" s="13" t="s">
        <v>17</v>
      </c>
      <c r="U345" s="13" t="s">
        <v>17</v>
      </c>
      <c r="V345" s="11">
        <v>594</v>
      </c>
      <c r="W345" s="14" t="s">
        <v>160</v>
      </c>
      <c r="X345" s="14" t="s">
        <v>161</v>
      </c>
      <c r="Y345" s="14" t="s">
        <v>20</v>
      </c>
      <c r="Z345" s="14">
        <v>0</v>
      </c>
      <c r="AA345" s="14"/>
      <c r="AB345" s="15">
        <f>retribucións!$H$71</f>
        <v>18383.701689600002</v>
      </c>
      <c r="AC345" s="15">
        <f>retribucións!$H$60</f>
        <v>18626.938628479998</v>
      </c>
      <c r="AD345" s="15">
        <f t="shared" si="11"/>
        <v>243.23693887999616</v>
      </c>
    </row>
    <row r="346" spans="1:30" ht="15" customHeight="1" x14ac:dyDescent="0.25">
      <c r="A346" s="13" t="s">
        <v>17</v>
      </c>
      <c r="B346" s="13" t="s">
        <v>119</v>
      </c>
      <c r="C346" s="14" t="s">
        <v>2204</v>
      </c>
      <c r="D346" s="24" t="s">
        <v>2205</v>
      </c>
      <c r="E346" s="14" t="s">
        <v>2206</v>
      </c>
      <c r="F346" s="14" t="s">
        <v>1903</v>
      </c>
      <c r="G346" s="11">
        <v>9</v>
      </c>
      <c r="H346" s="15">
        <f>retribucións!$E$60</f>
        <v>6319.04</v>
      </c>
      <c r="I346" s="11" t="s">
        <v>1349</v>
      </c>
      <c r="J346" s="24" t="s">
        <v>1350</v>
      </c>
      <c r="K346" s="11">
        <v>1</v>
      </c>
      <c r="L346" s="14"/>
      <c r="M346" s="14"/>
      <c r="N346" s="12">
        <v>6003</v>
      </c>
      <c r="O346" s="25"/>
      <c r="P346" s="14" t="s">
        <v>1369</v>
      </c>
      <c r="Q346" s="11" t="s">
        <v>15</v>
      </c>
      <c r="R346" s="16" t="s">
        <v>21</v>
      </c>
      <c r="S346" s="12"/>
      <c r="T346" s="13" t="s">
        <v>17</v>
      </c>
      <c r="U346" s="13" t="s">
        <v>6687</v>
      </c>
      <c r="V346" s="11" t="s">
        <v>119</v>
      </c>
      <c r="W346" s="14" t="s">
        <v>119</v>
      </c>
      <c r="X346" s="14" t="s">
        <v>119</v>
      </c>
      <c r="Y346" s="14" t="s">
        <v>119</v>
      </c>
      <c r="Z346" s="14" t="s">
        <v>119</v>
      </c>
      <c r="AA346" s="14"/>
      <c r="AB346" s="15">
        <f>retribucións!$H$71</f>
        <v>18383.701689600002</v>
      </c>
      <c r="AC346" s="15">
        <f>retribucións!$H$60</f>
        <v>18626.938628479998</v>
      </c>
      <c r="AD346" s="15">
        <f t="shared" si="11"/>
        <v>243.23693887999616</v>
      </c>
    </row>
    <row r="347" spans="1:30" ht="15" customHeight="1" x14ac:dyDescent="0.25">
      <c r="A347" s="13" t="s">
        <v>17</v>
      </c>
      <c r="B347" s="13" t="s">
        <v>119</v>
      </c>
      <c r="C347" s="14" t="s">
        <v>2207</v>
      </c>
      <c r="D347" s="24" t="s">
        <v>2208</v>
      </c>
      <c r="E347" s="14" t="s">
        <v>2209</v>
      </c>
      <c r="F347" s="14" t="s">
        <v>1903</v>
      </c>
      <c r="G347" s="11">
        <v>9</v>
      </c>
      <c r="H347" s="15">
        <f>retribucións!$E$60</f>
        <v>6319.04</v>
      </c>
      <c r="I347" s="11" t="s">
        <v>1349</v>
      </c>
      <c r="J347" s="24" t="s">
        <v>1350</v>
      </c>
      <c r="K347" s="11">
        <v>1</v>
      </c>
      <c r="L347" s="14"/>
      <c r="M347" s="14"/>
      <c r="N347" s="12">
        <v>6003</v>
      </c>
      <c r="O347" s="25"/>
      <c r="P347" s="14" t="s">
        <v>1369</v>
      </c>
      <c r="Q347" s="11" t="s">
        <v>15</v>
      </c>
      <c r="R347" s="16" t="s">
        <v>21</v>
      </c>
      <c r="S347" s="12"/>
      <c r="T347" s="13" t="s">
        <v>17</v>
      </c>
      <c r="U347" s="13" t="s">
        <v>6687</v>
      </c>
      <c r="V347" s="11" t="s">
        <v>119</v>
      </c>
      <c r="W347" s="14" t="s">
        <v>119</v>
      </c>
      <c r="X347" s="14" t="s">
        <v>119</v>
      </c>
      <c r="Y347" s="14" t="s">
        <v>119</v>
      </c>
      <c r="Z347" s="14" t="s">
        <v>119</v>
      </c>
      <c r="AA347" s="14"/>
      <c r="AB347" s="15">
        <f>retribucións!$H$71</f>
        <v>18383.701689600002</v>
      </c>
      <c r="AC347" s="15">
        <f>retribucións!$H$60</f>
        <v>18626.938628479998</v>
      </c>
      <c r="AD347" s="15">
        <f t="shared" si="11"/>
        <v>243.23693887999616</v>
      </c>
    </row>
    <row r="348" spans="1:30" ht="15" customHeight="1" x14ac:dyDescent="0.25">
      <c r="A348" s="13" t="s">
        <v>17</v>
      </c>
      <c r="B348" s="13" t="s">
        <v>119</v>
      </c>
      <c r="C348" s="14" t="s">
        <v>2207</v>
      </c>
      <c r="D348" s="24" t="s">
        <v>2210</v>
      </c>
      <c r="E348" s="14" t="s">
        <v>2211</v>
      </c>
      <c r="F348" s="14" t="s">
        <v>1903</v>
      </c>
      <c r="G348" s="11">
        <v>9</v>
      </c>
      <c r="H348" s="15">
        <f>retribucións!$E$60</f>
        <v>6319.04</v>
      </c>
      <c r="I348" s="11" t="s">
        <v>1349</v>
      </c>
      <c r="J348" s="24" t="s">
        <v>1350</v>
      </c>
      <c r="K348" s="11">
        <v>1</v>
      </c>
      <c r="L348" s="14"/>
      <c r="M348" s="14"/>
      <c r="N348" s="12">
        <v>6003</v>
      </c>
      <c r="O348" s="25"/>
      <c r="P348" s="14" t="s">
        <v>1369</v>
      </c>
      <c r="Q348" s="11" t="s">
        <v>15</v>
      </c>
      <c r="R348" s="16">
        <v>973</v>
      </c>
      <c r="S348" s="12"/>
      <c r="T348" s="13" t="s">
        <v>17</v>
      </c>
      <c r="U348" s="13" t="s">
        <v>6687</v>
      </c>
      <c r="V348" s="11" t="s">
        <v>119</v>
      </c>
      <c r="W348" s="14" t="s">
        <v>119</v>
      </c>
      <c r="X348" s="14" t="s">
        <v>119</v>
      </c>
      <c r="Y348" s="14" t="s">
        <v>119</v>
      </c>
      <c r="Z348" s="14" t="s">
        <v>119</v>
      </c>
      <c r="AA348" s="14"/>
      <c r="AB348" s="15">
        <f>retribucións!$H$71</f>
        <v>18383.701689600002</v>
      </c>
      <c r="AC348" s="15">
        <f>retribucións!$H$60</f>
        <v>18626.938628479998</v>
      </c>
      <c r="AD348" s="15">
        <f t="shared" si="11"/>
        <v>243.23693887999616</v>
      </c>
    </row>
    <row r="349" spans="1:30" ht="15" customHeight="1" x14ac:dyDescent="0.25">
      <c r="A349" s="13" t="s">
        <v>17</v>
      </c>
      <c r="B349" s="13" t="s">
        <v>119</v>
      </c>
      <c r="C349" s="14" t="s">
        <v>2212</v>
      </c>
      <c r="D349" s="24" t="s">
        <v>2213</v>
      </c>
      <c r="E349" s="14" t="s">
        <v>2214</v>
      </c>
      <c r="F349" s="14" t="s">
        <v>1903</v>
      </c>
      <c r="G349" s="11">
        <v>9</v>
      </c>
      <c r="H349" s="15">
        <f>retribucións!$E$60</f>
        <v>6319.04</v>
      </c>
      <c r="I349" s="11" t="s">
        <v>1349</v>
      </c>
      <c r="J349" s="24" t="s">
        <v>1350</v>
      </c>
      <c r="K349" s="11">
        <v>1</v>
      </c>
      <c r="L349" s="14"/>
      <c r="M349" s="14"/>
      <c r="N349" s="12">
        <v>6003</v>
      </c>
      <c r="O349" s="25"/>
      <c r="P349" s="14" t="s">
        <v>1369</v>
      </c>
      <c r="Q349" s="11" t="s">
        <v>15</v>
      </c>
      <c r="R349" s="16" t="s">
        <v>21</v>
      </c>
      <c r="S349" s="12"/>
      <c r="T349" s="13" t="s">
        <v>17</v>
      </c>
      <c r="U349" s="13" t="s">
        <v>6687</v>
      </c>
      <c r="V349" s="11" t="s">
        <v>119</v>
      </c>
      <c r="W349" s="14" t="s">
        <v>119</v>
      </c>
      <c r="X349" s="14" t="s">
        <v>119</v>
      </c>
      <c r="Y349" s="14" t="s">
        <v>119</v>
      </c>
      <c r="Z349" s="14" t="s">
        <v>119</v>
      </c>
      <c r="AA349" s="14"/>
      <c r="AB349" s="15">
        <f>retribucións!$H$71</f>
        <v>18383.701689600002</v>
      </c>
      <c r="AC349" s="15">
        <f>retribucións!$H$60</f>
        <v>18626.938628479998</v>
      </c>
      <c r="AD349" s="15">
        <f t="shared" si="11"/>
        <v>243.23693887999616</v>
      </c>
    </row>
    <row r="350" spans="1:30" ht="15" customHeight="1" x14ac:dyDescent="0.25">
      <c r="A350" s="13" t="s">
        <v>17</v>
      </c>
      <c r="B350" s="13" t="s">
        <v>119</v>
      </c>
      <c r="C350" s="14" t="s">
        <v>2212</v>
      </c>
      <c r="D350" s="24" t="s">
        <v>2215</v>
      </c>
      <c r="E350" s="14" t="s">
        <v>2216</v>
      </c>
      <c r="F350" s="14" t="s">
        <v>1903</v>
      </c>
      <c r="G350" s="11">
        <v>9</v>
      </c>
      <c r="H350" s="15">
        <f>retribucións!$E$60</f>
        <v>6319.04</v>
      </c>
      <c r="I350" s="11" t="s">
        <v>1349</v>
      </c>
      <c r="J350" s="24" t="s">
        <v>1350</v>
      </c>
      <c r="K350" s="11">
        <v>1</v>
      </c>
      <c r="L350" s="14"/>
      <c r="M350" s="14"/>
      <c r="N350" s="12">
        <v>6003</v>
      </c>
      <c r="O350" s="25"/>
      <c r="P350" s="14" t="s">
        <v>1369</v>
      </c>
      <c r="Q350" s="11" t="s">
        <v>15</v>
      </c>
      <c r="R350" s="16">
        <v>973</v>
      </c>
      <c r="S350" s="12"/>
      <c r="T350" s="13" t="s">
        <v>17</v>
      </c>
      <c r="U350" s="13" t="s">
        <v>6687</v>
      </c>
      <c r="V350" s="11" t="s">
        <v>119</v>
      </c>
      <c r="W350" s="14" t="s">
        <v>119</v>
      </c>
      <c r="X350" s="14" t="s">
        <v>119</v>
      </c>
      <c r="Y350" s="14" t="s">
        <v>119</v>
      </c>
      <c r="Z350" s="14" t="s">
        <v>119</v>
      </c>
      <c r="AA350" s="14"/>
      <c r="AB350" s="15">
        <f>retribucións!$H$71</f>
        <v>18383.701689600002</v>
      </c>
      <c r="AC350" s="15">
        <f>retribucións!$H$60</f>
        <v>18626.938628479998</v>
      </c>
      <c r="AD350" s="15">
        <f t="shared" si="11"/>
        <v>243.23693887999616</v>
      </c>
    </row>
    <row r="351" spans="1:30" ht="15" customHeight="1" x14ac:dyDescent="0.25">
      <c r="A351" s="13" t="s">
        <v>17</v>
      </c>
      <c r="B351" s="13" t="s">
        <v>17</v>
      </c>
      <c r="C351" s="14" t="s">
        <v>2217</v>
      </c>
      <c r="D351" s="24" t="s">
        <v>2218</v>
      </c>
      <c r="E351" s="14" t="s">
        <v>2219</v>
      </c>
      <c r="F351" s="14" t="s">
        <v>1903</v>
      </c>
      <c r="G351" s="11">
        <v>9</v>
      </c>
      <c r="H351" s="15">
        <f>retribucións!$E$60</f>
        <v>6319.04</v>
      </c>
      <c r="I351" s="11" t="s">
        <v>1349</v>
      </c>
      <c r="J351" s="24" t="s">
        <v>1350</v>
      </c>
      <c r="K351" s="11">
        <v>1</v>
      </c>
      <c r="L351" s="14"/>
      <c r="M351" s="14"/>
      <c r="N351" s="12">
        <v>6003</v>
      </c>
      <c r="O351" s="25"/>
      <c r="P351" s="14" t="s">
        <v>1369</v>
      </c>
      <c r="Q351" s="11" t="s">
        <v>15</v>
      </c>
      <c r="R351" s="16">
        <v>973</v>
      </c>
      <c r="S351" s="12"/>
      <c r="T351" s="13" t="s">
        <v>17</v>
      </c>
      <c r="U351" s="13" t="s">
        <v>17</v>
      </c>
      <c r="V351" s="11">
        <v>412</v>
      </c>
      <c r="W351" s="14" t="s">
        <v>162</v>
      </c>
      <c r="X351" s="14" t="s">
        <v>163</v>
      </c>
      <c r="Y351" s="14" t="s">
        <v>20</v>
      </c>
      <c r="Z351" s="14">
        <v>0</v>
      </c>
      <c r="AA351" s="14"/>
      <c r="AB351" s="15">
        <f>retribucións!$H$71</f>
        <v>18383.701689600002</v>
      </c>
      <c r="AC351" s="15">
        <f>retribucións!$H$60</f>
        <v>18626.938628479998</v>
      </c>
      <c r="AD351" s="15">
        <f t="shared" si="11"/>
        <v>243.23693887999616</v>
      </c>
    </row>
    <row r="352" spans="1:30" ht="15" customHeight="1" x14ac:dyDescent="0.25">
      <c r="A352" s="13" t="s">
        <v>17</v>
      </c>
      <c r="B352" s="13" t="s">
        <v>17</v>
      </c>
      <c r="C352" s="14" t="s">
        <v>2220</v>
      </c>
      <c r="D352" s="24" t="s">
        <v>2221</v>
      </c>
      <c r="E352" s="14" t="s">
        <v>2222</v>
      </c>
      <c r="F352" s="14" t="s">
        <v>1903</v>
      </c>
      <c r="G352" s="11">
        <v>9</v>
      </c>
      <c r="H352" s="15">
        <f>retribucións!$E$60</f>
        <v>6319.04</v>
      </c>
      <c r="I352" s="11" t="s">
        <v>1349</v>
      </c>
      <c r="J352" s="24" t="s">
        <v>1350</v>
      </c>
      <c r="K352" s="11">
        <v>1</v>
      </c>
      <c r="L352" s="14"/>
      <c r="M352" s="14"/>
      <c r="N352" s="12">
        <v>6003</v>
      </c>
      <c r="O352" s="25"/>
      <c r="P352" s="14" t="s">
        <v>1369</v>
      </c>
      <c r="Q352" s="11" t="s">
        <v>15</v>
      </c>
      <c r="R352" s="16">
        <v>973</v>
      </c>
      <c r="S352" s="12"/>
      <c r="T352" s="13" t="s">
        <v>17</v>
      </c>
      <c r="U352" s="13" t="s">
        <v>17</v>
      </c>
      <c r="V352" s="11">
        <v>627</v>
      </c>
      <c r="W352" s="14" t="s">
        <v>164</v>
      </c>
      <c r="X352" s="14" t="s">
        <v>165</v>
      </c>
      <c r="Y352" s="14" t="s">
        <v>20</v>
      </c>
      <c r="Z352" s="14">
        <v>0</v>
      </c>
      <c r="AA352" s="14"/>
      <c r="AB352" s="15">
        <f>retribucións!$H$71</f>
        <v>18383.701689600002</v>
      </c>
      <c r="AC352" s="15">
        <f>retribucións!$H$60</f>
        <v>18626.938628479998</v>
      </c>
      <c r="AD352" s="15">
        <f>AC352-AB352</f>
        <v>243.23693887999616</v>
      </c>
    </row>
    <row r="353" spans="1:30" ht="15" customHeight="1" x14ac:dyDescent="0.25">
      <c r="A353" s="13" t="s">
        <v>17</v>
      </c>
      <c r="B353" s="13" t="s">
        <v>119</v>
      </c>
      <c r="C353" s="14" t="s">
        <v>2220</v>
      </c>
      <c r="D353" s="24" t="s">
        <v>2223</v>
      </c>
      <c r="E353" s="14" t="s">
        <v>2224</v>
      </c>
      <c r="F353" s="14" t="s">
        <v>1903</v>
      </c>
      <c r="G353" s="11">
        <v>9</v>
      </c>
      <c r="H353" s="15">
        <f>retribucións!$E$60</f>
        <v>6319.04</v>
      </c>
      <c r="I353" s="11" t="s">
        <v>1349</v>
      </c>
      <c r="J353" s="24" t="s">
        <v>1350</v>
      </c>
      <c r="K353" s="11">
        <v>1</v>
      </c>
      <c r="L353" s="14"/>
      <c r="M353" s="14"/>
      <c r="N353" s="12">
        <v>6003</v>
      </c>
      <c r="O353" s="25"/>
      <c r="P353" s="14" t="s">
        <v>1369</v>
      </c>
      <c r="Q353" s="11" t="s">
        <v>15</v>
      </c>
      <c r="R353" s="16">
        <v>973</v>
      </c>
      <c r="S353" s="12"/>
      <c r="T353" s="13" t="s">
        <v>17</v>
      </c>
      <c r="U353" s="13" t="s">
        <v>6687</v>
      </c>
      <c r="V353" s="11" t="s">
        <v>119</v>
      </c>
      <c r="W353" s="14" t="s">
        <v>119</v>
      </c>
      <c r="X353" s="14" t="s">
        <v>119</v>
      </c>
      <c r="Y353" s="14" t="s">
        <v>119</v>
      </c>
      <c r="Z353" s="14" t="s">
        <v>119</v>
      </c>
      <c r="AA353" s="14"/>
      <c r="AB353" s="15">
        <f>retribucións!$H$71</f>
        <v>18383.701689600002</v>
      </c>
      <c r="AC353" s="15">
        <f>retribucións!$H$60</f>
        <v>18626.938628479998</v>
      </c>
      <c r="AD353" s="15">
        <f t="shared" ref="AD353:AD366" si="12">AC353-AB353</f>
        <v>243.23693887999616</v>
      </c>
    </row>
    <row r="354" spans="1:30" ht="15" customHeight="1" x14ac:dyDescent="0.25">
      <c r="A354" s="13" t="s">
        <v>17</v>
      </c>
      <c r="B354" s="13" t="s">
        <v>17</v>
      </c>
      <c r="C354" s="14" t="s">
        <v>2220</v>
      </c>
      <c r="D354" s="24" t="s">
        <v>2225</v>
      </c>
      <c r="E354" s="14" t="s">
        <v>2226</v>
      </c>
      <c r="F354" s="14" t="s">
        <v>1903</v>
      </c>
      <c r="G354" s="11">
        <v>9</v>
      </c>
      <c r="H354" s="15">
        <f>retribucións!$E$60</f>
        <v>6319.04</v>
      </c>
      <c r="I354" s="11" t="s">
        <v>1349</v>
      </c>
      <c r="J354" s="24" t="s">
        <v>1350</v>
      </c>
      <c r="K354" s="11">
        <v>1</v>
      </c>
      <c r="L354" s="14"/>
      <c r="M354" s="14"/>
      <c r="N354" s="12">
        <v>6003</v>
      </c>
      <c r="O354" s="25"/>
      <c r="P354" s="14" t="s">
        <v>1369</v>
      </c>
      <c r="Q354" s="11" t="s">
        <v>15</v>
      </c>
      <c r="R354" s="16" t="s">
        <v>21</v>
      </c>
      <c r="S354" s="12"/>
      <c r="T354" s="13" t="s">
        <v>17</v>
      </c>
      <c r="U354" s="13" t="s">
        <v>17</v>
      </c>
      <c r="V354" s="11">
        <v>153</v>
      </c>
      <c r="W354" s="14" t="s">
        <v>166</v>
      </c>
      <c r="X354" s="14" t="s">
        <v>167</v>
      </c>
      <c r="Y354" s="14" t="s">
        <v>20</v>
      </c>
      <c r="Z354" s="14">
        <v>0</v>
      </c>
      <c r="AA354" s="14"/>
      <c r="AB354" s="15">
        <f>retribucións!$H$71</f>
        <v>18383.701689600002</v>
      </c>
      <c r="AC354" s="15">
        <f>retribucións!$H$60</f>
        <v>18626.938628479998</v>
      </c>
      <c r="AD354" s="15">
        <f t="shared" si="12"/>
        <v>243.23693887999616</v>
      </c>
    </row>
    <row r="355" spans="1:30" ht="15" customHeight="1" x14ac:dyDescent="0.25">
      <c r="A355" s="13" t="s">
        <v>17</v>
      </c>
      <c r="B355" s="13" t="s">
        <v>119</v>
      </c>
      <c r="C355" s="14" t="s">
        <v>2220</v>
      </c>
      <c r="D355" s="24" t="s">
        <v>2227</v>
      </c>
      <c r="E355" s="14" t="s">
        <v>2228</v>
      </c>
      <c r="F355" s="14" t="s">
        <v>1903</v>
      </c>
      <c r="G355" s="11">
        <v>9</v>
      </c>
      <c r="H355" s="15">
        <f>retribucións!$E$60</f>
        <v>6319.04</v>
      </c>
      <c r="I355" s="11" t="s">
        <v>1349</v>
      </c>
      <c r="J355" s="24" t="s">
        <v>1350</v>
      </c>
      <c r="K355" s="11">
        <v>1</v>
      </c>
      <c r="L355" s="14"/>
      <c r="M355" s="14"/>
      <c r="N355" s="12">
        <v>6003</v>
      </c>
      <c r="O355" s="25"/>
      <c r="P355" s="14" t="s">
        <v>1369</v>
      </c>
      <c r="Q355" s="11" t="s">
        <v>15</v>
      </c>
      <c r="R355" s="16" t="s">
        <v>21</v>
      </c>
      <c r="S355" s="12"/>
      <c r="T355" s="13" t="s">
        <v>17</v>
      </c>
      <c r="U355" s="13" t="s">
        <v>6687</v>
      </c>
      <c r="V355" s="11" t="s">
        <v>119</v>
      </c>
      <c r="W355" s="14" t="s">
        <v>119</v>
      </c>
      <c r="X355" s="14" t="s">
        <v>119</v>
      </c>
      <c r="Y355" s="14" t="s">
        <v>119</v>
      </c>
      <c r="Z355" s="14" t="s">
        <v>119</v>
      </c>
      <c r="AA355" s="14"/>
      <c r="AB355" s="15">
        <f>retribucións!$H$71</f>
        <v>18383.701689600002</v>
      </c>
      <c r="AC355" s="15">
        <f>retribucións!$H$60</f>
        <v>18626.938628479998</v>
      </c>
      <c r="AD355" s="15">
        <f t="shared" si="12"/>
        <v>243.23693887999616</v>
      </c>
    </row>
    <row r="356" spans="1:30" ht="15" customHeight="1" x14ac:dyDescent="0.25">
      <c r="A356" s="13" t="s">
        <v>17</v>
      </c>
      <c r="B356" s="13" t="s">
        <v>17</v>
      </c>
      <c r="C356" s="14" t="s">
        <v>2229</v>
      </c>
      <c r="D356" s="24" t="s">
        <v>2230</v>
      </c>
      <c r="E356" s="14" t="s">
        <v>2231</v>
      </c>
      <c r="F356" s="14" t="s">
        <v>1903</v>
      </c>
      <c r="G356" s="11">
        <v>9</v>
      </c>
      <c r="H356" s="15">
        <f>retribucións!$E$60</f>
        <v>6319.04</v>
      </c>
      <c r="I356" s="11" t="s">
        <v>1349</v>
      </c>
      <c r="J356" s="24" t="s">
        <v>1350</v>
      </c>
      <c r="K356" s="11">
        <v>1</v>
      </c>
      <c r="L356" s="14"/>
      <c r="M356" s="14"/>
      <c r="N356" s="12">
        <v>6003</v>
      </c>
      <c r="O356" s="25"/>
      <c r="P356" s="14" t="s">
        <v>1369</v>
      </c>
      <c r="Q356" s="11" t="s">
        <v>15</v>
      </c>
      <c r="R356" s="16" t="s">
        <v>21</v>
      </c>
      <c r="S356" s="12"/>
      <c r="T356" s="13" t="s">
        <v>17</v>
      </c>
      <c r="U356" s="13" t="s">
        <v>17</v>
      </c>
      <c r="V356" s="11">
        <v>611</v>
      </c>
      <c r="W356" s="14" t="s">
        <v>168</v>
      </c>
      <c r="X356" s="14" t="s">
        <v>169</v>
      </c>
      <c r="Y356" s="14" t="s">
        <v>20</v>
      </c>
      <c r="Z356" s="14">
        <v>0</v>
      </c>
      <c r="AA356" s="14"/>
      <c r="AB356" s="15">
        <f>retribucións!$H$71</f>
        <v>18383.701689600002</v>
      </c>
      <c r="AC356" s="15">
        <f>retribucións!$H$60</f>
        <v>18626.938628479998</v>
      </c>
      <c r="AD356" s="15">
        <f t="shared" si="12"/>
        <v>243.23693887999616</v>
      </c>
    </row>
    <row r="357" spans="1:30" ht="15" customHeight="1" x14ac:dyDescent="0.25">
      <c r="A357" s="13" t="s">
        <v>17</v>
      </c>
      <c r="B357" s="13" t="s">
        <v>119</v>
      </c>
      <c r="C357" s="14" t="s">
        <v>2229</v>
      </c>
      <c r="D357" s="24" t="s">
        <v>2232</v>
      </c>
      <c r="E357" s="14" t="s">
        <v>2233</v>
      </c>
      <c r="F357" s="14" t="s">
        <v>1903</v>
      </c>
      <c r="G357" s="11">
        <v>9</v>
      </c>
      <c r="H357" s="15">
        <f>retribucións!$E$60</f>
        <v>6319.04</v>
      </c>
      <c r="I357" s="11" t="s">
        <v>1349</v>
      </c>
      <c r="J357" s="24" t="s">
        <v>1350</v>
      </c>
      <c r="K357" s="11">
        <v>1</v>
      </c>
      <c r="L357" s="14"/>
      <c r="M357" s="14"/>
      <c r="N357" s="12">
        <v>6003</v>
      </c>
      <c r="O357" s="25"/>
      <c r="P357" s="14" t="s">
        <v>1369</v>
      </c>
      <c r="Q357" s="11" t="s">
        <v>15</v>
      </c>
      <c r="R357" s="16">
        <v>973</v>
      </c>
      <c r="S357" s="12"/>
      <c r="T357" s="13" t="s">
        <v>17</v>
      </c>
      <c r="U357" s="13" t="s">
        <v>6687</v>
      </c>
      <c r="V357" s="11" t="s">
        <v>119</v>
      </c>
      <c r="W357" s="14" t="s">
        <v>119</v>
      </c>
      <c r="X357" s="14" t="s">
        <v>119</v>
      </c>
      <c r="Y357" s="14" t="s">
        <v>119</v>
      </c>
      <c r="Z357" s="14" t="s">
        <v>119</v>
      </c>
      <c r="AA357" s="14"/>
      <c r="AB357" s="15">
        <f>retribucións!$H$71</f>
        <v>18383.701689600002</v>
      </c>
      <c r="AC357" s="15">
        <f>retribucións!$H$60</f>
        <v>18626.938628479998</v>
      </c>
      <c r="AD357" s="15">
        <f t="shared" si="12"/>
        <v>243.23693887999616</v>
      </c>
    </row>
    <row r="358" spans="1:30" ht="15" customHeight="1" x14ac:dyDescent="0.25">
      <c r="A358" s="13" t="s">
        <v>17</v>
      </c>
      <c r="B358" s="13" t="s">
        <v>119</v>
      </c>
      <c r="C358" s="14" t="s">
        <v>2229</v>
      </c>
      <c r="D358" s="24" t="s">
        <v>2234</v>
      </c>
      <c r="E358" s="14" t="s">
        <v>2235</v>
      </c>
      <c r="F358" s="14" t="s">
        <v>1903</v>
      </c>
      <c r="G358" s="11">
        <v>9</v>
      </c>
      <c r="H358" s="15">
        <f>retribucións!$E$60</f>
        <v>6319.04</v>
      </c>
      <c r="I358" s="11" t="s">
        <v>1349</v>
      </c>
      <c r="J358" s="24" t="s">
        <v>1350</v>
      </c>
      <c r="K358" s="11">
        <v>1</v>
      </c>
      <c r="L358" s="14"/>
      <c r="M358" s="14"/>
      <c r="N358" s="12">
        <v>6003</v>
      </c>
      <c r="O358" s="25"/>
      <c r="P358" s="14" t="s">
        <v>1369</v>
      </c>
      <c r="Q358" s="11" t="s">
        <v>15</v>
      </c>
      <c r="R358" s="16">
        <v>973</v>
      </c>
      <c r="S358" s="12"/>
      <c r="T358" s="13" t="s">
        <v>17</v>
      </c>
      <c r="U358" s="13" t="s">
        <v>6687</v>
      </c>
      <c r="V358" s="11" t="s">
        <v>119</v>
      </c>
      <c r="W358" s="14" t="s">
        <v>119</v>
      </c>
      <c r="X358" s="14" t="s">
        <v>119</v>
      </c>
      <c r="Y358" s="14" t="s">
        <v>119</v>
      </c>
      <c r="Z358" s="14" t="s">
        <v>119</v>
      </c>
      <c r="AA358" s="14"/>
      <c r="AB358" s="15">
        <f>retribucións!$H$71</f>
        <v>18383.701689600002</v>
      </c>
      <c r="AC358" s="15">
        <f>retribucións!$H$60</f>
        <v>18626.938628479998</v>
      </c>
      <c r="AD358" s="15">
        <f t="shared" si="12"/>
        <v>243.23693887999616</v>
      </c>
    </row>
    <row r="359" spans="1:30" ht="15" customHeight="1" x14ac:dyDescent="0.25">
      <c r="A359" s="13" t="s">
        <v>17</v>
      </c>
      <c r="B359" s="13" t="s">
        <v>119</v>
      </c>
      <c r="C359" s="14" t="s">
        <v>2236</v>
      </c>
      <c r="D359" s="24" t="s">
        <v>2237</v>
      </c>
      <c r="E359" s="14" t="s">
        <v>2238</v>
      </c>
      <c r="F359" s="14" t="s">
        <v>1903</v>
      </c>
      <c r="G359" s="11">
        <v>9</v>
      </c>
      <c r="H359" s="15">
        <f>retribucións!$E$60</f>
        <v>6319.04</v>
      </c>
      <c r="I359" s="11" t="s">
        <v>1349</v>
      </c>
      <c r="J359" s="24" t="s">
        <v>1350</v>
      </c>
      <c r="K359" s="11">
        <v>1</v>
      </c>
      <c r="L359" s="14"/>
      <c r="M359" s="14"/>
      <c r="N359" s="12">
        <v>6003</v>
      </c>
      <c r="O359" s="25"/>
      <c r="P359" s="14" t="s">
        <v>1369</v>
      </c>
      <c r="Q359" s="11" t="s">
        <v>15</v>
      </c>
      <c r="R359" s="16">
        <v>973</v>
      </c>
      <c r="S359" s="12"/>
      <c r="T359" s="13" t="s">
        <v>17</v>
      </c>
      <c r="U359" s="13" t="s">
        <v>6687</v>
      </c>
      <c r="V359" s="11" t="s">
        <v>119</v>
      </c>
      <c r="W359" s="14" t="s">
        <v>119</v>
      </c>
      <c r="X359" s="14" t="s">
        <v>119</v>
      </c>
      <c r="Y359" s="14" t="s">
        <v>119</v>
      </c>
      <c r="Z359" s="14" t="s">
        <v>119</v>
      </c>
      <c r="AA359" s="14"/>
      <c r="AB359" s="15">
        <f>retribucións!$H$71</f>
        <v>18383.701689600002</v>
      </c>
      <c r="AC359" s="15">
        <f>retribucións!$H$60</f>
        <v>18626.938628479998</v>
      </c>
      <c r="AD359" s="15">
        <f t="shared" si="12"/>
        <v>243.23693887999616</v>
      </c>
    </row>
    <row r="360" spans="1:30" ht="15" customHeight="1" x14ac:dyDescent="0.25">
      <c r="A360" s="13" t="s">
        <v>17</v>
      </c>
      <c r="B360" s="13" t="s">
        <v>119</v>
      </c>
      <c r="C360" s="14" t="s">
        <v>2236</v>
      </c>
      <c r="D360" s="24" t="s">
        <v>2239</v>
      </c>
      <c r="E360" s="14" t="s">
        <v>2240</v>
      </c>
      <c r="F360" s="14" t="s">
        <v>1903</v>
      </c>
      <c r="G360" s="11">
        <v>9</v>
      </c>
      <c r="H360" s="15">
        <f>retribucións!$E$60</f>
        <v>6319.04</v>
      </c>
      <c r="I360" s="11" t="s">
        <v>1349</v>
      </c>
      <c r="J360" s="24" t="s">
        <v>1350</v>
      </c>
      <c r="K360" s="11">
        <v>1</v>
      </c>
      <c r="L360" s="14"/>
      <c r="M360" s="14"/>
      <c r="N360" s="12">
        <v>6003</v>
      </c>
      <c r="O360" s="25"/>
      <c r="P360" s="14" t="s">
        <v>1369</v>
      </c>
      <c r="Q360" s="11" t="s">
        <v>15</v>
      </c>
      <c r="R360" s="16">
        <v>973</v>
      </c>
      <c r="S360" s="12"/>
      <c r="T360" s="13" t="s">
        <v>17</v>
      </c>
      <c r="U360" s="13" t="s">
        <v>6687</v>
      </c>
      <c r="V360" s="11" t="s">
        <v>119</v>
      </c>
      <c r="W360" s="14" t="s">
        <v>119</v>
      </c>
      <c r="X360" s="14" t="s">
        <v>119</v>
      </c>
      <c r="Y360" s="14" t="s">
        <v>119</v>
      </c>
      <c r="Z360" s="14" t="s">
        <v>119</v>
      </c>
      <c r="AA360" s="14"/>
      <c r="AB360" s="15">
        <f>retribucións!$H$71</f>
        <v>18383.701689600002</v>
      </c>
      <c r="AC360" s="15">
        <f>retribucións!$H$60</f>
        <v>18626.938628479998</v>
      </c>
      <c r="AD360" s="15">
        <f t="shared" si="12"/>
        <v>243.23693887999616</v>
      </c>
    </row>
    <row r="361" spans="1:30" ht="15" customHeight="1" x14ac:dyDescent="0.25">
      <c r="A361" s="13" t="s">
        <v>17</v>
      </c>
      <c r="B361" s="13" t="s">
        <v>119</v>
      </c>
      <c r="C361" s="14" t="s">
        <v>2236</v>
      </c>
      <c r="D361" s="24" t="s">
        <v>2241</v>
      </c>
      <c r="E361" s="14" t="s">
        <v>2242</v>
      </c>
      <c r="F361" s="14" t="s">
        <v>1903</v>
      </c>
      <c r="G361" s="11">
        <v>9</v>
      </c>
      <c r="H361" s="15">
        <f>retribucións!$E$60</f>
        <v>6319.04</v>
      </c>
      <c r="I361" s="11" t="s">
        <v>1349</v>
      </c>
      <c r="J361" s="24" t="s">
        <v>1350</v>
      </c>
      <c r="K361" s="11">
        <v>1</v>
      </c>
      <c r="L361" s="14"/>
      <c r="M361" s="14"/>
      <c r="N361" s="12">
        <v>6003</v>
      </c>
      <c r="O361" s="25"/>
      <c r="P361" s="14" t="s">
        <v>1369</v>
      </c>
      <c r="Q361" s="11" t="s">
        <v>15</v>
      </c>
      <c r="R361" s="16">
        <v>973</v>
      </c>
      <c r="S361" s="12"/>
      <c r="T361" s="13" t="s">
        <v>17</v>
      </c>
      <c r="U361" s="13" t="s">
        <v>6687</v>
      </c>
      <c r="V361" s="11" t="s">
        <v>119</v>
      </c>
      <c r="W361" s="14" t="s">
        <v>119</v>
      </c>
      <c r="X361" s="14" t="s">
        <v>119</v>
      </c>
      <c r="Y361" s="14" t="s">
        <v>119</v>
      </c>
      <c r="Z361" s="14" t="s">
        <v>119</v>
      </c>
      <c r="AA361" s="14"/>
      <c r="AB361" s="15">
        <f>retribucións!$H$71</f>
        <v>18383.701689600002</v>
      </c>
      <c r="AC361" s="15">
        <f>retribucións!$H$60</f>
        <v>18626.938628479998</v>
      </c>
      <c r="AD361" s="15">
        <f t="shared" si="12"/>
        <v>243.23693887999616</v>
      </c>
    </row>
    <row r="362" spans="1:30" ht="15" customHeight="1" x14ac:dyDescent="0.25">
      <c r="A362" s="13" t="s">
        <v>17</v>
      </c>
      <c r="B362" s="13" t="s">
        <v>17</v>
      </c>
      <c r="C362" s="14" t="s">
        <v>2243</v>
      </c>
      <c r="D362" s="24" t="s">
        <v>2244</v>
      </c>
      <c r="E362" s="14" t="s">
        <v>2245</v>
      </c>
      <c r="F362" s="14" t="s">
        <v>1903</v>
      </c>
      <c r="G362" s="11">
        <v>9</v>
      </c>
      <c r="H362" s="15">
        <f>retribucións!$E$60</f>
        <v>6319.04</v>
      </c>
      <c r="I362" s="11" t="s">
        <v>1349</v>
      </c>
      <c r="J362" s="24" t="s">
        <v>1350</v>
      </c>
      <c r="K362" s="11">
        <v>1</v>
      </c>
      <c r="L362" s="14"/>
      <c r="M362" s="14"/>
      <c r="N362" s="12">
        <v>6003</v>
      </c>
      <c r="O362" s="25"/>
      <c r="P362" s="14" t="s">
        <v>1369</v>
      </c>
      <c r="Q362" s="11" t="s">
        <v>15</v>
      </c>
      <c r="R362" s="16" t="s">
        <v>21</v>
      </c>
      <c r="S362" s="12"/>
      <c r="T362" s="13" t="s">
        <v>17</v>
      </c>
      <c r="U362" s="13" t="s">
        <v>17</v>
      </c>
      <c r="V362" s="11">
        <v>15</v>
      </c>
      <c r="W362" s="14" t="s">
        <v>170</v>
      </c>
      <c r="X362" s="14" t="s">
        <v>171</v>
      </c>
      <c r="Y362" s="14" t="s">
        <v>20</v>
      </c>
      <c r="Z362" s="14">
        <v>0</v>
      </c>
      <c r="AA362" s="14"/>
      <c r="AB362" s="15">
        <f>retribucións!$H$71</f>
        <v>18383.701689600002</v>
      </c>
      <c r="AC362" s="15">
        <f>retribucións!$H$60</f>
        <v>18626.938628479998</v>
      </c>
      <c r="AD362" s="15">
        <f t="shared" si="12"/>
        <v>243.23693887999616</v>
      </c>
    </row>
    <row r="363" spans="1:30" ht="15" customHeight="1" x14ac:dyDescent="0.25">
      <c r="A363" s="13" t="s">
        <v>17</v>
      </c>
      <c r="B363" s="13" t="s">
        <v>17</v>
      </c>
      <c r="C363" s="14" t="s">
        <v>2243</v>
      </c>
      <c r="D363" s="24" t="s">
        <v>2246</v>
      </c>
      <c r="E363" s="14" t="s">
        <v>2247</v>
      </c>
      <c r="F363" s="14" t="s">
        <v>1903</v>
      </c>
      <c r="G363" s="11">
        <v>9</v>
      </c>
      <c r="H363" s="15">
        <f>retribucións!$E$60</f>
        <v>6319.04</v>
      </c>
      <c r="I363" s="11" t="s">
        <v>1349</v>
      </c>
      <c r="J363" s="24" t="s">
        <v>1350</v>
      </c>
      <c r="K363" s="11">
        <v>1</v>
      </c>
      <c r="L363" s="14"/>
      <c r="M363" s="14"/>
      <c r="N363" s="12">
        <v>6003</v>
      </c>
      <c r="O363" s="25"/>
      <c r="P363" s="14" t="s">
        <v>1369</v>
      </c>
      <c r="Q363" s="11" t="s">
        <v>15</v>
      </c>
      <c r="R363" s="16" t="s">
        <v>21</v>
      </c>
      <c r="S363" s="12"/>
      <c r="T363" s="13" t="s">
        <v>17</v>
      </c>
      <c r="U363" s="13" t="s">
        <v>17</v>
      </c>
      <c r="V363" s="11">
        <v>328</v>
      </c>
      <c r="W363" s="14" t="s">
        <v>172</v>
      </c>
      <c r="X363" s="14" t="s">
        <v>173</v>
      </c>
      <c r="Y363" s="14" t="s">
        <v>20</v>
      </c>
      <c r="Z363" s="14">
        <v>0</v>
      </c>
      <c r="AA363" s="14"/>
      <c r="AB363" s="15">
        <f>retribucións!$H$71</f>
        <v>18383.701689600002</v>
      </c>
      <c r="AC363" s="15">
        <f>retribucións!$H$60</f>
        <v>18626.938628479998</v>
      </c>
      <c r="AD363" s="15">
        <f t="shared" si="12"/>
        <v>243.23693887999616</v>
      </c>
    </row>
    <row r="364" spans="1:30" ht="15" customHeight="1" x14ac:dyDescent="0.25">
      <c r="A364" s="13" t="s">
        <v>17</v>
      </c>
      <c r="B364" s="13" t="s">
        <v>119</v>
      </c>
      <c r="C364" s="14" t="s">
        <v>2248</v>
      </c>
      <c r="D364" s="24" t="s">
        <v>2249</v>
      </c>
      <c r="E364" s="14" t="s">
        <v>2250</v>
      </c>
      <c r="F364" s="14" t="s">
        <v>1903</v>
      </c>
      <c r="G364" s="11">
        <v>9</v>
      </c>
      <c r="H364" s="15">
        <f>retribucións!$E$60</f>
        <v>6319.04</v>
      </c>
      <c r="I364" s="11" t="s">
        <v>1349</v>
      </c>
      <c r="J364" s="24" t="s">
        <v>1350</v>
      </c>
      <c r="K364" s="11">
        <v>1</v>
      </c>
      <c r="L364" s="14"/>
      <c r="M364" s="14"/>
      <c r="N364" s="12">
        <v>6003</v>
      </c>
      <c r="O364" s="25"/>
      <c r="P364" s="14" t="s">
        <v>1369</v>
      </c>
      <c r="Q364" s="11" t="s">
        <v>15</v>
      </c>
      <c r="R364" s="16" t="s">
        <v>21</v>
      </c>
      <c r="S364" s="12"/>
      <c r="T364" s="13" t="s">
        <v>17</v>
      </c>
      <c r="U364" s="13" t="s">
        <v>6687</v>
      </c>
      <c r="V364" s="11" t="s">
        <v>119</v>
      </c>
      <c r="W364" s="14" t="s">
        <v>119</v>
      </c>
      <c r="X364" s="14" t="s">
        <v>119</v>
      </c>
      <c r="Y364" s="14" t="s">
        <v>119</v>
      </c>
      <c r="Z364" s="14" t="s">
        <v>119</v>
      </c>
      <c r="AA364" s="14"/>
      <c r="AB364" s="15">
        <f>retribucións!$H$71</f>
        <v>18383.701689600002</v>
      </c>
      <c r="AC364" s="15">
        <f>retribucións!$H$60</f>
        <v>18626.938628479998</v>
      </c>
      <c r="AD364" s="15">
        <f t="shared" si="12"/>
        <v>243.23693887999616</v>
      </c>
    </row>
    <row r="365" spans="1:30" ht="15" customHeight="1" x14ac:dyDescent="0.25">
      <c r="A365" s="13" t="s">
        <v>17</v>
      </c>
      <c r="B365" s="13" t="s">
        <v>119</v>
      </c>
      <c r="C365" s="14" t="s">
        <v>2248</v>
      </c>
      <c r="D365" s="24" t="s">
        <v>2251</v>
      </c>
      <c r="E365" s="14" t="s">
        <v>2252</v>
      </c>
      <c r="F365" s="14" t="s">
        <v>1903</v>
      </c>
      <c r="G365" s="11">
        <v>9</v>
      </c>
      <c r="H365" s="15">
        <f>retribucións!$E$60</f>
        <v>6319.04</v>
      </c>
      <c r="I365" s="11" t="s">
        <v>1349</v>
      </c>
      <c r="J365" s="24" t="s">
        <v>1350</v>
      </c>
      <c r="K365" s="11">
        <v>1</v>
      </c>
      <c r="L365" s="14"/>
      <c r="M365" s="14"/>
      <c r="N365" s="12">
        <v>6003</v>
      </c>
      <c r="O365" s="25"/>
      <c r="P365" s="14" t="s">
        <v>1369</v>
      </c>
      <c r="Q365" s="11" t="s">
        <v>15</v>
      </c>
      <c r="R365" s="16" t="s">
        <v>21</v>
      </c>
      <c r="S365" s="12"/>
      <c r="T365" s="13" t="s">
        <v>17</v>
      </c>
      <c r="U365" s="13" t="s">
        <v>6687</v>
      </c>
      <c r="V365" s="11" t="s">
        <v>119</v>
      </c>
      <c r="W365" s="14" t="s">
        <v>119</v>
      </c>
      <c r="X365" s="14" t="s">
        <v>119</v>
      </c>
      <c r="Y365" s="14" t="s">
        <v>119</v>
      </c>
      <c r="Z365" s="14" t="s">
        <v>119</v>
      </c>
      <c r="AA365" s="14"/>
      <c r="AB365" s="15">
        <f>retribucións!$H$71</f>
        <v>18383.701689600002</v>
      </c>
      <c r="AC365" s="15">
        <f>retribucións!$H$60</f>
        <v>18626.938628479998</v>
      </c>
      <c r="AD365" s="15">
        <f t="shared" si="12"/>
        <v>243.23693887999616</v>
      </c>
    </row>
    <row r="366" spans="1:30" ht="15" customHeight="1" x14ac:dyDescent="0.25">
      <c r="A366" s="13" t="s">
        <v>17</v>
      </c>
      <c r="B366" s="13" t="s">
        <v>119</v>
      </c>
      <c r="C366" s="14" t="s">
        <v>2253</v>
      </c>
      <c r="D366" s="24" t="s">
        <v>2254</v>
      </c>
      <c r="E366" s="14" t="s">
        <v>2255</v>
      </c>
      <c r="F366" s="14" t="s">
        <v>1903</v>
      </c>
      <c r="G366" s="11">
        <v>9</v>
      </c>
      <c r="H366" s="15">
        <f>retribucións!$E$60</f>
        <v>6319.04</v>
      </c>
      <c r="I366" s="11" t="s">
        <v>1349</v>
      </c>
      <c r="J366" s="24" t="s">
        <v>1350</v>
      </c>
      <c r="K366" s="11">
        <v>1</v>
      </c>
      <c r="L366" s="14"/>
      <c r="M366" s="14"/>
      <c r="N366" s="12">
        <v>6003</v>
      </c>
      <c r="O366" s="25"/>
      <c r="P366" s="14" t="s">
        <v>1369</v>
      </c>
      <c r="Q366" s="11" t="s">
        <v>15</v>
      </c>
      <c r="R366" s="16" t="s">
        <v>21</v>
      </c>
      <c r="S366" s="12"/>
      <c r="T366" s="13" t="s">
        <v>17</v>
      </c>
      <c r="U366" s="13" t="s">
        <v>6687</v>
      </c>
      <c r="V366" s="11" t="s">
        <v>119</v>
      </c>
      <c r="W366" s="14" t="s">
        <v>119</v>
      </c>
      <c r="X366" s="14" t="s">
        <v>119</v>
      </c>
      <c r="Y366" s="14" t="s">
        <v>119</v>
      </c>
      <c r="Z366" s="14" t="s">
        <v>119</v>
      </c>
      <c r="AA366" s="14"/>
      <c r="AB366" s="15">
        <f>retribucións!$H$71</f>
        <v>18383.701689600002</v>
      </c>
      <c r="AC366" s="15">
        <f>retribucións!$H$60</f>
        <v>18626.938628479998</v>
      </c>
      <c r="AD366" s="15">
        <f t="shared" si="12"/>
        <v>243.23693887999616</v>
      </c>
    </row>
    <row r="367" spans="1:30" ht="15" customHeight="1" x14ac:dyDescent="0.25">
      <c r="A367" s="13" t="s">
        <v>17</v>
      </c>
      <c r="B367" s="13" t="s">
        <v>119</v>
      </c>
      <c r="C367" s="14" t="s">
        <v>2256</v>
      </c>
      <c r="D367" s="24" t="s">
        <v>2257</v>
      </c>
      <c r="E367" s="14" t="s">
        <v>2258</v>
      </c>
      <c r="F367" s="14" t="s">
        <v>1348</v>
      </c>
      <c r="G367" s="11">
        <v>10</v>
      </c>
      <c r="H367" s="15">
        <f>retribucións!$E$59</f>
        <v>6486.34</v>
      </c>
      <c r="I367" s="11" t="s">
        <v>1349</v>
      </c>
      <c r="J367" s="24" t="s">
        <v>1350</v>
      </c>
      <c r="K367" s="11">
        <v>11</v>
      </c>
      <c r="L367" s="14"/>
      <c r="M367" s="14"/>
      <c r="N367" s="12">
        <v>6003</v>
      </c>
      <c r="O367" s="25"/>
      <c r="P367" s="14" t="s">
        <v>2259</v>
      </c>
      <c r="Q367" s="11" t="s">
        <v>15</v>
      </c>
      <c r="R367" s="16">
        <v>9733</v>
      </c>
      <c r="S367" s="12"/>
      <c r="T367" s="13" t="s">
        <v>17</v>
      </c>
      <c r="U367" s="13" t="s">
        <v>6687</v>
      </c>
      <c r="V367" s="11" t="s">
        <v>119</v>
      </c>
      <c r="W367" s="14" t="s">
        <v>119</v>
      </c>
      <c r="X367" s="14" t="s">
        <v>119</v>
      </c>
      <c r="Y367" s="14" t="s">
        <v>119</v>
      </c>
      <c r="Z367" s="14" t="s">
        <v>119</v>
      </c>
      <c r="AA367" s="14"/>
      <c r="AB367" s="15">
        <f>retribucións!$L$71</f>
        <v>18968.988064320001</v>
      </c>
      <c r="AC367" s="15">
        <f>retribucións!$H$59</f>
        <v>19124.976097919996</v>
      </c>
      <c r="AD367" s="15">
        <f>AC367-AB367</f>
        <v>155.98803359999511</v>
      </c>
    </row>
    <row r="368" spans="1:30" ht="15" customHeight="1" x14ac:dyDescent="0.25">
      <c r="A368" s="13" t="s">
        <v>17</v>
      </c>
      <c r="B368" s="13" t="s">
        <v>17</v>
      </c>
      <c r="C368" s="14" t="s">
        <v>2260</v>
      </c>
      <c r="D368" s="24" t="s">
        <v>2261</v>
      </c>
      <c r="E368" s="14" t="s">
        <v>2262</v>
      </c>
      <c r="F368" s="14" t="s">
        <v>2263</v>
      </c>
      <c r="G368" s="11">
        <v>10</v>
      </c>
      <c r="H368" s="15">
        <f>retribucións!$E$59</f>
        <v>6486.34</v>
      </c>
      <c r="I368" s="11" t="s">
        <v>1349</v>
      </c>
      <c r="J368" s="24" t="s">
        <v>1350</v>
      </c>
      <c r="K368" s="11">
        <v>1</v>
      </c>
      <c r="L368" s="14"/>
      <c r="M368" s="14"/>
      <c r="N368" s="12">
        <v>6003</v>
      </c>
      <c r="O368" s="25"/>
      <c r="P368" s="14" t="s">
        <v>2259</v>
      </c>
      <c r="Q368" s="11" t="s">
        <v>15</v>
      </c>
      <c r="R368" s="16">
        <v>4424</v>
      </c>
      <c r="S368" s="12"/>
      <c r="T368" s="13" t="s">
        <v>17</v>
      </c>
      <c r="U368" s="13" t="s">
        <v>17</v>
      </c>
      <c r="V368" s="11">
        <v>573</v>
      </c>
      <c r="W368" s="14" t="s">
        <v>174</v>
      </c>
      <c r="X368" s="14" t="s">
        <v>175</v>
      </c>
      <c r="Y368" s="14" t="s">
        <v>20</v>
      </c>
      <c r="Z368" s="14">
        <v>0</v>
      </c>
      <c r="AA368" s="14"/>
      <c r="AB368" s="15">
        <f>retribucións!$L$71</f>
        <v>18968.988064320001</v>
      </c>
      <c r="AC368" s="15">
        <f>retribucións!$H$59</f>
        <v>19124.976097919996</v>
      </c>
      <c r="AD368" s="15">
        <f>AC368-AB368</f>
        <v>155.98803359999511</v>
      </c>
    </row>
    <row r="369" spans="1:30" ht="15" customHeight="1" x14ac:dyDescent="0.25">
      <c r="A369" s="13" t="s">
        <v>17</v>
      </c>
      <c r="B369" s="13" t="s">
        <v>119</v>
      </c>
      <c r="C369" s="14" t="s">
        <v>2260</v>
      </c>
      <c r="D369" s="24" t="s">
        <v>2264</v>
      </c>
      <c r="E369" s="14" t="s">
        <v>2265</v>
      </c>
      <c r="F369" s="14" t="s">
        <v>2263</v>
      </c>
      <c r="G369" s="11">
        <v>10</v>
      </c>
      <c r="H369" s="15">
        <f>retribucións!$E$59</f>
        <v>6486.34</v>
      </c>
      <c r="I369" s="11" t="s">
        <v>1349</v>
      </c>
      <c r="J369" s="24" t="s">
        <v>1350</v>
      </c>
      <c r="K369" s="11">
        <v>1</v>
      </c>
      <c r="L369" s="14"/>
      <c r="M369" s="14"/>
      <c r="N369" s="12">
        <v>6003</v>
      </c>
      <c r="O369" s="25"/>
      <c r="P369" s="14" t="s">
        <v>2259</v>
      </c>
      <c r="Q369" s="11" t="s">
        <v>15</v>
      </c>
      <c r="R369" s="16">
        <v>4424</v>
      </c>
      <c r="S369" s="12"/>
      <c r="T369" s="13" t="s">
        <v>17</v>
      </c>
      <c r="U369" s="13" t="s">
        <v>6687</v>
      </c>
      <c r="V369" s="11" t="s">
        <v>119</v>
      </c>
      <c r="W369" s="14" t="s">
        <v>119</v>
      </c>
      <c r="X369" s="14" t="s">
        <v>119</v>
      </c>
      <c r="Y369" s="14" t="s">
        <v>119</v>
      </c>
      <c r="Z369" s="14" t="s">
        <v>119</v>
      </c>
      <c r="AA369" s="14"/>
      <c r="AB369" s="15">
        <f>retribucións!$L$71</f>
        <v>18968.988064320001</v>
      </c>
      <c r="AC369" s="15">
        <f>retribucións!$H$59</f>
        <v>19124.976097919996</v>
      </c>
      <c r="AD369" s="15">
        <f>AC369-AB369</f>
        <v>155.98803359999511</v>
      </c>
    </row>
    <row r="370" spans="1:30" ht="15" customHeight="1" x14ac:dyDescent="0.25">
      <c r="A370" s="13" t="s">
        <v>17</v>
      </c>
      <c r="B370" s="13" t="s">
        <v>119</v>
      </c>
      <c r="C370" s="14" t="s">
        <v>2260</v>
      </c>
      <c r="D370" s="24" t="s">
        <v>2266</v>
      </c>
      <c r="E370" s="14" t="s">
        <v>2267</v>
      </c>
      <c r="F370" s="14" t="s">
        <v>2263</v>
      </c>
      <c r="G370" s="11">
        <v>10</v>
      </c>
      <c r="H370" s="15">
        <f>retribucións!$E$59</f>
        <v>6486.34</v>
      </c>
      <c r="I370" s="11" t="s">
        <v>1349</v>
      </c>
      <c r="J370" s="24" t="s">
        <v>1350</v>
      </c>
      <c r="K370" s="11">
        <v>1</v>
      </c>
      <c r="L370" s="14"/>
      <c r="M370" s="14"/>
      <c r="N370" s="12">
        <v>6003</v>
      </c>
      <c r="O370" s="25"/>
      <c r="P370" s="14" t="s">
        <v>2259</v>
      </c>
      <c r="Q370" s="11" t="s">
        <v>15</v>
      </c>
      <c r="R370" s="16">
        <v>4424</v>
      </c>
      <c r="S370" s="12"/>
      <c r="T370" s="13" t="s">
        <v>17</v>
      </c>
      <c r="U370" s="13" t="s">
        <v>6687</v>
      </c>
      <c r="V370" s="11" t="s">
        <v>119</v>
      </c>
      <c r="W370" s="14" t="s">
        <v>119</v>
      </c>
      <c r="X370" s="14" t="s">
        <v>119</v>
      </c>
      <c r="Y370" s="14" t="s">
        <v>119</v>
      </c>
      <c r="Z370" s="14" t="s">
        <v>119</v>
      </c>
      <c r="AA370" s="14"/>
      <c r="AB370" s="15">
        <f>retribucións!$L$71</f>
        <v>18968.988064320001</v>
      </c>
      <c r="AC370" s="15">
        <f>retribucións!$H$59</f>
        <v>19124.976097919996</v>
      </c>
      <c r="AD370" s="15">
        <f>AC370-AB370</f>
        <v>155.98803359999511</v>
      </c>
    </row>
    <row r="371" spans="1:30" ht="15" customHeight="1" x14ac:dyDescent="0.25">
      <c r="A371" s="13" t="s">
        <v>17</v>
      </c>
      <c r="B371" s="13" t="s">
        <v>119</v>
      </c>
      <c r="C371" s="14" t="s">
        <v>2268</v>
      </c>
      <c r="D371" s="24" t="s">
        <v>2269</v>
      </c>
      <c r="E371" s="14" t="s">
        <v>2270</v>
      </c>
      <c r="F371" s="14" t="s">
        <v>1903</v>
      </c>
      <c r="G371" s="11">
        <v>9</v>
      </c>
      <c r="H371" s="15">
        <f>retribucións!$E$60</f>
        <v>6319.04</v>
      </c>
      <c r="I371" s="11" t="s">
        <v>1349</v>
      </c>
      <c r="J371" s="24" t="s">
        <v>1350</v>
      </c>
      <c r="K371" s="11">
        <v>1</v>
      </c>
      <c r="L371" s="14"/>
      <c r="M371" s="14"/>
      <c r="N371" s="12">
        <v>6003</v>
      </c>
      <c r="O371" s="25"/>
      <c r="P371" s="14" t="s">
        <v>1369</v>
      </c>
      <c r="Q371" s="11" t="s">
        <v>15</v>
      </c>
      <c r="R371" s="16" t="s">
        <v>21</v>
      </c>
      <c r="S371" s="12"/>
      <c r="T371" s="13" t="s">
        <v>17</v>
      </c>
      <c r="U371" s="13" t="s">
        <v>6687</v>
      </c>
      <c r="V371" s="11" t="s">
        <v>119</v>
      </c>
      <c r="W371" s="14" t="s">
        <v>119</v>
      </c>
      <c r="X371" s="14" t="s">
        <v>119</v>
      </c>
      <c r="Y371" s="14" t="s">
        <v>119</v>
      </c>
      <c r="Z371" s="14" t="s">
        <v>119</v>
      </c>
      <c r="AA371" s="14"/>
      <c r="AB371" s="15">
        <f>retribucións!$H$71</f>
        <v>18383.701689600002</v>
      </c>
      <c r="AC371" s="15">
        <f>retribucións!$H$60</f>
        <v>18626.938628479998</v>
      </c>
      <c r="AD371" s="15">
        <f t="shared" ref="AD371:AD388" si="13">AC371-AB371</f>
        <v>243.23693887999616</v>
      </c>
    </row>
    <row r="372" spans="1:30" ht="15" customHeight="1" x14ac:dyDescent="0.25">
      <c r="A372" s="13" t="s">
        <v>17</v>
      </c>
      <c r="B372" s="13" t="s">
        <v>119</v>
      </c>
      <c r="C372" s="14" t="s">
        <v>2268</v>
      </c>
      <c r="D372" s="24" t="s">
        <v>2271</v>
      </c>
      <c r="E372" s="14" t="s">
        <v>2272</v>
      </c>
      <c r="F372" s="14" t="s">
        <v>1903</v>
      </c>
      <c r="G372" s="11">
        <v>9</v>
      </c>
      <c r="H372" s="15">
        <f>retribucións!$E$60</f>
        <v>6319.04</v>
      </c>
      <c r="I372" s="11" t="s">
        <v>1349</v>
      </c>
      <c r="J372" s="24" t="s">
        <v>1350</v>
      </c>
      <c r="K372" s="11">
        <v>1</v>
      </c>
      <c r="L372" s="14"/>
      <c r="M372" s="14"/>
      <c r="N372" s="12">
        <v>6003</v>
      </c>
      <c r="O372" s="25"/>
      <c r="P372" s="14" t="s">
        <v>1369</v>
      </c>
      <c r="Q372" s="11" t="s">
        <v>15</v>
      </c>
      <c r="R372" s="16" t="s">
        <v>21</v>
      </c>
      <c r="S372" s="12"/>
      <c r="T372" s="13" t="s">
        <v>17</v>
      </c>
      <c r="U372" s="13" t="s">
        <v>6687</v>
      </c>
      <c r="V372" s="11" t="s">
        <v>119</v>
      </c>
      <c r="W372" s="14" t="s">
        <v>119</v>
      </c>
      <c r="X372" s="14" t="s">
        <v>119</v>
      </c>
      <c r="Y372" s="14" t="s">
        <v>119</v>
      </c>
      <c r="Z372" s="14" t="s">
        <v>119</v>
      </c>
      <c r="AA372" s="14"/>
      <c r="AB372" s="15">
        <f>retribucións!$H$71</f>
        <v>18383.701689600002</v>
      </c>
      <c r="AC372" s="15">
        <f>retribucións!$H$60</f>
        <v>18626.938628479998</v>
      </c>
      <c r="AD372" s="15">
        <f t="shared" si="13"/>
        <v>243.23693887999616</v>
      </c>
    </row>
    <row r="373" spans="1:30" ht="15" customHeight="1" x14ac:dyDescent="0.25">
      <c r="A373" s="13" t="s">
        <v>17</v>
      </c>
      <c r="B373" s="13" t="s">
        <v>119</v>
      </c>
      <c r="C373" s="14" t="s">
        <v>2268</v>
      </c>
      <c r="D373" s="24" t="s">
        <v>2273</v>
      </c>
      <c r="E373" s="14" t="s">
        <v>2274</v>
      </c>
      <c r="F373" s="14" t="s">
        <v>1903</v>
      </c>
      <c r="G373" s="11">
        <v>9</v>
      </c>
      <c r="H373" s="15">
        <f>retribucións!$E$60</f>
        <v>6319.04</v>
      </c>
      <c r="I373" s="11" t="s">
        <v>1349</v>
      </c>
      <c r="J373" s="24" t="s">
        <v>1350</v>
      </c>
      <c r="K373" s="11">
        <v>1</v>
      </c>
      <c r="L373" s="14"/>
      <c r="M373" s="14"/>
      <c r="N373" s="12"/>
      <c r="O373" s="25"/>
      <c r="P373" s="14" t="s">
        <v>1369</v>
      </c>
      <c r="Q373" s="11" t="s">
        <v>15</v>
      </c>
      <c r="R373" s="16" t="s">
        <v>21</v>
      </c>
      <c r="S373" s="12"/>
      <c r="T373" s="13" t="s">
        <v>17</v>
      </c>
      <c r="U373" s="13" t="s">
        <v>6687</v>
      </c>
      <c r="V373" s="11" t="s">
        <v>119</v>
      </c>
      <c r="W373" s="14" t="s">
        <v>119</v>
      </c>
      <c r="X373" s="14" t="s">
        <v>119</v>
      </c>
      <c r="Y373" s="14" t="s">
        <v>119</v>
      </c>
      <c r="Z373" s="14" t="s">
        <v>119</v>
      </c>
      <c r="AA373" s="14"/>
      <c r="AB373" s="15">
        <f>retribucións!$H$71</f>
        <v>18383.701689600002</v>
      </c>
      <c r="AC373" s="15">
        <f>retribucións!$H$60</f>
        <v>18626.938628479998</v>
      </c>
      <c r="AD373" s="15">
        <f t="shared" si="13"/>
        <v>243.23693887999616</v>
      </c>
    </row>
    <row r="374" spans="1:30" ht="15" customHeight="1" x14ac:dyDescent="0.25">
      <c r="A374" s="13" t="s">
        <v>17</v>
      </c>
      <c r="B374" s="13" t="s">
        <v>119</v>
      </c>
      <c r="C374" s="14" t="s">
        <v>2275</v>
      </c>
      <c r="D374" s="24" t="s">
        <v>2276</v>
      </c>
      <c r="E374" s="14" t="s">
        <v>2277</v>
      </c>
      <c r="F374" s="14" t="s">
        <v>1903</v>
      </c>
      <c r="G374" s="11">
        <v>9</v>
      </c>
      <c r="H374" s="15">
        <f>retribucións!$E$60</f>
        <v>6319.04</v>
      </c>
      <c r="I374" s="11" t="s">
        <v>1349</v>
      </c>
      <c r="J374" s="24" t="s">
        <v>1350</v>
      </c>
      <c r="K374" s="11">
        <v>1</v>
      </c>
      <c r="L374" s="14"/>
      <c r="M374" s="14"/>
      <c r="N374" s="12">
        <v>6003</v>
      </c>
      <c r="O374" s="25"/>
      <c r="P374" s="14" t="s">
        <v>1369</v>
      </c>
      <c r="Q374" s="11" t="s">
        <v>15</v>
      </c>
      <c r="R374" s="16" t="s">
        <v>21</v>
      </c>
      <c r="S374" s="12"/>
      <c r="T374" s="13" t="s">
        <v>17</v>
      </c>
      <c r="U374" s="13" t="s">
        <v>6687</v>
      </c>
      <c r="V374" s="11" t="s">
        <v>119</v>
      </c>
      <c r="W374" s="14" t="s">
        <v>119</v>
      </c>
      <c r="X374" s="14" t="s">
        <v>119</v>
      </c>
      <c r="Y374" s="14" t="s">
        <v>119</v>
      </c>
      <c r="Z374" s="14" t="s">
        <v>119</v>
      </c>
      <c r="AA374" s="14"/>
      <c r="AB374" s="15">
        <f>retribucións!$H$71</f>
        <v>18383.701689600002</v>
      </c>
      <c r="AC374" s="15">
        <f>retribucións!$H$60</f>
        <v>18626.938628479998</v>
      </c>
      <c r="AD374" s="15">
        <f t="shared" si="13"/>
        <v>243.23693887999616</v>
      </c>
    </row>
    <row r="375" spans="1:30" ht="15" customHeight="1" x14ac:dyDescent="0.25">
      <c r="A375" s="13" t="s">
        <v>17</v>
      </c>
      <c r="B375" s="13" t="s">
        <v>17</v>
      </c>
      <c r="C375" s="14" t="s">
        <v>2278</v>
      </c>
      <c r="D375" s="24" t="s">
        <v>2279</v>
      </c>
      <c r="E375" s="14" t="s">
        <v>2280</v>
      </c>
      <c r="F375" s="14" t="s">
        <v>1903</v>
      </c>
      <c r="G375" s="11">
        <v>9</v>
      </c>
      <c r="H375" s="15">
        <f>retribucións!$E$60</f>
        <v>6319.04</v>
      </c>
      <c r="I375" s="11" t="s">
        <v>1349</v>
      </c>
      <c r="J375" s="24" t="s">
        <v>1350</v>
      </c>
      <c r="K375" s="11">
        <v>1</v>
      </c>
      <c r="L375" s="14"/>
      <c r="M375" s="14"/>
      <c r="N375" s="12">
        <v>6003</v>
      </c>
      <c r="O375" s="25"/>
      <c r="P375" s="14" t="s">
        <v>1369</v>
      </c>
      <c r="Q375" s="11" t="s">
        <v>15</v>
      </c>
      <c r="R375" s="16" t="s">
        <v>21</v>
      </c>
      <c r="S375" s="12"/>
      <c r="T375" s="13" t="s">
        <v>17</v>
      </c>
      <c r="U375" s="13" t="s">
        <v>17</v>
      </c>
      <c r="V375" s="11">
        <v>482</v>
      </c>
      <c r="W375" s="14" t="s">
        <v>176</v>
      </c>
      <c r="X375" s="14" t="s">
        <v>177</v>
      </c>
      <c r="Y375" s="14" t="s">
        <v>20</v>
      </c>
      <c r="Z375" s="14">
        <v>0</v>
      </c>
      <c r="AA375" s="14"/>
      <c r="AB375" s="15">
        <f>retribucións!$H$71</f>
        <v>18383.701689600002</v>
      </c>
      <c r="AC375" s="15">
        <f>retribucións!$H$60</f>
        <v>18626.938628479998</v>
      </c>
      <c r="AD375" s="15">
        <f t="shared" si="13"/>
        <v>243.23693887999616</v>
      </c>
    </row>
    <row r="376" spans="1:30" ht="15" customHeight="1" x14ac:dyDescent="0.25">
      <c r="A376" s="13" t="s">
        <v>17</v>
      </c>
      <c r="B376" s="13" t="s">
        <v>17</v>
      </c>
      <c r="C376" s="14" t="s">
        <v>2278</v>
      </c>
      <c r="D376" s="24" t="s">
        <v>2281</v>
      </c>
      <c r="E376" s="14" t="s">
        <v>2282</v>
      </c>
      <c r="F376" s="14" t="s">
        <v>1903</v>
      </c>
      <c r="G376" s="11">
        <v>9</v>
      </c>
      <c r="H376" s="15">
        <f>retribucións!$E$60</f>
        <v>6319.04</v>
      </c>
      <c r="I376" s="11" t="s">
        <v>1349</v>
      </c>
      <c r="J376" s="24" t="s">
        <v>1350</v>
      </c>
      <c r="K376" s="11">
        <v>1</v>
      </c>
      <c r="L376" s="14"/>
      <c r="M376" s="14"/>
      <c r="N376" s="12">
        <v>6003</v>
      </c>
      <c r="O376" s="25"/>
      <c r="P376" s="14" t="s">
        <v>1369</v>
      </c>
      <c r="Q376" s="11" t="s">
        <v>15</v>
      </c>
      <c r="R376" s="16" t="s">
        <v>21</v>
      </c>
      <c r="S376" s="12"/>
      <c r="T376" s="13" t="s">
        <v>17</v>
      </c>
      <c r="U376" s="13" t="s">
        <v>17</v>
      </c>
      <c r="V376" s="11">
        <v>511</v>
      </c>
      <c r="W376" s="14" t="s">
        <v>178</v>
      </c>
      <c r="X376" s="14" t="s">
        <v>179</v>
      </c>
      <c r="Y376" s="14" t="s">
        <v>20</v>
      </c>
      <c r="Z376" s="14">
        <v>0</v>
      </c>
      <c r="AA376" s="14"/>
      <c r="AB376" s="15">
        <f>retribucións!$H$71</f>
        <v>18383.701689600002</v>
      </c>
      <c r="AC376" s="15">
        <f>retribucións!$H$60</f>
        <v>18626.938628479998</v>
      </c>
      <c r="AD376" s="15">
        <f t="shared" si="13"/>
        <v>243.23693887999616</v>
      </c>
    </row>
    <row r="377" spans="1:30" ht="15" customHeight="1" x14ac:dyDescent="0.25">
      <c r="A377" s="13" t="s">
        <v>17</v>
      </c>
      <c r="B377" s="13" t="s">
        <v>119</v>
      </c>
      <c r="C377" s="14" t="s">
        <v>2283</v>
      </c>
      <c r="D377" s="24" t="s">
        <v>2284</v>
      </c>
      <c r="E377" s="14" t="s">
        <v>2285</v>
      </c>
      <c r="F377" s="14" t="s">
        <v>1903</v>
      </c>
      <c r="G377" s="11">
        <v>9</v>
      </c>
      <c r="H377" s="15">
        <f>retribucións!$E$60</f>
        <v>6319.04</v>
      </c>
      <c r="I377" s="11" t="s">
        <v>1349</v>
      </c>
      <c r="J377" s="24" t="s">
        <v>1350</v>
      </c>
      <c r="K377" s="11">
        <v>1</v>
      </c>
      <c r="L377" s="14"/>
      <c r="M377" s="14"/>
      <c r="N377" s="12">
        <v>6003</v>
      </c>
      <c r="O377" s="25"/>
      <c r="P377" s="14" t="s">
        <v>1369</v>
      </c>
      <c r="Q377" s="11" t="s">
        <v>15</v>
      </c>
      <c r="R377" s="16" t="s">
        <v>21</v>
      </c>
      <c r="S377" s="12"/>
      <c r="T377" s="13" t="s">
        <v>17</v>
      </c>
      <c r="U377" s="13" t="s">
        <v>6687</v>
      </c>
      <c r="V377" s="11" t="s">
        <v>119</v>
      </c>
      <c r="W377" s="14" t="s">
        <v>119</v>
      </c>
      <c r="X377" s="14" t="s">
        <v>119</v>
      </c>
      <c r="Y377" s="14" t="s">
        <v>119</v>
      </c>
      <c r="Z377" s="14" t="s">
        <v>119</v>
      </c>
      <c r="AA377" s="14"/>
      <c r="AB377" s="15">
        <f>retribucións!$H$71</f>
        <v>18383.701689600002</v>
      </c>
      <c r="AC377" s="15">
        <f>retribucións!$H$60</f>
        <v>18626.938628479998</v>
      </c>
      <c r="AD377" s="15">
        <f t="shared" si="13"/>
        <v>243.23693887999616</v>
      </c>
    </row>
    <row r="378" spans="1:30" ht="15" customHeight="1" x14ac:dyDescent="0.25">
      <c r="A378" s="13" t="s">
        <v>17</v>
      </c>
      <c r="B378" s="13" t="s">
        <v>17</v>
      </c>
      <c r="C378" s="14" t="s">
        <v>2286</v>
      </c>
      <c r="D378" s="24" t="s">
        <v>2287</v>
      </c>
      <c r="E378" s="14" t="s">
        <v>2288</v>
      </c>
      <c r="F378" s="14" t="s">
        <v>1903</v>
      </c>
      <c r="G378" s="11">
        <v>9</v>
      </c>
      <c r="H378" s="15">
        <f>retribucións!$E$60</f>
        <v>6319.04</v>
      </c>
      <c r="I378" s="11" t="s">
        <v>1349</v>
      </c>
      <c r="J378" s="24" t="s">
        <v>1350</v>
      </c>
      <c r="K378" s="11">
        <v>1</v>
      </c>
      <c r="L378" s="14"/>
      <c r="M378" s="14"/>
      <c r="N378" s="12">
        <v>6003</v>
      </c>
      <c r="O378" s="25"/>
      <c r="P378" s="14" t="s">
        <v>1369</v>
      </c>
      <c r="Q378" s="11" t="s">
        <v>15</v>
      </c>
      <c r="R378" s="16" t="s">
        <v>21</v>
      </c>
      <c r="S378" s="12"/>
      <c r="T378" s="13" t="s">
        <v>17</v>
      </c>
      <c r="U378" s="13" t="s">
        <v>17</v>
      </c>
      <c r="V378" s="11">
        <v>432</v>
      </c>
      <c r="W378" s="14" t="s">
        <v>180</v>
      </c>
      <c r="X378" s="14" t="s">
        <v>181</v>
      </c>
      <c r="Y378" s="14" t="s">
        <v>20</v>
      </c>
      <c r="Z378" s="14">
        <v>0</v>
      </c>
      <c r="AA378" s="14"/>
      <c r="AB378" s="15">
        <f>retribucións!$H$71</f>
        <v>18383.701689600002</v>
      </c>
      <c r="AC378" s="15">
        <f>retribucións!$H$60</f>
        <v>18626.938628479998</v>
      </c>
      <c r="AD378" s="15">
        <f t="shared" si="13"/>
        <v>243.23693887999616</v>
      </c>
    </row>
    <row r="379" spans="1:30" ht="15" customHeight="1" x14ac:dyDescent="0.25">
      <c r="A379" s="13" t="s">
        <v>17</v>
      </c>
      <c r="B379" s="13" t="s">
        <v>119</v>
      </c>
      <c r="C379" s="14" t="s">
        <v>2286</v>
      </c>
      <c r="D379" s="24" t="s">
        <v>2289</v>
      </c>
      <c r="E379" s="14" t="s">
        <v>2290</v>
      </c>
      <c r="F379" s="14" t="s">
        <v>1903</v>
      </c>
      <c r="G379" s="11">
        <v>9</v>
      </c>
      <c r="H379" s="15">
        <f>retribucións!$E$60</f>
        <v>6319.04</v>
      </c>
      <c r="I379" s="11" t="s">
        <v>1349</v>
      </c>
      <c r="J379" s="24" t="s">
        <v>1350</v>
      </c>
      <c r="K379" s="11">
        <v>1</v>
      </c>
      <c r="L379" s="14"/>
      <c r="M379" s="14"/>
      <c r="N379" s="12">
        <v>6003</v>
      </c>
      <c r="O379" s="25"/>
      <c r="P379" s="14" t="s">
        <v>1369</v>
      </c>
      <c r="Q379" s="11" t="s">
        <v>15</v>
      </c>
      <c r="R379" s="16" t="s">
        <v>21</v>
      </c>
      <c r="S379" s="12"/>
      <c r="T379" s="13" t="s">
        <v>17</v>
      </c>
      <c r="U379" s="13" t="s">
        <v>6687</v>
      </c>
      <c r="V379" s="11" t="s">
        <v>119</v>
      </c>
      <c r="W379" s="14" t="s">
        <v>119</v>
      </c>
      <c r="X379" s="14" t="s">
        <v>119</v>
      </c>
      <c r="Y379" s="14" t="s">
        <v>119</v>
      </c>
      <c r="Z379" s="14" t="s">
        <v>119</v>
      </c>
      <c r="AA379" s="14"/>
      <c r="AB379" s="15">
        <f>retribucións!$H$71</f>
        <v>18383.701689600002</v>
      </c>
      <c r="AC379" s="15">
        <f>retribucións!$H$60</f>
        <v>18626.938628479998</v>
      </c>
      <c r="AD379" s="15">
        <f t="shared" si="13"/>
        <v>243.23693887999616</v>
      </c>
    </row>
    <row r="380" spans="1:30" ht="15" customHeight="1" x14ac:dyDescent="0.25">
      <c r="A380" s="13" t="s">
        <v>17</v>
      </c>
      <c r="B380" s="13" t="s">
        <v>119</v>
      </c>
      <c r="C380" s="14" t="s">
        <v>2291</v>
      </c>
      <c r="D380" s="24" t="s">
        <v>2292</v>
      </c>
      <c r="E380" s="14" t="s">
        <v>2293</v>
      </c>
      <c r="F380" s="14" t="s">
        <v>1348</v>
      </c>
      <c r="G380" s="11">
        <v>9</v>
      </c>
      <c r="H380" s="15">
        <f>retribucións!$E$60</f>
        <v>6319.04</v>
      </c>
      <c r="I380" s="11" t="s">
        <v>1349</v>
      </c>
      <c r="J380" s="24" t="s">
        <v>1350</v>
      </c>
      <c r="K380" s="11">
        <v>11</v>
      </c>
      <c r="L380" s="14"/>
      <c r="M380" s="14"/>
      <c r="N380" s="12">
        <v>6003</v>
      </c>
      <c r="O380" s="25"/>
      <c r="P380" s="14"/>
      <c r="Q380" s="11" t="s">
        <v>15</v>
      </c>
      <c r="R380" s="16" t="s">
        <v>16</v>
      </c>
      <c r="S380" s="12"/>
      <c r="T380" s="13" t="s">
        <v>17</v>
      </c>
      <c r="U380" s="13" t="s">
        <v>6687</v>
      </c>
      <c r="V380" s="11" t="s">
        <v>119</v>
      </c>
      <c r="W380" s="14" t="s">
        <v>119</v>
      </c>
      <c r="X380" s="14" t="s">
        <v>119</v>
      </c>
      <c r="Y380" s="14" t="s">
        <v>119</v>
      </c>
      <c r="Z380" s="14" t="s">
        <v>119</v>
      </c>
      <c r="AA380" s="14"/>
      <c r="AB380" s="15">
        <f>retribucións!$H$71</f>
        <v>18383.701689600002</v>
      </c>
      <c r="AC380" s="15">
        <f>retribucións!$H$60</f>
        <v>18626.938628479998</v>
      </c>
      <c r="AD380" s="15">
        <f t="shared" si="13"/>
        <v>243.23693887999616</v>
      </c>
    </row>
    <row r="381" spans="1:30" ht="15" customHeight="1" x14ac:dyDescent="0.25">
      <c r="A381" s="13" t="s">
        <v>17</v>
      </c>
      <c r="B381" s="13" t="s">
        <v>119</v>
      </c>
      <c r="C381" s="14" t="s">
        <v>2291</v>
      </c>
      <c r="D381" s="24" t="s">
        <v>2294</v>
      </c>
      <c r="E381" s="14" t="s">
        <v>2295</v>
      </c>
      <c r="F381" s="14" t="s">
        <v>1348</v>
      </c>
      <c r="G381" s="11">
        <v>9</v>
      </c>
      <c r="H381" s="15">
        <f>retribucións!$E$60</f>
        <v>6319.04</v>
      </c>
      <c r="I381" s="11" t="s">
        <v>1349</v>
      </c>
      <c r="J381" s="24" t="s">
        <v>1350</v>
      </c>
      <c r="K381" s="11">
        <v>11</v>
      </c>
      <c r="L381" s="14"/>
      <c r="M381" s="14"/>
      <c r="N381" s="12">
        <v>6003</v>
      </c>
      <c r="O381" s="25"/>
      <c r="P381" s="14"/>
      <c r="Q381" s="11" t="s">
        <v>15</v>
      </c>
      <c r="R381" s="16">
        <v>948</v>
      </c>
      <c r="S381" s="12"/>
      <c r="T381" s="13" t="s">
        <v>17</v>
      </c>
      <c r="U381" s="13" t="s">
        <v>6687</v>
      </c>
      <c r="V381" s="11" t="s">
        <v>119</v>
      </c>
      <c r="W381" s="14" t="s">
        <v>119</v>
      </c>
      <c r="X381" s="14" t="s">
        <v>119</v>
      </c>
      <c r="Y381" s="14" t="s">
        <v>119</v>
      </c>
      <c r="Z381" s="14" t="s">
        <v>119</v>
      </c>
      <c r="AA381" s="14"/>
      <c r="AB381" s="15">
        <f>retribucións!$H$71</f>
        <v>18383.701689600002</v>
      </c>
      <c r="AC381" s="15">
        <f>retribucións!$H$60</f>
        <v>18626.938628479998</v>
      </c>
      <c r="AD381" s="15">
        <f t="shared" si="13"/>
        <v>243.23693887999616</v>
      </c>
    </row>
    <row r="382" spans="1:30" ht="15" customHeight="1" x14ac:dyDescent="0.25">
      <c r="A382" s="13" t="s">
        <v>17</v>
      </c>
      <c r="B382" s="13" t="s">
        <v>119</v>
      </c>
      <c r="C382" s="14" t="s">
        <v>2296</v>
      </c>
      <c r="D382" s="24" t="s">
        <v>2297</v>
      </c>
      <c r="E382" s="14" t="s">
        <v>2298</v>
      </c>
      <c r="F382" s="14" t="s">
        <v>1903</v>
      </c>
      <c r="G382" s="11">
        <v>9</v>
      </c>
      <c r="H382" s="15">
        <f>retribucións!$E$60</f>
        <v>6319.04</v>
      </c>
      <c r="I382" s="11" t="s">
        <v>1349</v>
      </c>
      <c r="J382" s="24" t="s">
        <v>1350</v>
      </c>
      <c r="K382" s="11">
        <v>1</v>
      </c>
      <c r="L382" s="14"/>
      <c r="M382" s="14"/>
      <c r="N382" s="12">
        <v>6003</v>
      </c>
      <c r="O382" s="25"/>
      <c r="P382" s="14" t="s">
        <v>1369</v>
      </c>
      <c r="Q382" s="11" t="s">
        <v>15</v>
      </c>
      <c r="R382" s="16" t="s">
        <v>21</v>
      </c>
      <c r="S382" s="12"/>
      <c r="T382" s="13" t="s">
        <v>17</v>
      </c>
      <c r="U382" s="13" t="s">
        <v>6687</v>
      </c>
      <c r="V382" s="11" t="s">
        <v>119</v>
      </c>
      <c r="W382" s="14" t="s">
        <v>119</v>
      </c>
      <c r="X382" s="14" t="s">
        <v>119</v>
      </c>
      <c r="Y382" s="14" t="s">
        <v>119</v>
      </c>
      <c r="Z382" s="14" t="s">
        <v>119</v>
      </c>
      <c r="AA382" s="14"/>
      <c r="AB382" s="15">
        <f>retribucións!$H$71</f>
        <v>18383.701689600002</v>
      </c>
      <c r="AC382" s="15">
        <f>retribucións!$H$60</f>
        <v>18626.938628479998</v>
      </c>
      <c r="AD382" s="15">
        <f t="shared" si="13"/>
        <v>243.23693887999616</v>
      </c>
    </row>
    <row r="383" spans="1:30" ht="15" customHeight="1" x14ac:dyDescent="0.25">
      <c r="A383" s="13" t="s">
        <v>17</v>
      </c>
      <c r="B383" s="13" t="s">
        <v>119</v>
      </c>
      <c r="C383" s="14" t="s">
        <v>2296</v>
      </c>
      <c r="D383" s="24" t="s">
        <v>2299</v>
      </c>
      <c r="E383" s="14" t="s">
        <v>2300</v>
      </c>
      <c r="F383" s="14" t="s">
        <v>1903</v>
      </c>
      <c r="G383" s="11">
        <v>9</v>
      </c>
      <c r="H383" s="15">
        <f>retribucións!$E$60</f>
        <v>6319.04</v>
      </c>
      <c r="I383" s="11" t="s">
        <v>1349</v>
      </c>
      <c r="J383" s="24" t="s">
        <v>1350</v>
      </c>
      <c r="K383" s="11">
        <v>1</v>
      </c>
      <c r="L383" s="14"/>
      <c r="M383" s="14"/>
      <c r="N383" s="12">
        <v>6003</v>
      </c>
      <c r="O383" s="25"/>
      <c r="P383" s="14" t="s">
        <v>1369</v>
      </c>
      <c r="Q383" s="11" t="s">
        <v>15</v>
      </c>
      <c r="R383" s="16" t="s">
        <v>21</v>
      </c>
      <c r="S383" s="12"/>
      <c r="T383" s="13" t="s">
        <v>17</v>
      </c>
      <c r="U383" s="13" t="s">
        <v>6687</v>
      </c>
      <c r="V383" s="11" t="s">
        <v>119</v>
      </c>
      <c r="W383" s="14" t="s">
        <v>119</v>
      </c>
      <c r="X383" s="14" t="s">
        <v>119</v>
      </c>
      <c r="Y383" s="14" t="s">
        <v>119</v>
      </c>
      <c r="Z383" s="14" t="s">
        <v>119</v>
      </c>
      <c r="AA383" s="14"/>
      <c r="AB383" s="15">
        <f>retribucións!$H$71</f>
        <v>18383.701689600002</v>
      </c>
      <c r="AC383" s="15">
        <f>retribucións!$H$60</f>
        <v>18626.938628479998</v>
      </c>
      <c r="AD383" s="15">
        <f t="shared" si="13"/>
        <v>243.23693887999616</v>
      </c>
    </row>
    <row r="384" spans="1:30" ht="15" customHeight="1" x14ac:dyDescent="0.25">
      <c r="A384" s="13" t="s">
        <v>17</v>
      </c>
      <c r="B384" s="13" t="s">
        <v>119</v>
      </c>
      <c r="C384" s="14" t="s">
        <v>2301</v>
      </c>
      <c r="D384" s="24" t="s">
        <v>2302</v>
      </c>
      <c r="E384" s="14" t="s">
        <v>2303</v>
      </c>
      <c r="F384" s="14" t="s">
        <v>1903</v>
      </c>
      <c r="G384" s="11">
        <v>9</v>
      </c>
      <c r="H384" s="15">
        <f>retribucións!$E$60</f>
        <v>6319.04</v>
      </c>
      <c r="I384" s="11" t="s">
        <v>1349</v>
      </c>
      <c r="J384" s="24" t="s">
        <v>1350</v>
      </c>
      <c r="K384" s="11">
        <v>1</v>
      </c>
      <c r="L384" s="14"/>
      <c r="M384" s="14"/>
      <c r="N384" s="12">
        <v>6003</v>
      </c>
      <c r="O384" s="25"/>
      <c r="P384" s="14" t="s">
        <v>1369</v>
      </c>
      <c r="Q384" s="11" t="s">
        <v>15</v>
      </c>
      <c r="R384" s="16" t="s">
        <v>21</v>
      </c>
      <c r="S384" s="12"/>
      <c r="T384" s="13" t="s">
        <v>17</v>
      </c>
      <c r="U384" s="13" t="s">
        <v>6687</v>
      </c>
      <c r="V384" s="11" t="s">
        <v>119</v>
      </c>
      <c r="W384" s="14" t="s">
        <v>119</v>
      </c>
      <c r="X384" s="14" t="s">
        <v>119</v>
      </c>
      <c r="Y384" s="14" t="s">
        <v>119</v>
      </c>
      <c r="Z384" s="14" t="s">
        <v>119</v>
      </c>
      <c r="AA384" s="14"/>
      <c r="AB384" s="15">
        <f>retribucións!$H$71</f>
        <v>18383.701689600002</v>
      </c>
      <c r="AC384" s="15">
        <f>retribucións!$H$60</f>
        <v>18626.938628479998</v>
      </c>
      <c r="AD384" s="15">
        <f t="shared" si="13"/>
        <v>243.23693887999616</v>
      </c>
    </row>
    <row r="385" spans="1:30" ht="15" customHeight="1" x14ac:dyDescent="0.25">
      <c r="A385" s="13" t="s">
        <v>17</v>
      </c>
      <c r="B385" s="13" t="s">
        <v>17</v>
      </c>
      <c r="C385" s="14" t="s">
        <v>2304</v>
      </c>
      <c r="D385" s="24" t="s">
        <v>2305</v>
      </c>
      <c r="E385" s="14" t="s">
        <v>2306</v>
      </c>
      <c r="F385" s="14" t="s">
        <v>1903</v>
      </c>
      <c r="G385" s="11">
        <v>9</v>
      </c>
      <c r="H385" s="15">
        <f>retribucións!$E$60</f>
        <v>6319.04</v>
      </c>
      <c r="I385" s="11" t="s">
        <v>1349</v>
      </c>
      <c r="J385" s="24" t="s">
        <v>1350</v>
      </c>
      <c r="K385" s="11">
        <v>1</v>
      </c>
      <c r="L385" s="14"/>
      <c r="M385" s="14"/>
      <c r="N385" s="12">
        <v>6003</v>
      </c>
      <c r="O385" s="25"/>
      <c r="P385" s="14" t="s">
        <v>1369</v>
      </c>
      <c r="Q385" s="11" t="s">
        <v>15</v>
      </c>
      <c r="R385" s="16">
        <v>973</v>
      </c>
      <c r="S385" s="12"/>
      <c r="T385" s="13" t="s">
        <v>17</v>
      </c>
      <c r="U385" s="13" t="s">
        <v>17</v>
      </c>
      <c r="V385" s="11">
        <v>440</v>
      </c>
      <c r="W385" s="14" t="s">
        <v>182</v>
      </c>
      <c r="X385" s="14" t="s">
        <v>183</v>
      </c>
      <c r="Y385" s="14" t="s">
        <v>20</v>
      </c>
      <c r="Z385" s="14">
        <v>0</v>
      </c>
      <c r="AA385" s="14"/>
      <c r="AB385" s="15">
        <f>retribucións!$H$71</f>
        <v>18383.701689600002</v>
      </c>
      <c r="AC385" s="15">
        <f>retribucións!$H$60</f>
        <v>18626.938628479998</v>
      </c>
      <c r="AD385" s="15">
        <f t="shared" si="13"/>
        <v>243.23693887999616</v>
      </c>
    </row>
    <row r="386" spans="1:30" ht="15" customHeight="1" x14ac:dyDescent="0.25">
      <c r="A386" s="13" t="s">
        <v>17</v>
      </c>
      <c r="B386" s="13" t="s">
        <v>119</v>
      </c>
      <c r="C386" s="14" t="s">
        <v>2307</v>
      </c>
      <c r="D386" s="24" t="s">
        <v>2308</v>
      </c>
      <c r="E386" s="14" t="s">
        <v>2309</v>
      </c>
      <c r="F386" s="14" t="s">
        <v>1903</v>
      </c>
      <c r="G386" s="11">
        <v>9</v>
      </c>
      <c r="H386" s="15">
        <f>retribucións!$E$60</f>
        <v>6319.04</v>
      </c>
      <c r="I386" s="11" t="s">
        <v>1349</v>
      </c>
      <c r="J386" s="24" t="s">
        <v>1350</v>
      </c>
      <c r="K386" s="11">
        <v>1</v>
      </c>
      <c r="L386" s="14"/>
      <c r="M386" s="14"/>
      <c r="N386" s="12">
        <v>6003</v>
      </c>
      <c r="O386" s="25"/>
      <c r="P386" s="14" t="s">
        <v>1369</v>
      </c>
      <c r="Q386" s="11" t="s">
        <v>15</v>
      </c>
      <c r="R386" s="16">
        <v>973</v>
      </c>
      <c r="S386" s="12"/>
      <c r="T386" s="13" t="s">
        <v>17</v>
      </c>
      <c r="U386" s="13" t="s">
        <v>6687</v>
      </c>
      <c r="V386" s="11" t="s">
        <v>119</v>
      </c>
      <c r="W386" s="14" t="s">
        <v>119</v>
      </c>
      <c r="X386" s="14" t="s">
        <v>119</v>
      </c>
      <c r="Y386" s="14" t="s">
        <v>119</v>
      </c>
      <c r="Z386" s="14" t="s">
        <v>119</v>
      </c>
      <c r="AA386" s="14"/>
      <c r="AB386" s="15">
        <f>retribucións!$H$71</f>
        <v>18383.701689600002</v>
      </c>
      <c r="AC386" s="15">
        <f>retribucións!$H$60</f>
        <v>18626.938628479998</v>
      </c>
      <c r="AD386" s="15">
        <f t="shared" si="13"/>
        <v>243.23693887999616</v>
      </c>
    </row>
    <row r="387" spans="1:30" ht="15" customHeight="1" x14ac:dyDescent="0.25">
      <c r="A387" s="13" t="s">
        <v>17</v>
      </c>
      <c r="B387" s="13" t="s">
        <v>119</v>
      </c>
      <c r="C387" s="14" t="s">
        <v>2310</v>
      </c>
      <c r="D387" s="24" t="s">
        <v>2311</v>
      </c>
      <c r="E387" s="14" t="s">
        <v>2312</v>
      </c>
      <c r="F387" s="14" t="s">
        <v>1903</v>
      </c>
      <c r="G387" s="11">
        <v>9</v>
      </c>
      <c r="H387" s="15">
        <f>retribucións!$E$60</f>
        <v>6319.04</v>
      </c>
      <c r="I387" s="11" t="s">
        <v>1349</v>
      </c>
      <c r="J387" s="24" t="s">
        <v>1350</v>
      </c>
      <c r="K387" s="11">
        <v>1</v>
      </c>
      <c r="L387" s="14"/>
      <c r="M387" s="14"/>
      <c r="N387" s="12">
        <v>6003</v>
      </c>
      <c r="O387" s="25"/>
      <c r="P387" s="14" t="s">
        <v>1369</v>
      </c>
      <c r="Q387" s="11" t="s">
        <v>15</v>
      </c>
      <c r="R387" s="16">
        <v>973</v>
      </c>
      <c r="S387" s="12"/>
      <c r="T387" s="13" t="s">
        <v>17</v>
      </c>
      <c r="U387" s="13" t="s">
        <v>6687</v>
      </c>
      <c r="V387" s="11" t="s">
        <v>119</v>
      </c>
      <c r="W387" s="14" t="s">
        <v>119</v>
      </c>
      <c r="X387" s="14" t="s">
        <v>119</v>
      </c>
      <c r="Y387" s="14" t="s">
        <v>119</v>
      </c>
      <c r="Z387" s="14" t="s">
        <v>119</v>
      </c>
      <c r="AA387" s="14"/>
      <c r="AB387" s="15">
        <f>retribucións!$H$71</f>
        <v>18383.701689600002</v>
      </c>
      <c r="AC387" s="15">
        <f>retribucións!$H$60</f>
        <v>18626.938628479998</v>
      </c>
      <c r="AD387" s="15">
        <f t="shared" si="13"/>
        <v>243.23693887999616</v>
      </c>
    </row>
    <row r="388" spans="1:30" ht="15" customHeight="1" x14ac:dyDescent="0.25">
      <c r="A388" s="13" t="s">
        <v>17</v>
      </c>
      <c r="B388" s="13" t="s">
        <v>17</v>
      </c>
      <c r="C388" s="14" t="s">
        <v>2310</v>
      </c>
      <c r="D388" s="24" t="s">
        <v>2313</v>
      </c>
      <c r="E388" s="14" t="s">
        <v>2314</v>
      </c>
      <c r="F388" s="14" t="s">
        <v>1903</v>
      </c>
      <c r="G388" s="11">
        <v>9</v>
      </c>
      <c r="H388" s="15">
        <f>retribucións!$E$60</f>
        <v>6319.04</v>
      </c>
      <c r="I388" s="11" t="s">
        <v>1349</v>
      </c>
      <c r="J388" s="24" t="s">
        <v>1350</v>
      </c>
      <c r="K388" s="11">
        <v>1</v>
      </c>
      <c r="L388" s="14"/>
      <c r="M388" s="14"/>
      <c r="N388" s="12">
        <v>6003</v>
      </c>
      <c r="O388" s="25"/>
      <c r="P388" s="14" t="s">
        <v>1369</v>
      </c>
      <c r="Q388" s="11" t="s">
        <v>15</v>
      </c>
      <c r="R388" s="16" t="s">
        <v>21</v>
      </c>
      <c r="S388" s="12"/>
      <c r="T388" s="13" t="s">
        <v>17</v>
      </c>
      <c r="U388" s="13" t="s">
        <v>17</v>
      </c>
      <c r="V388" s="11">
        <v>483</v>
      </c>
      <c r="W388" s="14" t="s">
        <v>184</v>
      </c>
      <c r="X388" s="14" t="s">
        <v>185</v>
      </c>
      <c r="Y388" s="14" t="s">
        <v>20</v>
      </c>
      <c r="Z388" s="14">
        <v>0</v>
      </c>
      <c r="AA388" s="14"/>
      <c r="AB388" s="15">
        <f>retribucións!$H$71</f>
        <v>18383.701689600002</v>
      </c>
      <c r="AC388" s="15">
        <f>retribucións!$H$60</f>
        <v>18626.938628479998</v>
      </c>
      <c r="AD388" s="15">
        <f t="shared" si="13"/>
        <v>243.23693887999616</v>
      </c>
    </row>
    <row r="389" spans="1:30" ht="15" customHeight="1" x14ac:dyDescent="0.25">
      <c r="A389" s="13" t="s">
        <v>17</v>
      </c>
      <c r="B389" s="13" t="s">
        <v>119</v>
      </c>
      <c r="C389" s="14" t="s">
        <v>2315</v>
      </c>
      <c r="D389" s="24" t="s">
        <v>2316</v>
      </c>
      <c r="E389" s="14" t="s">
        <v>2317</v>
      </c>
      <c r="F389" s="14" t="s">
        <v>1348</v>
      </c>
      <c r="G389" s="11">
        <v>10</v>
      </c>
      <c r="H389" s="15">
        <f>retribucións!$E$59</f>
        <v>6486.34</v>
      </c>
      <c r="I389" s="11" t="s">
        <v>1349</v>
      </c>
      <c r="J389" s="24" t="s">
        <v>1350</v>
      </c>
      <c r="K389" s="11">
        <v>11</v>
      </c>
      <c r="L389" s="14"/>
      <c r="M389" s="14"/>
      <c r="N389" s="12">
        <v>6003</v>
      </c>
      <c r="O389" s="25"/>
      <c r="P389" s="14" t="s">
        <v>2259</v>
      </c>
      <c r="Q389" s="11" t="s">
        <v>15</v>
      </c>
      <c r="R389" s="16">
        <v>9733</v>
      </c>
      <c r="S389" s="12"/>
      <c r="T389" s="13" t="s">
        <v>17</v>
      </c>
      <c r="U389" s="13" t="s">
        <v>6687</v>
      </c>
      <c r="V389" s="11" t="s">
        <v>119</v>
      </c>
      <c r="W389" s="14" t="s">
        <v>119</v>
      </c>
      <c r="X389" s="14" t="s">
        <v>119</v>
      </c>
      <c r="Y389" s="14" t="s">
        <v>119</v>
      </c>
      <c r="Z389" s="14" t="s">
        <v>119</v>
      </c>
      <c r="AA389" s="14"/>
      <c r="AB389" s="15">
        <f>retribucións!$L$71</f>
        <v>18968.988064320001</v>
      </c>
      <c r="AC389" s="15">
        <f>retribucións!$H$59</f>
        <v>19124.976097919996</v>
      </c>
      <c r="AD389" s="15">
        <f>AC389-AB389</f>
        <v>155.98803359999511</v>
      </c>
    </row>
    <row r="390" spans="1:30" ht="15" customHeight="1" x14ac:dyDescent="0.25">
      <c r="A390" s="13" t="s">
        <v>17</v>
      </c>
      <c r="B390" s="13" t="s">
        <v>119</v>
      </c>
      <c r="C390" s="14" t="s">
        <v>2315</v>
      </c>
      <c r="D390" s="24" t="s">
        <v>2318</v>
      </c>
      <c r="E390" s="14" t="s">
        <v>2319</v>
      </c>
      <c r="F390" s="14" t="s">
        <v>1348</v>
      </c>
      <c r="G390" s="11">
        <v>10</v>
      </c>
      <c r="H390" s="15">
        <f>retribucións!$E$59</f>
        <v>6486.34</v>
      </c>
      <c r="I390" s="11" t="s">
        <v>1349</v>
      </c>
      <c r="J390" s="24" t="s">
        <v>1350</v>
      </c>
      <c r="K390" s="11">
        <v>11</v>
      </c>
      <c r="L390" s="14"/>
      <c r="M390" s="14"/>
      <c r="N390" s="12">
        <v>6003</v>
      </c>
      <c r="O390" s="25"/>
      <c r="P390" s="14" t="s">
        <v>2259</v>
      </c>
      <c r="Q390" s="11" t="s">
        <v>15</v>
      </c>
      <c r="R390" s="16">
        <v>9733</v>
      </c>
      <c r="S390" s="12"/>
      <c r="T390" s="13" t="s">
        <v>17</v>
      </c>
      <c r="U390" s="13" t="s">
        <v>6687</v>
      </c>
      <c r="V390" s="11" t="s">
        <v>119</v>
      </c>
      <c r="W390" s="14" t="s">
        <v>119</v>
      </c>
      <c r="X390" s="14" t="s">
        <v>119</v>
      </c>
      <c r="Y390" s="14" t="s">
        <v>119</v>
      </c>
      <c r="Z390" s="14" t="s">
        <v>119</v>
      </c>
      <c r="AA390" s="14"/>
      <c r="AB390" s="15">
        <f>retribucións!$L$71</f>
        <v>18968.988064320001</v>
      </c>
      <c r="AC390" s="15">
        <f>retribucións!$H$59</f>
        <v>19124.976097919996</v>
      </c>
      <c r="AD390" s="15">
        <f>AC390-AB390</f>
        <v>155.98803359999511</v>
      </c>
    </row>
    <row r="391" spans="1:30" ht="15" customHeight="1" x14ac:dyDescent="0.25">
      <c r="A391" s="13" t="s">
        <v>17</v>
      </c>
      <c r="B391" s="13" t="s">
        <v>17</v>
      </c>
      <c r="C391" s="14" t="s">
        <v>2320</v>
      </c>
      <c r="D391" s="24" t="s">
        <v>2321</v>
      </c>
      <c r="E391" s="14" t="s">
        <v>2322</v>
      </c>
      <c r="F391" s="14" t="s">
        <v>1903</v>
      </c>
      <c r="G391" s="11">
        <v>9</v>
      </c>
      <c r="H391" s="15">
        <f>retribucións!$E$60</f>
        <v>6319.04</v>
      </c>
      <c r="I391" s="11" t="s">
        <v>1349</v>
      </c>
      <c r="J391" s="24" t="s">
        <v>1350</v>
      </c>
      <c r="K391" s="11">
        <v>1</v>
      </c>
      <c r="L391" s="14"/>
      <c r="M391" s="14"/>
      <c r="N391" s="12">
        <v>6003</v>
      </c>
      <c r="O391" s="25"/>
      <c r="P391" s="14" t="s">
        <v>1369</v>
      </c>
      <c r="Q391" s="11" t="s">
        <v>15</v>
      </c>
      <c r="R391" s="16">
        <v>973</v>
      </c>
      <c r="S391" s="12"/>
      <c r="T391" s="13" t="s">
        <v>17</v>
      </c>
      <c r="U391" s="13" t="s">
        <v>17</v>
      </c>
      <c r="V391" s="11">
        <v>593</v>
      </c>
      <c r="W391" s="14" t="s">
        <v>186</v>
      </c>
      <c r="X391" s="14" t="s">
        <v>187</v>
      </c>
      <c r="Y391" s="14" t="s">
        <v>44</v>
      </c>
      <c r="Z391" s="14">
        <v>0</v>
      </c>
      <c r="AA391" s="14"/>
      <c r="AB391" s="15">
        <f>retribucións!$H$71</f>
        <v>18383.701689600002</v>
      </c>
      <c r="AC391" s="15">
        <f>retribucións!$H$60</f>
        <v>18626.938628479998</v>
      </c>
      <c r="AD391" s="15">
        <f t="shared" ref="AD391:AD422" si="14">AC391-AB391</f>
        <v>243.23693887999616</v>
      </c>
    </row>
    <row r="392" spans="1:30" ht="15" customHeight="1" x14ac:dyDescent="0.25">
      <c r="A392" s="13" t="s">
        <v>17</v>
      </c>
      <c r="B392" s="13" t="s">
        <v>119</v>
      </c>
      <c r="C392" s="14" t="s">
        <v>2320</v>
      </c>
      <c r="D392" s="24" t="s">
        <v>2323</v>
      </c>
      <c r="E392" s="14" t="s">
        <v>2324</v>
      </c>
      <c r="F392" s="14" t="s">
        <v>1903</v>
      </c>
      <c r="G392" s="11">
        <v>9</v>
      </c>
      <c r="H392" s="15">
        <f>retribucións!$E$60</f>
        <v>6319.04</v>
      </c>
      <c r="I392" s="11" t="s">
        <v>1349</v>
      </c>
      <c r="J392" s="24" t="s">
        <v>1350</v>
      </c>
      <c r="K392" s="11">
        <v>1</v>
      </c>
      <c r="L392" s="14"/>
      <c r="M392" s="14"/>
      <c r="N392" s="12">
        <v>6003</v>
      </c>
      <c r="O392" s="25"/>
      <c r="P392" s="14" t="s">
        <v>1369</v>
      </c>
      <c r="Q392" s="11" t="s">
        <v>15</v>
      </c>
      <c r="R392" s="16">
        <v>973</v>
      </c>
      <c r="S392" s="12"/>
      <c r="T392" s="13" t="s">
        <v>17</v>
      </c>
      <c r="U392" s="13" t="s">
        <v>6687</v>
      </c>
      <c r="V392" s="11" t="s">
        <v>119</v>
      </c>
      <c r="W392" s="14" t="s">
        <v>119</v>
      </c>
      <c r="X392" s="14" t="s">
        <v>119</v>
      </c>
      <c r="Y392" s="14" t="s">
        <v>119</v>
      </c>
      <c r="Z392" s="14" t="s">
        <v>119</v>
      </c>
      <c r="AA392" s="14"/>
      <c r="AB392" s="15">
        <f>retribucións!$H$71</f>
        <v>18383.701689600002</v>
      </c>
      <c r="AC392" s="15">
        <f>retribucións!$H$60</f>
        <v>18626.938628479998</v>
      </c>
      <c r="AD392" s="15">
        <f t="shared" si="14"/>
        <v>243.23693887999616</v>
      </c>
    </row>
    <row r="393" spans="1:30" ht="15" customHeight="1" x14ac:dyDescent="0.25">
      <c r="A393" s="13" t="s">
        <v>17</v>
      </c>
      <c r="B393" s="13" t="s">
        <v>119</v>
      </c>
      <c r="C393" s="14" t="s">
        <v>2325</v>
      </c>
      <c r="D393" s="24" t="s">
        <v>2326</v>
      </c>
      <c r="E393" s="14" t="s">
        <v>2327</v>
      </c>
      <c r="F393" s="14" t="s">
        <v>1903</v>
      </c>
      <c r="G393" s="11">
        <v>9</v>
      </c>
      <c r="H393" s="15">
        <f>retribucións!$E$60</f>
        <v>6319.04</v>
      </c>
      <c r="I393" s="11" t="s">
        <v>1349</v>
      </c>
      <c r="J393" s="24" t="s">
        <v>1350</v>
      </c>
      <c r="K393" s="11">
        <v>1</v>
      </c>
      <c r="L393" s="14"/>
      <c r="M393" s="14"/>
      <c r="N393" s="12">
        <v>6003</v>
      </c>
      <c r="O393" s="25"/>
      <c r="P393" s="14" t="s">
        <v>1369</v>
      </c>
      <c r="Q393" s="11" t="s">
        <v>15</v>
      </c>
      <c r="R393" s="16" t="s">
        <v>21</v>
      </c>
      <c r="S393" s="12"/>
      <c r="T393" s="13" t="s">
        <v>17</v>
      </c>
      <c r="U393" s="13" t="s">
        <v>6687</v>
      </c>
      <c r="V393" s="11" t="s">
        <v>119</v>
      </c>
      <c r="W393" s="14" t="s">
        <v>119</v>
      </c>
      <c r="X393" s="14" t="s">
        <v>119</v>
      </c>
      <c r="Y393" s="14" t="s">
        <v>119</v>
      </c>
      <c r="Z393" s="14" t="s">
        <v>119</v>
      </c>
      <c r="AA393" s="14"/>
      <c r="AB393" s="15">
        <f>retribucións!$H$71</f>
        <v>18383.701689600002</v>
      </c>
      <c r="AC393" s="15">
        <f>retribucións!$H$60</f>
        <v>18626.938628479998</v>
      </c>
      <c r="AD393" s="15">
        <f t="shared" si="14"/>
        <v>243.23693887999616</v>
      </c>
    </row>
    <row r="394" spans="1:30" ht="15" customHeight="1" x14ac:dyDescent="0.25">
      <c r="A394" s="13" t="s">
        <v>17</v>
      </c>
      <c r="B394" s="13" t="s">
        <v>119</v>
      </c>
      <c r="C394" s="14" t="s">
        <v>2328</v>
      </c>
      <c r="D394" s="24" t="s">
        <v>2329</v>
      </c>
      <c r="E394" s="14" t="s">
        <v>2330</v>
      </c>
      <c r="F394" s="14" t="s">
        <v>1903</v>
      </c>
      <c r="G394" s="11">
        <v>9</v>
      </c>
      <c r="H394" s="15">
        <f>retribucións!$E$60</f>
        <v>6319.04</v>
      </c>
      <c r="I394" s="11" t="s">
        <v>1349</v>
      </c>
      <c r="J394" s="24" t="s">
        <v>1350</v>
      </c>
      <c r="K394" s="11">
        <v>1</v>
      </c>
      <c r="L394" s="14"/>
      <c r="M394" s="14"/>
      <c r="N394" s="12">
        <v>6003</v>
      </c>
      <c r="O394" s="25"/>
      <c r="P394" s="14" t="s">
        <v>1369</v>
      </c>
      <c r="Q394" s="11" t="s">
        <v>15</v>
      </c>
      <c r="R394" s="16">
        <v>973</v>
      </c>
      <c r="S394" s="12"/>
      <c r="T394" s="13" t="s">
        <v>17</v>
      </c>
      <c r="U394" s="13" t="s">
        <v>6687</v>
      </c>
      <c r="V394" s="11" t="s">
        <v>119</v>
      </c>
      <c r="W394" s="14" t="s">
        <v>119</v>
      </c>
      <c r="X394" s="14" t="s">
        <v>119</v>
      </c>
      <c r="Y394" s="14" t="s">
        <v>119</v>
      </c>
      <c r="Z394" s="14" t="s">
        <v>119</v>
      </c>
      <c r="AA394" s="14"/>
      <c r="AB394" s="15">
        <f>retribucións!$H$71</f>
        <v>18383.701689600002</v>
      </c>
      <c r="AC394" s="15">
        <f>retribucións!$H$60</f>
        <v>18626.938628479998</v>
      </c>
      <c r="AD394" s="15">
        <f t="shared" si="14"/>
        <v>243.23693887999616</v>
      </c>
    </row>
    <row r="395" spans="1:30" ht="15" customHeight="1" x14ac:dyDescent="0.25">
      <c r="A395" s="13" t="s">
        <v>17</v>
      </c>
      <c r="B395" s="13" t="s">
        <v>17</v>
      </c>
      <c r="C395" s="14" t="s">
        <v>2331</v>
      </c>
      <c r="D395" s="24" t="s">
        <v>2332</v>
      </c>
      <c r="E395" s="14" t="s">
        <v>2333</v>
      </c>
      <c r="F395" s="14" t="s">
        <v>1903</v>
      </c>
      <c r="G395" s="11">
        <v>9</v>
      </c>
      <c r="H395" s="15">
        <f>retribucións!$E$60</f>
        <v>6319.04</v>
      </c>
      <c r="I395" s="11" t="s">
        <v>1349</v>
      </c>
      <c r="J395" s="24" t="s">
        <v>1350</v>
      </c>
      <c r="K395" s="11">
        <v>1</v>
      </c>
      <c r="L395" s="14"/>
      <c r="M395" s="14"/>
      <c r="N395" s="12">
        <v>6003</v>
      </c>
      <c r="O395" s="25"/>
      <c r="P395" s="14" t="s">
        <v>1369</v>
      </c>
      <c r="Q395" s="11" t="s">
        <v>15</v>
      </c>
      <c r="R395" s="16" t="s">
        <v>21</v>
      </c>
      <c r="S395" s="12"/>
      <c r="T395" s="13" t="s">
        <v>17</v>
      </c>
      <c r="U395" s="13" t="s">
        <v>17</v>
      </c>
      <c r="V395" s="11">
        <v>292</v>
      </c>
      <c r="W395" s="14" t="s">
        <v>188</v>
      </c>
      <c r="X395" s="14" t="s">
        <v>189</v>
      </c>
      <c r="Y395" s="14" t="s">
        <v>20</v>
      </c>
      <c r="Z395" s="14">
        <v>0</v>
      </c>
      <c r="AA395" s="14"/>
      <c r="AB395" s="15">
        <f>retribucións!$H$71</f>
        <v>18383.701689600002</v>
      </c>
      <c r="AC395" s="15">
        <f>retribucións!$H$60</f>
        <v>18626.938628479998</v>
      </c>
      <c r="AD395" s="15">
        <f t="shared" si="14"/>
        <v>243.23693887999616</v>
      </c>
    </row>
    <row r="396" spans="1:30" ht="15" customHeight="1" x14ac:dyDescent="0.25">
      <c r="A396" s="13" t="s">
        <v>17</v>
      </c>
      <c r="B396" s="13" t="s">
        <v>119</v>
      </c>
      <c r="C396" s="14" t="s">
        <v>2331</v>
      </c>
      <c r="D396" s="24" t="s">
        <v>2334</v>
      </c>
      <c r="E396" s="14" t="s">
        <v>2335</v>
      </c>
      <c r="F396" s="14" t="s">
        <v>1903</v>
      </c>
      <c r="G396" s="11">
        <v>9</v>
      </c>
      <c r="H396" s="15">
        <f>retribucións!$E$60</f>
        <v>6319.04</v>
      </c>
      <c r="I396" s="11" t="s">
        <v>1349</v>
      </c>
      <c r="J396" s="24" t="s">
        <v>1350</v>
      </c>
      <c r="K396" s="11">
        <v>1</v>
      </c>
      <c r="L396" s="14"/>
      <c r="M396" s="14"/>
      <c r="N396" s="12">
        <v>6003</v>
      </c>
      <c r="O396" s="25"/>
      <c r="P396" s="14" t="s">
        <v>1369</v>
      </c>
      <c r="Q396" s="11" t="s">
        <v>15</v>
      </c>
      <c r="R396" s="16" t="s">
        <v>21</v>
      </c>
      <c r="S396" s="12"/>
      <c r="T396" s="13" t="s">
        <v>17</v>
      </c>
      <c r="U396" s="13" t="s">
        <v>6687</v>
      </c>
      <c r="V396" s="11" t="s">
        <v>119</v>
      </c>
      <c r="W396" s="14" t="s">
        <v>119</v>
      </c>
      <c r="X396" s="14" t="s">
        <v>119</v>
      </c>
      <c r="Y396" s="14" t="s">
        <v>119</v>
      </c>
      <c r="Z396" s="14" t="s">
        <v>119</v>
      </c>
      <c r="AA396" s="14"/>
      <c r="AB396" s="15">
        <f>retribucións!$H$71</f>
        <v>18383.701689600002</v>
      </c>
      <c r="AC396" s="15">
        <f>retribucións!$H$60</f>
        <v>18626.938628479998</v>
      </c>
      <c r="AD396" s="15">
        <f t="shared" si="14"/>
        <v>243.23693887999616</v>
      </c>
    </row>
    <row r="397" spans="1:30" ht="15" customHeight="1" x14ac:dyDescent="0.25">
      <c r="A397" s="13" t="s">
        <v>17</v>
      </c>
      <c r="B397" s="13" t="s">
        <v>119</v>
      </c>
      <c r="C397" s="14" t="s">
        <v>2331</v>
      </c>
      <c r="D397" s="24" t="s">
        <v>2336</v>
      </c>
      <c r="E397" s="14" t="s">
        <v>2337</v>
      </c>
      <c r="F397" s="14" t="s">
        <v>1903</v>
      </c>
      <c r="G397" s="11">
        <v>9</v>
      </c>
      <c r="H397" s="15">
        <f>retribucións!$E$60</f>
        <v>6319.04</v>
      </c>
      <c r="I397" s="11" t="s">
        <v>1349</v>
      </c>
      <c r="J397" s="24" t="s">
        <v>1350</v>
      </c>
      <c r="K397" s="11">
        <v>1</v>
      </c>
      <c r="L397" s="14"/>
      <c r="M397" s="14"/>
      <c r="N397" s="12">
        <v>6003</v>
      </c>
      <c r="O397" s="25"/>
      <c r="P397" s="14" t="s">
        <v>1369</v>
      </c>
      <c r="Q397" s="11" t="s">
        <v>15</v>
      </c>
      <c r="R397" s="16" t="s">
        <v>21</v>
      </c>
      <c r="S397" s="12"/>
      <c r="T397" s="13" t="s">
        <v>17</v>
      </c>
      <c r="U397" s="13" t="s">
        <v>6687</v>
      </c>
      <c r="V397" s="11" t="s">
        <v>119</v>
      </c>
      <c r="W397" s="14" t="s">
        <v>119</v>
      </c>
      <c r="X397" s="14" t="s">
        <v>119</v>
      </c>
      <c r="Y397" s="14" t="s">
        <v>119</v>
      </c>
      <c r="Z397" s="14" t="s">
        <v>119</v>
      </c>
      <c r="AA397" s="14"/>
      <c r="AB397" s="15">
        <f>retribucións!$H$71</f>
        <v>18383.701689600002</v>
      </c>
      <c r="AC397" s="15">
        <f>retribucións!$H$60</f>
        <v>18626.938628479998</v>
      </c>
      <c r="AD397" s="15">
        <f t="shared" si="14"/>
        <v>243.23693887999616</v>
      </c>
    </row>
    <row r="398" spans="1:30" ht="15" customHeight="1" x14ac:dyDescent="0.25">
      <c r="A398" s="13" t="s">
        <v>17</v>
      </c>
      <c r="B398" s="13" t="s">
        <v>119</v>
      </c>
      <c r="C398" s="14" t="s">
        <v>2331</v>
      </c>
      <c r="D398" s="24" t="s">
        <v>2338</v>
      </c>
      <c r="E398" s="14" t="s">
        <v>2339</v>
      </c>
      <c r="F398" s="14" t="s">
        <v>1903</v>
      </c>
      <c r="G398" s="11">
        <v>9</v>
      </c>
      <c r="H398" s="15">
        <f>retribucións!$E$60</f>
        <v>6319.04</v>
      </c>
      <c r="I398" s="11" t="s">
        <v>1349</v>
      </c>
      <c r="J398" s="24" t="s">
        <v>1350</v>
      </c>
      <c r="K398" s="11">
        <v>1</v>
      </c>
      <c r="L398" s="14"/>
      <c r="M398" s="14"/>
      <c r="N398" s="12">
        <v>6003</v>
      </c>
      <c r="O398" s="25"/>
      <c r="P398" s="14" t="s">
        <v>1369</v>
      </c>
      <c r="Q398" s="11" t="s">
        <v>15</v>
      </c>
      <c r="R398" s="16">
        <v>973</v>
      </c>
      <c r="S398" s="12"/>
      <c r="T398" s="13" t="s">
        <v>17</v>
      </c>
      <c r="U398" s="13" t="s">
        <v>6687</v>
      </c>
      <c r="V398" s="11" t="s">
        <v>119</v>
      </c>
      <c r="W398" s="14" t="s">
        <v>119</v>
      </c>
      <c r="X398" s="14" t="s">
        <v>119</v>
      </c>
      <c r="Y398" s="14" t="s">
        <v>119</v>
      </c>
      <c r="Z398" s="14" t="s">
        <v>119</v>
      </c>
      <c r="AA398" s="14"/>
      <c r="AB398" s="15">
        <f>retribucións!$H$71</f>
        <v>18383.701689600002</v>
      </c>
      <c r="AC398" s="15">
        <f>retribucións!$H$60</f>
        <v>18626.938628479998</v>
      </c>
      <c r="AD398" s="15">
        <f t="shared" si="14"/>
        <v>243.23693887999616</v>
      </c>
    </row>
    <row r="399" spans="1:30" ht="15" customHeight="1" x14ac:dyDescent="0.25">
      <c r="A399" s="13" t="s">
        <v>17</v>
      </c>
      <c r="B399" s="13" t="s">
        <v>17</v>
      </c>
      <c r="C399" s="14" t="s">
        <v>2340</v>
      </c>
      <c r="D399" s="24" t="s">
        <v>2341</v>
      </c>
      <c r="E399" s="14" t="s">
        <v>2342</v>
      </c>
      <c r="F399" s="14" t="s">
        <v>1903</v>
      </c>
      <c r="G399" s="11">
        <v>9</v>
      </c>
      <c r="H399" s="15">
        <f>retribucións!$E$60</f>
        <v>6319.04</v>
      </c>
      <c r="I399" s="11" t="s">
        <v>1349</v>
      </c>
      <c r="J399" s="24" t="s">
        <v>1350</v>
      </c>
      <c r="K399" s="11">
        <v>1</v>
      </c>
      <c r="L399" s="14"/>
      <c r="M399" s="14"/>
      <c r="N399" s="12">
        <v>6003</v>
      </c>
      <c r="O399" s="25"/>
      <c r="P399" s="14" t="s">
        <v>1369</v>
      </c>
      <c r="Q399" s="11" t="s">
        <v>15</v>
      </c>
      <c r="R399" s="16">
        <v>973</v>
      </c>
      <c r="S399" s="12"/>
      <c r="T399" s="13" t="s">
        <v>17</v>
      </c>
      <c r="U399" s="13" t="s">
        <v>17</v>
      </c>
      <c r="V399" s="11">
        <v>104</v>
      </c>
      <c r="W399" s="14" t="s">
        <v>190</v>
      </c>
      <c r="X399" s="14" t="s">
        <v>191</v>
      </c>
      <c r="Y399" s="14" t="s">
        <v>20</v>
      </c>
      <c r="Z399" s="14">
        <v>0</v>
      </c>
      <c r="AA399" s="14"/>
      <c r="AB399" s="15">
        <f>retribucións!$H$71</f>
        <v>18383.701689600002</v>
      </c>
      <c r="AC399" s="15">
        <f>retribucións!$H$60</f>
        <v>18626.938628479998</v>
      </c>
      <c r="AD399" s="15">
        <f t="shared" si="14"/>
        <v>243.23693887999616</v>
      </c>
    </row>
    <row r="400" spans="1:30" ht="15" customHeight="1" x14ac:dyDescent="0.25">
      <c r="A400" s="13" t="s">
        <v>17</v>
      </c>
      <c r="B400" s="13" t="s">
        <v>119</v>
      </c>
      <c r="C400" s="14" t="s">
        <v>2343</v>
      </c>
      <c r="D400" s="24" t="s">
        <v>2344</v>
      </c>
      <c r="E400" s="14" t="s">
        <v>2345</v>
      </c>
      <c r="F400" s="14" t="s">
        <v>1903</v>
      </c>
      <c r="G400" s="11">
        <v>9</v>
      </c>
      <c r="H400" s="15">
        <f>retribucións!$E$60</f>
        <v>6319.04</v>
      </c>
      <c r="I400" s="11" t="s">
        <v>1349</v>
      </c>
      <c r="J400" s="24" t="s">
        <v>1350</v>
      </c>
      <c r="K400" s="11">
        <v>1</v>
      </c>
      <c r="L400" s="14"/>
      <c r="M400" s="14"/>
      <c r="N400" s="12">
        <v>6003</v>
      </c>
      <c r="O400" s="25"/>
      <c r="P400" s="14" t="s">
        <v>1369</v>
      </c>
      <c r="Q400" s="11" t="s">
        <v>15</v>
      </c>
      <c r="R400" s="16">
        <v>973</v>
      </c>
      <c r="S400" s="12"/>
      <c r="T400" s="13" t="s">
        <v>17</v>
      </c>
      <c r="U400" s="13" t="s">
        <v>6687</v>
      </c>
      <c r="V400" s="11" t="s">
        <v>119</v>
      </c>
      <c r="W400" s="14" t="s">
        <v>119</v>
      </c>
      <c r="X400" s="14" t="s">
        <v>119</v>
      </c>
      <c r="Y400" s="14" t="s">
        <v>119</v>
      </c>
      <c r="Z400" s="14" t="s">
        <v>119</v>
      </c>
      <c r="AA400" s="14"/>
      <c r="AB400" s="15">
        <f>retribucións!$H$71</f>
        <v>18383.701689600002</v>
      </c>
      <c r="AC400" s="15">
        <f>retribucións!$H$60</f>
        <v>18626.938628479998</v>
      </c>
      <c r="AD400" s="15">
        <f t="shared" si="14"/>
        <v>243.23693887999616</v>
      </c>
    </row>
    <row r="401" spans="1:30" ht="15" customHeight="1" x14ac:dyDescent="0.25">
      <c r="A401" s="13" t="s">
        <v>17</v>
      </c>
      <c r="B401" s="13" t="s">
        <v>119</v>
      </c>
      <c r="C401" s="14" t="s">
        <v>2343</v>
      </c>
      <c r="D401" s="24" t="s">
        <v>2346</v>
      </c>
      <c r="E401" s="14" t="s">
        <v>2347</v>
      </c>
      <c r="F401" s="14" t="s">
        <v>1903</v>
      </c>
      <c r="G401" s="11">
        <v>9</v>
      </c>
      <c r="H401" s="15">
        <f>retribucións!$E$60</f>
        <v>6319.04</v>
      </c>
      <c r="I401" s="11" t="s">
        <v>1349</v>
      </c>
      <c r="J401" s="24" t="s">
        <v>1350</v>
      </c>
      <c r="K401" s="11">
        <v>1</v>
      </c>
      <c r="L401" s="14"/>
      <c r="M401" s="14"/>
      <c r="N401" s="12">
        <v>6003</v>
      </c>
      <c r="O401" s="25"/>
      <c r="P401" s="14" t="s">
        <v>1369</v>
      </c>
      <c r="Q401" s="11" t="s">
        <v>15</v>
      </c>
      <c r="R401" s="16">
        <v>973</v>
      </c>
      <c r="S401" s="12"/>
      <c r="T401" s="13" t="s">
        <v>17</v>
      </c>
      <c r="U401" s="13" t="s">
        <v>6687</v>
      </c>
      <c r="V401" s="11" t="s">
        <v>119</v>
      </c>
      <c r="W401" s="14" t="s">
        <v>119</v>
      </c>
      <c r="X401" s="14" t="s">
        <v>119</v>
      </c>
      <c r="Y401" s="14" t="s">
        <v>119</v>
      </c>
      <c r="Z401" s="14" t="s">
        <v>119</v>
      </c>
      <c r="AA401" s="14"/>
      <c r="AB401" s="15">
        <f>retribucións!$H$71</f>
        <v>18383.701689600002</v>
      </c>
      <c r="AC401" s="15">
        <f>retribucións!$H$60</f>
        <v>18626.938628479998</v>
      </c>
      <c r="AD401" s="15">
        <f t="shared" si="14"/>
        <v>243.23693887999616</v>
      </c>
    </row>
    <row r="402" spans="1:30" ht="15" customHeight="1" x14ac:dyDescent="0.25">
      <c r="A402" s="13" t="s">
        <v>17</v>
      </c>
      <c r="B402" s="13" t="s">
        <v>119</v>
      </c>
      <c r="C402" s="14" t="s">
        <v>2343</v>
      </c>
      <c r="D402" s="24" t="s">
        <v>2348</v>
      </c>
      <c r="E402" s="14" t="s">
        <v>2349</v>
      </c>
      <c r="F402" s="14" t="s">
        <v>1903</v>
      </c>
      <c r="G402" s="11">
        <v>9</v>
      </c>
      <c r="H402" s="15">
        <f>retribucións!$E$60</f>
        <v>6319.04</v>
      </c>
      <c r="I402" s="11" t="s">
        <v>1349</v>
      </c>
      <c r="J402" s="24" t="s">
        <v>1350</v>
      </c>
      <c r="K402" s="11">
        <v>1</v>
      </c>
      <c r="L402" s="14"/>
      <c r="M402" s="14"/>
      <c r="N402" s="12">
        <v>6003</v>
      </c>
      <c r="O402" s="25"/>
      <c r="P402" s="14" t="s">
        <v>1369</v>
      </c>
      <c r="Q402" s="11" t="s">
        <v>15</v>
      </c>
      <c r="R402" s="16">
        <v>973</v>
      </c>
      <c r="S402" s="12"/>
      <c r="T402" s="13" t="s">
        <v>17</v>
      </c>
      <c r="U402" s="13" t="s">
        <v>6687</v>
      </c>
      <c r="V402" s="11" t="s">
        <v>119</v>
      </c>
      <c r="W402" s="14" t="s">
        <v>119</v>
      </c>
      <c r="X402" s="14" t="s">
        <v>119</v>
      </c>
      <c r="Y402" s="14" t="s">
        <v>119</v>
      </c>
      <c r="Z402" s="14" t="s">
        <v>119</v>
      </c>
      <c r="AA402" s="14"/>
      <c r="AB402" s="15">
        <f>retribucións!$H$71</f>
        <v>18383.701689600002</v>
      </c>
      <c r="AC402" s="15">
        <f>retribucións!$H$60</f>
        <v>18626.938628479998</v>
      </c>
      <c r="AD402" s="15">
        <f t="shared" si="14"/>
        <v>243.23693887999616</v>
      </c>
    </row>
    <row r="403" spans="1:30" ht="15" customHeight="1" x14ac:dyDescent="0.25">
      <c r="A403" s="13" t="s">
        <v>17</v>
      </c>
      <c r="B403" s="13" t="s">
        <v>119</v>
      </c>
      <c r="C403" s="14" t="s">
        <v>2350</v>
      </c>
      <c r="D403" s="24" t="s">
        <v>2351</v>
      </c>
      <c r="E403" s="14" t="s">
        <v>2352</v>
      </c>
      <c r="F403" s="14" t="s">
        <v>1903</v>
      </c>
      <c r="G403" s="11">
        <v>9</v>
      </c>
      <c r="H403" s="15">
        <f>retribucións!$E$60</f>
        <v>6319.04</v>
      </c>
      <c r="I403" s="11" t="s">
        <v>1349</v>
      </c>
      <c r="J403" s="24" t="s">
        <v>1350</v>
      </c>
      <c r="K403" s="11">
        <v>1</v>
      </c>
      <c r="L403" s="14"/>
      <c r="M403" s="14"/>
      <c r="N403" s="12">
        <v>6003</v>
      </c>
      <c r="O403" s="25"/>
      <c r="P403" s="14" t="s">
        <v>1369</v>
      </c>
      <c r="Q403" s="11" t="s">
        <v>15</v>
      </c>
      <c r="R403" s="16" t="s">
        <v>21</v>
      </c>
      <c r="S403" s="12"/>
      <c r="T403" s="13" t="s">
        <v>17</v>
      </c>
      <c r="U403" s="13" t="s">
        <v>6687</v>
      </c>
      <c r="V403" s="11" t="s">
        <v>119</v>
      </c>
      <c r="W403" s="14" t="s">
        <v>119</v>
      </c>
      <c r="X403" s="14" t="s">
        <v>119</v>
      </c>
      <c r="Y403" s="14" t="s">
        <v>119</v>
      </c>
      <c r="Z403" s="14" t="s">
        <v>119</v>
      </c>
      <c r="AA403" s="14"/>
      <c r="AB403" s="15">
        <f>retribucións!$H$71</f>
        <v>18383.701689600002</v>
      </c>
      <c r="AC403" s="15">
        <f>retribucións!$H$60</f>
        <v>18626.938628479998</v>
      </c>
      <c r="AD403" s="15">
        <f t="shared" si="14"/>
        <v>243.23693887999616</v>
      </c>
    </row>
    <row r="404" spans="1:30" ht="15" customHeight="1" x14ac:dyDescent="0.25">
      <c r="A404" s="13" t="s">
        <v>17</v>
      </c>
      <c r="B404" s="13" t="s">
        <v>119</v>
      </c>
      <c r="C404" s="14" t="s">
        <v>2353</v>
      </c>
      <c r="D404" s="24" t="s">
        <v>2354</v>
      </c>
      <c r="E404" s="14" t="s">
        <v>2355</v>
      </c>
      <c r="F404" s="14" t="s">
        <v>1903</v>
      </c>
      <c r="G404" s="11">
        <v>9</v>
      </c>
      <c r="H404" s="15">
        <f>retribucións!$E$60</f>
        <v>6319.04</v>
      </c>
      <c r="I404" s="11" t="s">
        <v>1349</v>
      </c>
      <c r="J404" s="24" t="s">
        <v>1350</v>
      </c>
      <c r="K404" s="11">
        <v>1</v>
      </c>
      <c r="L404" s="14"/>
      <c r="M404" s="14"/>
      <c r="N404" s="12">
        <v>6003</v>
      </c>
      <c r="O404" s="25"/>
      <c r="P404" s="14" t="s">
        <v>1369</v>
      </c>
      <c r="Q404" s="11" t="s">
        <v>15</v>
      </c>
      <c r="R404" s="16">
        <v>973</v>
      </c>
      <c r="S404" s="12"/>
      <c r="T404" s="13" t="s">
        <v>17</v>
      </c>
      <c r="U404" s="13" t="s">
        <v>6687</v>
      </c>
      <c r="V404" s="11" t="s">
        <v>119</v>
      </c>
      <c r="W404" s="14" t="s">
        <v>119</v>
      </c>
      <c r="X404" s="14" t="s">
        <v>119</v>
      </c>
      <c r="Y404" s="14" t="s">
        <v>119</v>
      </c>
      <c r="Z404" s="14" t="s">
        <v>119</v>
      </c>
      <c r="AA404" s="14"/>
      <c r="AB404" s="15">
        <f>retribucións!$H$71</f>
        <v>18383.701689600002</v>
      </c>
      <c r="AC404" s="15">
        <f>retribucións!$H$60</f>
        <v>18626.938628479998</v>
      </c>
      <c r="AD404" s="15">
        <f t="shared" si="14"/>
        <v>243.23693887999616</v>
      </c>
    </row>
    <row r="405" spans="1:30" ht="15" customHeight="1" x14ac:dyDescent="0.25">
      <c r="A405" s="13" t="s">
        <v>17</v>
      </c>
      <c r="B405" s="13" t="s">
        <v>119</v>
      </c>
      <c r="C405" s="14" t="s">
        <v>2353</v>
      </c>
      <c r="D405" s="24" t="s">
        <v>2356</v>
      </c>
      <c r="E405" s="14" t="s">
        <v>2357</v>
      </c>
      <c r="F405" s="14" t="s">
        <v>1903</v>
      </c>
      <c r="G405" s="11">
        <v>9</v>
      </c>
      <c r="H405" s="15">
        <f>retribucións!$E$60</f>
        <v>6319.04</v>
      </c>
      <c r="I405" s="11" t="s">
        <v>1349</v>
      </c>
      <c r="J405" s="24" t="s">
        <v>1350</v>
      </c>
      <c r="K405" s="11">
        <v>1</v>
      </c>
      <c r="L405" s="14"/>
      <c r="M405" s="14"/>
      <c r="N405" s="12">
        <v>6003</v>
      </c>
      <c r="O405" s="25"/>
      <c r="P405" s="14" t="s">
        <v>1369</v>
      </c>
      <c r="Q405" s="11" t="s">
        <v>15</v>
      </c>
      <c r="R405" s="16" t="s">
        <v>21</v>
      </c>
      <c r="S405" s="12"/>
      <c r="T405" s="13" t="s">
        <v>17</v>
      </c>
      <c r="U405" s="13" t="s">
        <v>6687</v>
      </c>
      <c r="V405" s="11" t="s">
        <v>119</v>
      </c>
      <c r="W405" s="14" t="s">
        <v>119</v>
      </c>
      <c r="X405" s="14" t="s">
        <v>119</v>
      </c>
      <c r="Y405" s="14" t="s">
        <v>119</v>
      </c>
      <c r="Z405" s="14" t="s">
        <v>119</v>
      </c>
      <c r="AA405" s="14"/>
      <c r="AB405" s="15">
        <f>retribucións!$H$71</f>
        <v>18383.701689600002</v>
      </c>
      <c r="AC405" s="15">
        <f>retribucións!$H$60</f>
        <v>18626.938628479998</v>
      </c>
      <c r="AD405" s="15">
        <f t="shared" si="14"/>
        <v>243.23693887999616</v>
      </c>
    </row>
    <row r="406" spans="1:30" ht="15" customHeight="1" x14ac:dyDescent="0.25">
      <c r="A406" s="13" t="s">
        <v>17</v>
      </c>
      <c r="B406" s="13" t="s">
        <v>119</v>
      </c>
      <c r="C406" s="14" t="s">
        <v>2353</v>
      </c>
      <c r="D406" s="24" t="s">
        <v>2358</v>
      </c>
      <c r="E406" s="14" t="s">
        <v>2359</v>
      </c>
      <c r="F406" s="14" t="s">
        <v>1903</v>
      </c>
      <c r="G406" s="11">
        <v>9</v>
      </c>
      <c r="H406" s="15">
        <f>retribucións!$E$60</f>
        <v>6319.04</v>
      </c>
      <c r="I406" s="11" t="s">
        <v>1349</v>
      </c>
      <c r="J406" s="24" t="s">
        <v>1350</v>
      </c>
      <c r="K406" s="11">
        <v>1</v>
      </c>
      <c r="L406" s="14"/>
      <c r="M406" s="14"/>
      <c r="N406" s="12">
        <v>6003</v>
      </c>
      <c r="O406" s="25"/>
      <c r="P406" s="14" t="s">
        <v>1369</v>
      </c>
      <c r="Q406" s="11" t="s">
        <v>15</v>
      </c>
      <c r="R406" s="16">
        <v>973</v>
      </c>
      <c r="S406" s="12"/>
      <c r="T406" s="13" t="s">
        <v>17</v>
      </c>
      <c r="U406" s="13" t="s">
        <v>6687</v>
      </c>
      <c r="V406" s="11" t="s">
        <v>119</v>
      </c>
      <c r="W406" s="14" t="s">
        <v>119</v>
      </c>
      <c r="X406" s="14" t="s">
        <v>119</v>
      </c>
      <c r="Y406" s="14" t="s">
        <v>119</v>
      </c>
      <c r="Z406" s="14" t="s">
        <v>119</v>
      </c>
      <c r="AA406" s="14"/>
      <c r="AB406" s="15">
        <f>retribucións!$H$71</f>
        <v>18383.701689600002</v>
      </c>
      <c r="AC406" s="15">
        <f>retribucións!$H$60</f>
        <v>18626.938628479998</v>
      </c>
      <c r="AD406" s="15">
        <f t="shared" si="14"/>
        <v>243.23693887999616</v>
      </c>
    </row>
    <row r="407" spans="1:30" ht="15" customHeight="1" x14ac:dyDescent="0.25">
      <c r="A407" s="13" t="s">
        <v>17</v>
      </c>
      <c r="B407" s="13" t="s">
        <v>119</v>
      </c>
      <c r="C407" s="14" t="s">
        <v>2360</v>
      </c>
      <c r="D407" s="24" t="s">
        <v>2361</v>
      </c>
      <c r="E407" s="14" t="s">
        <v>2362</v>
      </c>
      <c r="F407" s="14" t="s">
        <v>1903</v>
      </c>
      <c r="G407" s="11">
        <v>9</v>
      </c>
      <c r="H407" s="15">
        <f>retribucións!$E$60</f>
        <v>6319.04</v>
      </c>
      <c r="I407" s="11" t="s">
        <v>1349</v>
      </c>
      <c r="J407" s="24" t="s">
        <v>1350</v>
      </c>
      <c r="K407" s="11">
        <v>1</v>
      </c>
      <c r="L407" s="14"/>
      <c r="M407" s="14"/>
      <c r="N407" s="12">
        <v>6003</v>
      </c>
      <c r="O407" s="25"/>
      <c r="P407" s="14" t="s">
        <v>1369</v>
      </c>
      <c r="Q407" s="11" t="s">
        <v>15</v>
      </c>
      <c r="R407" s="16" t="s">
        <v>21</v>
      </c>
      <c r="S407" s="12"/>
      <c r="T407" s="13" t="s">
        <v>17</v>
      </c>
      <c r="U407" s="13" t="s">
        <v>6687</v>
      </c>
      <c r="V407" s="11" t="s">
        <v>119</v>
      </c>
      <c r="W407" s="14" t="s">
        <v>119</v>
      </c>
      <c r="X407" s="14" t="s">
        <v>119</v>
      </c>
      <c r="Y407" s="14" t="s">
        <v>119</v>
      </c>
      <c r="Z407" s="14" t="s">
        <v>119</v>
      </c>
      <c r="AA407" s="14"/>
      <c r="AB407" s="15">
        <f>retribucións!$H$71</f>
        <v>18383.701689600002</v>
      </c>
      <c r="AC407" s="15">
        <f>retribucións!$H$60</f>
        <v>18626.938628479998</v>
      </c>
      <c r="AD407" s="15">
        <f t="shared" si="14"/>
        <v>243.23693887999616</v>
      </c>
    </row>
    <row r="408" spans="1:30" ht="15" customHeight="1" x14ac:dyDescent="0.25">
      <c r="A408" s="13" t="s">
        <v>17</v>
      </c>
      <c r="B408" s="13" t="s">
        <v>17</v>
      </c>
      <c r="C408" s="14" t="s">
        <v>2360</v>
      </c>
      <c r="D408" s="24" t="s">
        <v>2363</v>
      </c>
      <c r="E408" s="14" t="s">
        <v>2364</v>
      </c>
      <c r="F408" s="14" t="s">
        <v>1903</v>
      </c>
      <c r="G408" s="11">
        <v>9</v>
      </c>
      <c r="H408" s="15">
        <f>retribucións!$E$60</f>
        <v>6319.04</v>
      </c>
      <c r="I408" s="11" t="s">
        <v>1349</v>
      </c>
      <c r="J408" s="24" t="s">
        <v>1350</v>
      </c>
      <c r="K408" s="11">
        <v>1</v>
      </c>
      <c r="L408" s="14"/>
      <c r="M408" s="14"/>
      <c r="N408" s="12">
        <v>6003</v>
      </c>
      <c r="O408" s="25"/>
      <c r="P408" s="14" t="s">
        <v>1369</v>
      </c>
      <c r="Q408" s="11" t="s">
        <v>15</v>
      </c>
      <c r="R408" s="16">
        <v>973</v>
      </c>
      <c r="S408" s="12"/>
      <c r="T408" s="13" t="s">
        <v>17</v>
      </c>
      <c r="U408" s="13" t="s">
        <v>17</v>
      </c>
      <c r="V408" s="11">
        <v>481</v>
      </c>
      <c r="W408" s="14" t="s">
        <v>192</v>
      </c>
      <c r="X408" s="14" t="s">
        <v>193</v>
      </c>
      <c r="Y408" s="14" t="s">
        <v>20</v>
      </c>
      <c r="Z408" s="14">
        <v>0</v>
      </c>
      <c r="AA408" s="14"/>
      <c r="AB408" s="15">
        <f>retribucións!$H$71</f>
        <v>18383.701689600002</v>
      </c>
      <c r="AC408" s="15">
        <f>retribucións!$H$60</f>
        <v>18626.938628479998</v>
      </c>
      <c r="AD408" s="15">
        <f t="shared" si="14"/>
        <v>243.23693887999616</v>
      </c>
    </row>
    <row r="409" spans="1:30" ht="15" customHeight="1" x14ac:dyDescent="0.25">
      <c r="A409" s="13" t="s">
        <v>17</v>
      </c>
      <c r="B409" s="13" t="s">
        <v>119</v>
      </c>
      <c r="C409" s="14" t="s">
        <v>2360</v>
      </c>
      <c r="D409" s="24" t="s">
        <v>2365</v>
      </c>
      <c r="E409" s="14" t="s">
        <v>2366</v>
      </c>
      <c r="F409" s="14" t="s">
        <v>1903</v>
      </c>
      <c r="G409" s="11">
        <v>9</v>
      </c>
      <c r="H409" s="15">
        <f>retribucións!$E$60</f>
        <v>6319.04</v>
      </c>
      <c r="I409" s="11" t="s">
        <v>1349</v>
      </c>
      <c r="J409" s="24" t="s">
        <v>1350</v>
      </c>
      <c r="K409" s="11">
        <v>1</v>
      </c>
      <c r="L409" s="14"/>
      <c r="M409" s="14"/>
      <c r="N409" s="12">
        <v>6003</v>
      </c>
      <c r="O409" s="25"/>
      <c r="P409" s="14" t="s">
        <v>1369</v>
      </c>
      <c r="Q409" s="11" t="s">
        <v>15</v>
      </c>
      <c r="R409" s="16">
        <v>973</v>
      </c>
      <c r="S409" s="12"/>
      <c r="T409" s="13" t="s">
        <v>17</v>
      </c>
      <c r="U409" s="13" t="s">
        <v>6687</v>
      </c>
      <c r="V409" s="11" t="s">
        <v>119</v>
      </c>
      <c r="W409" s="14" t="s">
        <v>119</v>
      </c>
      <c r="X409" s="14" t="s">
        <v>119</v>
      </c>
      <c r="Y409" s="14" t="s">
        <v>119</v>
      </c>
      <c r="Z409" s="14" t="s">
        <v>119</v>
      </c>
      <c r="AA409" s="14"/>
      <c r="AB409" s="15">
        <f>retribucións!$H$71</f>
        <v>18383.701689600002</v>
      </c>
      <c r="AC409" s="15">
        <f>retribucións!$H$60</f>
        <v>18626.938628479998</v>
      </c>
      <c r="AD409" s="15">
        <f t="shared" si="14"/>
        <v>243.23693887999616</v>
      </c>
    </row>
    <row r="410" spans="1:30" ht="15" customHeight="1" x14ac:dyDescent="0.25">
      <c r="A410" s="13" t="s">
        <v>17</v>
      </c>
      <c r="B410" s="13" t="s">
        <v>119</v>
      </c>
      <c r="C410" s="14" t="s">
        <v>2367</v>
      </c>
      <c r="D410" s="24" t="s">
        <v>2368</v>
      </c>
      <c r="E410" s="14" t="s">
        <v>2369</v>
      </c>
      <c r="F410" s="14" t="s">
        <v>1903</v>
      </c>
      <c r="G410" s="11">
        <v>9</v>
      </c>
      <c r="H410" s="15">
        <f>retribucións!$E$60</f>
        <v>6319.04</v>
      </c>
      <c r="I410" s="11" t="s">
        <v>1349</v>
      </c>
      <c r="J410" s="24" t="s">
        <v>1350</v>
      </c>
      <c r="K410" s="11">
        <v>1</v>
      </c>
      <c r="L410" s="14"/>
      <c r="M410" s="14"/>
      <c r="N410" s="12">
        <v>6003</v>
      </c>
      <c r="O410" s="25"/>
      <c r="P410" s="14" t="s">
        <v>1369</v>
      </c>
      <c r="Q410" s="11" t="s">
        <v>15</v>
      </c>
      <c r="R410" s="16" t="s">
        <v>21</v>
      </c>
      <c r="S410" s="12"/>
      <c r="T410" s="13" t="s">
        <v>17</v>
      </c>
      <c r="U410" s="13" t="s">
        <v>6687</v>
      </c>
      <c r="V410" s="11" t="s">
        <v>119</v>
      </c>
      <c r="W410" s="14" t="s">
        <v>119</v>
      </c>
      <c r="X410" s="14" t="s">
        <v>119</v>
      </c>
      <c r="Y410" s="14" t="s">
        <v>119</v>
      </c>
      <c r="Z410" s="14" t="s">
        <v>119</v>
      </c>
      <c r="AA410" s="14"/>
      <c r="AB410" s="15">
        <f>retribucións!$H$71</f>
        <v>18383.701689600002</v>
      </c>
      <c r="AC410" s="15">
        <f>retribucións!$H$60</f>
        <v>18626.938628479998</v>
      </c>
      <c r="AD410" s="15">
        <f t="shared" si="14"/>
        <v>243.23693887999616</v>
      </c>
    </row>
    <row r="411" spans="1:30" ht="15" customHeight="1" x14ac:dyDescent="0.25">
      <c r="A411" s="13" t="s">
        <v>17</v>
      </c>
      <c r="B411" s="13" t="s">
        <v>17</v>
      </c>
      <c r="C411" s="14" t="s">
        <v>2367</v>
      </c>
      <c r="D411" s="24" t="s">
        <v>2370</v>
      </c>
      <c r="E411" s="14" t="s">
        <v>2371</v>
      </c>
      <c r="F411" s="14" t="s">
        <v>1903</v>
      </c>
      <c r="G411" s="11">
        <v>9</v>
      </c>
      <c r="H411" s="15">
        <f>retribucións!$E$60</f>
        <v>6319.04</v>
      </c>
      <c r="I411" s="11" t="s">
        <v>1349</v>
      </c>
      <c r="J411" s="24" t="s">
        <v>1350</v>
      </c>
      <c r="K411" s="11">
        <v>1</v>
      </c>
      <c r="L411" s="14"/>
      <c r="M411" s="14"/>
      <c r="N411" s="12">
        <v>6003</v>
      </c>
      <c r="O411" s="25"/>
      <c r="P411" s="14" t="s">
        <v>1369</v>
      </c>
      <c r="Q411" s="11" t="s">
        <v>15</v>
      </c>
      <c r="R411" s="16" t="s">
        <v>21</v>
      </c>
      <c r="S411" s="12"/>
      <c r="T411" s="13" t="s">
        <v>17</v>
      </c>
      <c r="U411" s="13" t="s">
        <v>17</v>
      </c>
      <c r="V411" s="11">
        <v>263</v>
      </c>
      <c r="W411" s="14" t="s">
        <v>194</v>
      </c>
      <c r="X411" s="14" t="s">
        <v>195</v>
      </c>
      <c r="Y411" s="14" t="s">
        <v>20</v>
      </c>
      <c r="Z411" s="14">
        <v>0</v>
      </c>
      <c r="AA411" s="14"/>
      <c r="AB411" s="15">
        <f>retribucións!$H$71</f>
        <v>18383.701689600002</v>
      </c>
      <c r="AC411" s="15">
        <f>retribucións!$H$60</f>
        <v>18626.938628479998</v>
      </c>
      <c r="AD411" s="15">
        <f t="shared" si="14"/>
        <v>243.23693887999616</v>
      </c>
    </row>
    <row r="412" spans="1:30" ht="15" customHeight="1" x14ac:dyDescent="0.25">
      <c r="A412" s="13" t="s">
        <v>17</v>
      </c>
      <c r="B412" s="13" t="s">
        <v>119</v>
      </c>
      <c r="C412" s="14" t="s">
        <v>2372</v>
      </c>
      <c r="D412" s="24" t="s">
        <v>2373</v>
      </c>
      <c r="E412" s="14" t="s">
        <v>2374</v>
      </c>
      <c r="F412" s="14" t="s">
        <v>1903</v>
      </c>
      <c r="G412" s="11">
        <v>9</v>
      </c>
      <c r="H412" s="15">
        <f>retribucións!$E$60</f>
        <v>6319.04</v>
      </c>
      <c r="I412" s="11" t="s">
        <v>1349</v>
      </c>
      <c r="J412" s="24" t="s">
        <v>1350</v>
      </c>
      <c r="K412" s="11">
        <v>1</v>
      </c>
      <c r="L412" s="14"/>
      <c r="M412" s="14"/>
      <c r="N412" s="12">
        <v>6003</v>
      </c>
      <c r="O412" s="25"/>
      <c r="P412" s="14" t="s">
        <v>2375</v>
      </c>
      <c r="Q412" s="11" t="s">
        <v>15</v>
      </c>
      <c r="R412" s="16">
        <v>973</v>
      </c>
      <c r="S412" s="12"/>
      <c r="T412" s="13" t="s">
        <v>17</v>
      </c>
      <c r="U412" s="13" t="s">
        <v>6687</v>
      </c>
      <c r="V412" s="11" t="s">
        <v>119</v>
      </c>
      <c r="W412" s="14" t="s">
        <v>119</v>
      </c>
      <c r="X412" s="14" t="s">
        <v>119</v>
      </c>
      <c r="Y412" s="14" t="s">
        <v>119</v>
      </c>
      <c r="Z412" s="14" t="s">
        <v>119</v>
      </c>
      <c r="AA412" s="14"/>
      <c r="AB412" s="15">
        <f>retribucións!$H$71</f>
        <v>18383.701689600002</v>
      </c>
      <c r="AC412" s="15">
        <f>retribucións!$H$60</f>
        <v>18626.938628479998</v>
      </c>
      <c r="AD412" s="15">
        <f t="shared" si="14"/>
        <v>243.23693887999616</v>
      </c>
    </row>
    <row r="413" spans="1:30" ht="15" customHeight="1" x14ac:dyDescent="0.25">
      <c r="A413" s="13" t="s">
        <v>17</v>
      </c>
      <c r="B413" s="13" t="s">
        <v>119</v>
      </c>
      <c r="C413" s="14" t="s">
        <v>2372</v>
      </c>
      <c r="D413" s="24" t="s">
        <v>2376</v>
      </c>
      <c r="E413" s="14" t="s">
        <v>2377</v>
      </c>
      <c r="F413" s="14" t="s">
        <v>1903</v>
      </c>
      <c r="G413" s="11">
        <v>9</v>
      </c>
      <c r="H413" s="15">
        <f>retribucións!$E$60</f>
        <v>6319.04</v>
      </c>
      <c r="I413" s="11" t="s">
        <v>1349</v>
      </c>
      <c r="J413" s="24" t="s">
        <v>1350</v>
      </c>
      <c r="K413" s="11">
        <v>1</v>
      </c>
      <c r="L413" s="14"/>
      <c r="M413" s="14"/>
      <c r="N413" s="12">
        <v>6003</v>
      </c>
      <c r="O413" s="25"/>
      <c r="P413" s="14" t="s">
        <v>1369</v>
      </c>
      <c r="Q413" s="11" t="s">
        <v>15</v>
      </c>
      <c r="R413" s="16">
        <v>973</v>
      </c>
      <c r="S413" s="12"/>
      <c r="T413" s="13" t="s">
        <v>17</v>
      </c>
      <c r="U413" s="13" t="s">
        <v>6687</v>
      </c>
      <c r="V413" s="11" t="s">
        <v>119</v>
      </c>
      <c r="W413" s="14" t="s">
        <v>119</v>
      </c>
      <c r="X413" s="14" t="s">
        <v>119</v>
      </c>
      <c r="Y413" s="14" t="s">
        <v>119</v>
      </c>
      <c r="Z413" s="14" t="s">
        <v>119</v>
      </c>
      <c r="AA413" s="14"/>
      <c r="AB413" s="15">
        <f>retribucións!$H$71</f>
        <v>18383.701689600002</v>
      </c>
      <c r="AC413" s="15">
        <f>retribucións!$H$60</f>
        <v>18626.938628479998</v>
      </c>
      <c r="AD413" s="15">
        <f t="shared" si="14"/>
        <v>243.23693887999616</v>
      </c>
    </row>
    <row r="414" spans="1:30" ht="15" customHeight="1" x14ac:dyDescent="0.25">
      <c r="A414" s="13" t="s">
        <v>17</v>
      </c>
      <c r="B414" s="13" t="s">
        <v>119</v>
      </c>
      <c r="C414" s="14" t="s">
        <v>2378</v>
      </c>
      <c r="D414" s="24" t="s">
        <v>2379</v>
      </c>
      <c r="E414" s="14" t="s">
        <v>2380</v>
      </c>
      <c r="F414" s="14" t="s">
        <v>1903</v>
      </c>
      <c r="G414" s="11">
        <v>9</v>
      </c>
      <c r="H414" s="15">
        <f>retribucións!$E$60</f>
        <v>6319.04</v>
      </c>
      <c r="I414" s="11" t="s">
        <v>1349</v>
      </c>
      <c r="J414" s="24" t="s">
        <v>1350</v>
      </c>
      <c r="K414" s="11">
        <v>1</v>
      </c>
      <c r="L414" s="14"/>
      <c r="M414" s="14"/>
      <c r="N414" s="12">
        <v>6003</v>
      </c>
      <c r="O414" s="25"/>
      <c r="P414" s="14" t="s">
        <v>1369</v>
      </c>
      <c r="Q414" s="11" t="s">
        <v>15</v>
      </c>
      <c r="R414" s="16">
        <v>973</v>
      </c>
      <c r="S414" s="12"/>
      <c r="T414" s="13" t="s">
        <v>17</v>
      </c>
      <c r="U414" s="13" t="s">
        <v>6687</v>
      </c>
      <c r="V414" s="11" t="s">
        <v>119</v>
      </c>
      <c r="W414" s="14" t="s">
        <v>119</v>
      </c>
      <c r="X414" s="14" t="s">
        <v>119</v>
      </c>
      <c r="Y414" s="14" t="s">
        <v>119</v>
      </c>
      <c r="Z414" s="14" t="s">
        <v>119</v>
      </c>
      <c r="AA414" s="14"/>
      <c r="AB414" s="15">
        <f>retribucións!$H$71</f>
        <v>18383.701689600002</v>
      </c>
      <c r="AC414" s="15">
        <f>retribucións!$H$60</f>
        <v>18626.938628479998</v>
      </c>
      <c r="AD414" s="15">
        <f t="shared" si="14"/>
        <v>243.23693887999616</v>
      </c>
    </row>
    <row r="415" spans="1:30" ht="15" customHeight="1" x14ac:dyDescent="0.25">
      <c r="A415" s="13" t="s">
        <v>17</v>
      </c>
      <c r="B415" s="13" t="s">
        <v>17</v>
      </c>
      <c r="C415" s="14" t="s">
        <v>2378</v>
      </c>
      <c r="D415" s="24" t="s">
        <v>2381</v>
      </c>
      <c r="E415" s="14" t="s">
        <v>2382</v>
      </c>
      <c r="F415" s="14" t="s">
        <v>1903</v>
      </c>
      <c r="G415" s="11">
        <v>9</v>
      </c>
      <c r="H415" s="15">
        <f>retribucións!$E$60</f>
        <v>6319.04</v>
      </c>
      <c r="I415" s="11" t="s">
        <v>1349</v>
      </c>
      <c r="J415" s="24" t="s">
        <v>1350</v>
      </c>
      <c r="K415" s="11">
        <v>1</v>
      </c>
      <c r="L415" s="14"/>
      <c r="M415" s="14"/>
      <c r="N415" s="12">
        <v>6003</v>
      </c>
      <c r="O415" s="25"/>
      <c r="P415" s="14" t="s">
        <v>1369</v>
      </c>
      <c r="Q415" s="11" t="s">
        <v>15</v>
      </c>
      <c r="R415" s="16" t="s">
        <v>21</v>
      </c>
      <c r="S415" s="12"/>
      <c r="T415" s="13" t="s">
        <v>17</v>
      </c>
      <c r="U415" s="13" t="s">
        <v>17</v>
      </c>
      <c r="V415" s="11">
        <v>278</v>
      </c>
      <c r="W415" s="14" t="s">
        <v>196</v>
      </c>
      <c r="X415" s="14" t="s">
        <v>197</v>
      </c>
      <c r="Y415" s="14" t="s">
        <v>20</v>
      </c>
      <c r="Z415" s="14">
        <v>0</v>
      </c>
      <c r="AA415" s="14"/>
      <c r="AB415" s="15">
        <f>retribucións!$H$71</f>
        <v>18383.701689600002</v>
      </c>
      <c r="AC415" s="15">
        <f>retribucións!$H$60</f>
        <v>18626.938628479998</v>
      </c>
      <c r="AD415" s="15">
        <f t="shared" si="14"/>
        <v>243.23693887999616</v>
      </c>
    </row>
    <row r="416" spans="1:30" ht="15" customHeight="1" x14ac:dyDescent="0.25">
      <c r="A416" s="13" t="s">
        <v>17</v>
      </c>
      <c r="B416" s="13" t="s">
        <v>119</v>
      </c>
      <c r="C416" s="14" t="s">
        <v>2383</v>
      </c>
      <c r="D416" s="24" t="s">
        <v>2384</v>
      </c>
      <c r="E416" s="14" t="s">
        <v>2385</v>
      </c>
      <c r="F416" s="14" t="s">
        <v>1903</v>
      </c>
      <c r="G416" s="11">
        <v>9</v>
      </c>
      <c r="H416" s="15">
        <f>retribucións!$E$60</f>
        <v>6319.04</v>
      </c>
      <c r="I416" s="11" t="s">
        <v>1349</v>
      </c>
      <c r="J416" s="24" t="s">
        <v>1350</v>
      </c>
      <c r="K416" s="11">
        <v>1</v>
      </c>
      <c r="L416" s="14"/>
      <c r="M416" s="14"/>
      <c r="N416" s="12">
        <v>6003</v>
      </c>
      <c r="O416" s="25"/>
      <c r="P416" s="14" t="s">
        <v>1369</v>
      </c>
      <c r="Q416" s="11" t="s">
        <v>15</v>
      </c>
      <c r="R416" s="16" t="s">
        <v>21</v>
      </c>
      <c r="S416" s="12"/>
      <c r="T416" s="13" t="s">
        <v>17</v>
      </c>
      <c r="U416" s="13" t="s">
        <v>6687</v>
      </c>
      <c r="V416" s="11" t="s">
        <v>119</v>
      </c>
      <c r="W416" s="14" t="s">
        <v>119</v>
      </c>
      <c r="X416" s="14" t="s">
        <v>119</v>
      </c>
      <c r="Y416" s="14" t="s">
        <v>119</v>
      </c>
      <c r="Z416" s="14" t="s">
        <v>119</v>
      </c>
      <c r="AA416" s="14"/>
      <c r="AB416" s="15">
        <f>retribucións!$H$71</f>
        <v>18383.701689600002</v>
      </c>
      <c r="AC416" s="15">
        <f>retribucións!$H$60</f>
        <v>18626.938628479998</v>
      </c>
      <c r="AD416" s="15">
        <f t="shared" si="14"/>
        <v>243.23693887999616</v>
      </c>
    </row>
    <row r="417" spans="1:30" ht="15" customHeight="1" x14ac:dyDescent="0.25">
      <c r="A417" s="13" t="s">
        <v>17</v>
      </c>
      <c r="B417" s="13" t="s">
        <v>17</v>
      </c>
      <c r="C417" s="14" t="s">
        <v>2383</v>
      </c>
      <c r="D417" s="24" t="s">
        <v>2386</v>
      </c>
      <c r="E417" s="14" t="s">
        <v>2387</v>
      </c>
      <c r="F417" s="14" t="s">
        <v>1903</v>
      </c>
      <c r="G417" s="11">
        <v>9</v>
      </c>
      <c r="H417" s="15">
        <f>retribucións!$E$60</f>
        <v>6319.04</v>
      </c>
      <c r="I417" s="11" t="s">
        <v>1349</v>
      </c>
      <c r="J417" s="24" t="s">
        <v>1350</v>
      </c>
      <c r="K417" s="11">
        <v>1</v>
      </c>
      <c r="L417" s="14"/>
      <c r="M417" s="14"/>
      <c r="N417" s="12">
        <v>6003</v>
      </c>
      <c r="O417" s="25"/>
      <c r="P417" s="14" t="s">
        <v>1369</v>
      </c>
      <c r="Q417" s="11" t="s">
        <v>15</v>
      </c>
      <c r="R417" s="16" t="s">
        <v>21</v>
      </c>
      <c r="S417" s="12"/>
      <c r="T417" s="13" t="s">
        <v>17</v>
      </c>
      <c r="U417" s="13" t="s">
        <v>17</v>
      </c>
      <c r="V417" s="11">
        <v>326</v>
      </c>
      <c r="W417" s="14" t="s">
        <v>198</v>
      </c>
      <c r="X417" s="14" t="s">
        <v>199</v>
      </c>
      <c r="Y417" s="14" t="s">
        <v>20</v>
      </c>
      <c r="Z417" s="14">
        <v>0</v>
      </c>
      <c r="AA417" s="14"/>
      <c r="AB417" s="15">
        <f>retribucións!$H$71</f>
        <v>18383.701689600002</v>
      </c>
      <c r="AC417" s="15">
        <f>retribucións!$H$60</f>
        <v>18626.938628479998</v>
      </c>
      <c r="AD417" s="15">
        <f t="shared" si="14"/>
        <v>243.23693887999616</v>
      </c>
    </row>
    <row r="418" spans="1:30" ht="15" customHeight="1" x14ac:dyDescent="0.25">
      <c r="A418" s="13" t="s">
        <v>17</v>
      </c>
      <c r="B418" s="13" t="s">
        <v>119</v>
      </c>
      <c r="C418" s="14" t="s">
        <v>2383</v>
      </c>
      <c r="D418" s="24" t="s">
        <v>2388</v>
      </c>
      <c r="E418" s="14" t="s">
        <v>2389</v>
      </c>
      <c r="F418" s="14" t="s">
        <v>1903</v>
      </c>
      <c r="G418" s="11">
        <v>9</v>
      </c>
      <c r="H418" s="15">
        <f>retribucións!$E$60</f>
        <v>6319.04</v>
      </c>
      <c r="I418" s="11" t="s">
        <v>1349</v>
      </c>
      <c r="J418" s="24" t="s">
        <v>1350</v>
      </c>
      <c r="K418" s="11">
        <v>1</v>
      </c>
      <c r="L418" s="14"/>
      <c r="M418" s="14"/>
      <c r="N418" s="12">
        <v>6003</v>
      </c>
      <c r="O418" s="25"/>
      <c r="P418" s="14" t="s">
        <v>1369</v>
      </c>
      <c r="Q418" s="11" t="s">
        <v>15</v>
      </c>
      <c r="R418" s="16" t="s">
        <v>21</v>
      </c>
      <c r="S418" s="12"/>
      <c r="T418" s="13" t="s">
        <v>17</v>
      </c>
      <c r="U418" s="13" t="s">
        <v>6687</v>
      </c>
      <c r="V418" s="11" t="s">
        <v>119</v>
      </c>
      <c r="W418" s="14" t="s">
        <v>119</v>
      </c>
      <c r="X418" s="14" t="s">
        <v>119</v>
      </c>
      <c r="Y418" s="14" t="s">
        <v>119</v>
      </c>
      <c r="Z418" s="14" t="s">
        <v>119</v>
      </c>
      <c r="AA418" s="14"/>
      <c r="AB418" s="15">
        <f>retribucións!$H$71</f>
        <v>18383.701689600002</v>
      </c>
      <c r="AC418" s="15">
        <f>retribucións!$H$60</f>
        <v>18626.938628479998</v>
      </c>
      <c r="AD418" s="15">
        <f t="shared" si="14"/>
        <v>243.23693887999616</v>
      </c>
    </row>
    <row r="419" spans="1:30" ht="15" customHeight="1" x14ac:dyDescent="0.25">
      <c r="A419" s="13" t="s">
        <v>17</v>
      </c>
      <c r="B419" s="13" t="s">
        <v>119</v>
      </c>
      <c r="C419" s="14" t="s">
        <v>2390</v>
      </c>
      <c r="D419" s="24" t="s">
        <v>2391</v>
      </c>
      <c r="E419" s="14" t="s">
        <v>2392</v>
      </c>
      <c r="F419" s="14" t="s">
        <v>1348</v>
      </c>
      <c r="G419" s="11">
        <v>9</v>
      </c>
      <c r="H419" s="15">
        <f>retribucións!$E$60</f>
        <v>6319.04</v>
      </c>
      <c r="I419" s="11" t="s">
        <v>1349</v>
      </c>
      <c r="J419" s="24" t="s">
        <v>1350</v>
      </c>
      <c r="K419" s="11">
        <v>11</v>
      </c>
      <c r="L419" s="14"/>
      <c r="M419" s="14"/>
      <c r="N419" s="12">
        <v>6003</v>
      </c>
      <c r="O419" s="25"/>
      <c r="P419" s="14"/>
      <c r="Q419" s="11" t="s">
        <v>15</v>
      </c>
      <c r="R419" s="16" t="s">
        <v>16</v>
      </c>
      <c r="S419" s="12"/>
      <c r="T419" s="13" t="s">
        <v>17</v>
      </c>
      <c r="U419" s="13" t="s">
        <v>6687</v>
      </c>
      <c r="V419" s="11" t="s">
        <v>119</v>
      </c>
      <c r="W419" s="14" t="s">
        <v>119</v>
      </c>
      <c r="X419" s="14" t="s">
        <v>119</v>
      </c>
      <c r="Y419" s="14" t="s">
        <v>119</v>
      </c>
      <c r="Z419" s="14" t="s">
        <v>119</v>
      </c>
      <c r="AA419" s="14"/>
      <c r="AB419" s="15">
        <f>retribucións!$H$71</f>
        <v>18383.701689600002</v>
      </c>
      <c r="AC419" s="15">
        <f>retribucións!$H$60</f>
        <v>18626.938628479998</v>
      </c>
      <c r="AD419" s="15">
        <f t="shared" si="14"/>
        <v>243.23693887999616</v>
      </c>
    </row>
    <row r="420" spans="1:30" ht="15" customHeight="1" x14ac:dyDescent="0.25">
      <c r="A420" s="13" t="s">
        <v>17</v>
      </c>
      <c r="B420" s="13" t="s">
        <v>17</v>
      </c>
      <c r="C420" s="14" t="s">
        <v>2390</v>
      </c>
      <c r="D420" s="24" t="s">
        <v>2393</v>
      </c>
      <c r="E420" s="14" t="s">
        <v>2394</v>
      </c>
      <c r="F420" s="14" t="s">
        <v>1348</v>
      </c>
      <c r="G420" s="11">
        <v>9</v>
      </c>
      <c r="H420" s="15">
        <f>retribucións!$E$60</f>
        <v>6319.04</v>
      </c>
      <c r="I420" s="11" t="s">
        <v>1349</v>
      </c>
      <c r="J420" s="24" t="s">
        <v>1350</v>
      </c>
      <c r="K420" s="11">
        <v>11</v>
      </c>
      <c r="L420" s="14"/>
      <c r="M420" s="14"/>
      <c r="N420" s="12">
        <v>6003</v>
      </c>
      <c r="O420" s="25"/>
      <c r="P420" s="14"/>
      <c r="Q420" s="11" t="s">
        <v>15</v>
      </c>
      <c r="R420" s="16" t="s">
        <v>16</v>
      </c>
      <c r="S420" s="12"/>
      <c r="T420" s="13" t="s">
        <v>17</v>
      </c>
      <c r="U420" s="13" t="s">
        <v>17</v>
      </c>
      <c r="V420" s="11">
        <v>92</v>
      </c>
      <c r="W420" s="14" t="s">
        <v>200</v>
      </c>
      <c r="X420" s="14" t="s">
        <v>201</v>
      </c>
      <c r="Y420" s="14" t="s">
        <v>20</v>
      </c>
      <c r="Z420" s="14">
        <v>0</v>
      </c>
      <c r="AA420" s="14"/>
      <c r="AB420" s="15">
        <f>retribucións!$H$71</f>
        <v>18383.701689600002</v>
      </c>
      <c r="AC420" s="15">
        <f>retribucións!$H$60</f>
        <v>18626.938628479998</v>
      </c>
      <c r="AD420" s="15">
        <f t="shared" si="14"/>
        <v>243.23693887999616</v>
      </c>
    </row>
    <row r="421" spans="1:30" ht="15" customHeight="1" x14ac:dyDescent="0.25">
      <c r="A421" s="13" t="s">
        <v>17</v>
      </c>
      <c r="B421" s="13" t="s">
        <v>119</v>
      </c>
      <c r="C421" s="14" t="s">
        <v>2395</v>
      </c>
      <c r="D421" s="24" t="s">
        <v>2396</v>
      </c>
      <c r="E421" s="14" t="s">
        <v>2397</v>
      </c>
      <c r="F421" s="14" t="s">
        <v>1348</v>
      </c>
      <c r="G421" s="11">
        <v>11</v>
      </c>
      <c r="H421" s="15">
        <f>retribucións!$E$58</f>
        <v>6654.5360514705862</v>
      </c>
      <c r="I421" s="11" t="s">
        <v>1349</v>
      </c>
      <c r="J421" s="24" t="s">
        <v>1350</v>
      </c>
      <c r="K421" s="11">
        <v>11</v>
      </c>
      <c r="L421" s="14"/>
      <c r="M421" s="14"/>
      <c r="N421" s="12">
        <v>6003</v>
      </c>
      <c r="O421" s="25"/>
      <c r="P421" s="14" t="s">
        <v>2398</v>
      </c>
      <c r="Q421" s="11" t="s">
        <v>15</v>
      </c>
      <c r="R421" s="16">
        <v>9732</v>
      </c>
      <c r="S421" s="12"/>
      <c r="T421" s="13" t="s">
        <v>17</v>
      </c>
      <c r="U421" s="13" t="s">
        <v>6687</v>
      </c>
      <c r="V421" s="11" t="s">
        <v>119</v>
      </c>
      <c r="W421" s="14" t="s">
        <v>119</v>
      </c>
      <c r="X421" s="14" t="s">
        <v>119</v>
      </c>
      <c r="Y421" s="14" t="s">
        <v>119</v>
      </c>
      <c r="Z421" s="14" t="s">
        <v>119</v>
      </c>
      <c r="AA421" s="14"/>
      <c r="AB421" s="15">
        <f>retribucións!$I$71</f>
        <v>19482.845169600001</v>
      </c>
      <c r="AC421" s="15">
        <f>retribucións!$H$58</f>
        <v>19675.48743140935</v>
      </c>
      <c r="AD421" s="15">
        <f t="shared" si="14"/>
        <v>192.64226180934929</v>
      </c>
    </row>
    <row r="422" spans="1:30" ht="15" customHeight="1" x14ac:dyDescent="0.25">
      <c r="A422" s="13" t="s">
        <v>17</v>
      </c>
      <c r="B422" s="13" t="s">
        <v>119</v>
      </c>
      <c r="C422" s="14" t="s">
        <v>2399</v>
      </c>
      <c r="D422" s="24" t="s">
        <v>2400</v>
      </c>
      <c r="E422" s="14" t="s">
        <v>2401</v>
      </c>
      <c r="F422" s="14" t="s">
        <v>1348</v>
      </c>
      <c r="G422" s="11">
        <v>12</v>
      </c>
      <c r="H422" s="15">
        <f>retribucións!$E$57</f>
        <v>6822.48</v>
      </c>
      <c r="I422" s="11" t="s">
        <v>1349</v>
      </c>
      <c r="J422" s="24" t="s">
        <v>1350</v>
      </c>
      <c r="K422" s="11">
        <v>11</v>
      </c>
      <c r="L422" s="14"/>
      <c r="M422" s="14"/>
      <c r="N422" s="12">
        <v>6003</v>
      </c>
      <c r="O422" s="25"/>
      <c r="P422" s="14" t="s">
        <v>2402</v>
      </c>
      <c r="Q422" s="11" t="s">
        <v>15</v>
      </c>
      <c r="R422" s="16"/>
      <c r="S422" s="12"/>
      <c r="T422" s="13" t="s">
        <v>17</v>
      </c>
      <c r="U422" s="13" t="s">
        <v>6687</v>
      </c>
      <c r="V422" s="11" t="s">
        <v>119</v>
      </c>
      <c r="W422" s="14" t="s">
        <v>119</v>
      </c>
      <c r="X422" s="14" t="s">
        <v>119</v>
      </c>
      <c r="Y422" s="14" t="s">
        <v>119</v>
      </c>
      <c r="Z422" s="14" t="s">
        <v>119</v>
      </c>
      <c r="AA422" s="14"/>
      <c r="AB422" s="15">
        <f>retribucións!$M$71</f>
        <v>20068.13154432</v>
      </c>
      <c r="AC422" s="15">
        <f>retribucións!$H$57</f>
        <v>20226.167297279997</v>
      </c>
      <c r="AD422" s="15">
        <f t="shared" si="14"/>
        <v>158.0357529599969</v>
      </c>
    </row>
    <row r="423" spans="1:30" ht="15" customHeight="1" x14ac:dyDescent="0.25">
      <c r="A423" s="13" t="s">
        <v>17</v>
      </c>
      <c r="B423" s="13" t="s">
        <v>119</v>
      </c>
      <c r="C423" s="14" t="s">
        <v>2399</v>
      </c>
      <c r="D423" s="24" t="s">
        <v>2403</v>
      </c>
      <c r="E423" s="14" t="s">
        <v>2404</v>
      </c>
      <c r="F423" s="14" t="s">
        <v>1348</v>
      </c>
      <c r="G423" s="11">
        <v>10</v>
      </c>
      <c r="H423" s="15">
        <f>retribucións!$E$59</f>
        <v>6486.34</v>
      </c>
      <c r="I423" s="11" t="s">
        <v>1349</v>
      </c>
      <c r="J423" s="24" t="s">
        <v>1350</v>
      </c>
      <c r="K423" s="11">
        <v>11</v>
      </c>
      <c r="L423" s="14"/>
      <c r="M423" s="14"/>
      <c r="N423" s="12">
        <v>6003</v>
      </c>
      <c r="O423" s="25"/>
      <c r="P423" s="14" t="s">
        <v>2259</v>
      </c>
      <c r="Q423" s="11" t="s">
        <v>15</v>
      </c>
      <c r="R423" s="16" t="s">
        <v>2405</v>
      </c>
      <c r="S423" s="12"/>
      <c r="T423" s="13" t="s">
        <v>17</v>
      </c>
      <c r="U423" s="13" t="s">
        <v>6687</v>
      </c>
      <c r="V423" s="11" t="s">
        <v>119</v>
      </c>
      <c r="W423" s="14" t="s">
        <v>119</v>
      </c>
      <c r="X423" s="14" t="s">
        <v>119</v>
      </c>
      <c r="Y423" s="14" t="s">
        <v>119</v>
      </c>
      <c r="Z423" s="14" t="s">
        <v>119</v>
      </c>
      <c r="AA423" s="14"/>
      <c r="AB423" s="15">
        <f>retribucións!$L$71</f>
        <v>18968.988064320001</v>
      </c>
      <c r="AC423" s="15">
        <f>retribucións!$H$59</f>
        <v>19124.976097919996</v>
      </c>
      <c r="AD423" s="15">
        <f>AC423-AB423</f>
        <v>155.98803359999511</v>
      </c>
    </row>
    <row r="424" spans="1:30" ht="15" customHeight="1" x14ac:dyDescent="0.25">
      <c r="A424" s="13" t="s">
        <v>17</v>
      </c>
      <c r="B424" s="13" t="s">
        <v>17</v>
      </c>
      <c r="C424" s="14" t="s">
        <v>2399</v>
      </c>
      <c r="D424" s="24" t="s">
        <v>2406</v>
      </c>
      <c r="E424" s="14" t="s">
        <v>2407</v>
      </c>
      <c r="F424" s="14" t="s">
        <v>1348</v>
      </c>
      <c r="G424" s="11">
        <v>10</v>
      </c>
      <c r="H424" s="15">
        <f>retribucións!$E$59</f>
        <v>6486.34</v>
      </c>
      <c r="I424" s="11" t="s">
        <v>1349</v>
      </c>
      <c r="J424" s="24" t="s">
        <v>1350</v>
      </c>
      <c r="K424" s="11">
        <v>11</v>
      </c>
      <c r="L424" s="14"/>
      <c r="M424" s="14"/>
      <c r="N424" s="12">
        <v>6003</v>
      </c>
      <c r="O424" s="25"/>
      <c r="P424" s="14" t="s">
        <v>2259</v>
      </c>
      <c r="Q424" s="11" t="s">
        <v>15</v>
      </c>
      <c r="R424" s="16">
        <v>9733</v>
      </c>
      <c r="S424" s="12"/>
      <c r="T424" s="13" t="s">
        <v>17</v>
      </c>
      <c r="U424" s="13" t="s">
        <v>17</v>
      </c>
      <c r="V424" s="11">
        <v>422</v>
      </c>
      <c r="W424" s="14" t="s">
        <v>202</v>
      </c>
      <c r="X424" s="14" t="s">
        <v>203</v>
      </c>
      <c r="Y424" s="14" t="s">
        <v>20</v>
      </c>
      <c r="Z424" s="14">
        <v>0</v>
      </c>
      <c r="AA424" s="14"/>
      <c r="AB424" s="15">
        <f>retribucións!$L$71</f>
        <v>18968.988064320001</v>
      </c>
      <c r="AC424" s="15">
        <f>retribucións!$H$59</f>
        <v>19124.976097919996</v>
      </c>
      <c r="AD424" s="15">
        <f>AC424-AB424</f>
        <v>155.98803359999511</v>
      </c>
    </row>
    <row r="425" spans="1:30" ht="15" customHeight="1" x14ac:dyDescent="0.25">
      <c r="A425" s="13" t="s">
        <v>17</v>
      </c>
      <c r="B425" s="13" t="s">
        <v>119</v>
      </c>
      <c r="C425" s="14" t="s">
        <v>2399</v>
      </c>
      <c r="D425" s="24" t="s">
        <v>2408</v>
      </c>
      <c r="E425" s="14" t="s">
        <v>2409</v>
      </c>
      <c r="F425" s="14" t="s">
        <v>1348</v>
      </c>
      <c r="G425" s="11">
        <v>9</v>
      </c>
      <c r="H425" s="15">
        <f>retribucións!$E$60</f>
        <v>6319.04</v>
      </c>
      <c r="I425" s="11" t="s">
        <v>1349</v>
      </c>
      <c r="J425" s="24" t="s">
        <v>1350</v>
      </c>
      <c r="K425" s="11">
        <v>11</v>
      </c>
      <c r="L425" s="14"/>
      <c r="M425" s="14"/>
      <c r="N425" s="12">
        <v>6003</v>
      </c>
      <c r="O425" s="25"/>
      <c r="P425" s="14"/>
      <c r="Q425" s="11" t="s">
        <v>15</v>
      </c>
      <c r="R425" s="16" t="s">
        <v>16</v>
      </c>
      <c r="S425" s="12"/>
      <c r="T425" s="13" t="s">
        <v>17</v>
      </c>
      <c r="U425" s="13" t="s">
        <v>6687</v>
      </c>
      <c r="V425" s="11" t="s">
        <v>119</v>
      </c>
      <c r="W425" s="14" t="s">
        <v>119</v>
      </c>
      <c r="X425" s="14" t="s">
        <v>119</v>
      </c>
      <c r="Y425" s="14" t="s">
        <v>119</v>
      </c>
      <c r="Z425" s="14" t="s">
        <v>119</v>
      </c>
      <c r="AA425" s="14"/>
      <c r="AB425" s="15">
        <f>retribucións!$H$71</f>
        <v>18383.701689600002</v>
      </c>
      <c r="AC425" s="15">
        <f>retribucións!$H$60</f>
        <v>18626.938628479998</v>
      </c>
      <c r="AD425" s="15">
        <f t="shared" ref="AD425:AD448" si="15">AC425-AB425</f>
        <v>243.23693887999616</v>
      </c>
    </row>
    <row r="426" spans="1:30" ht="15" customHeight="1" x14ac:dyDescent="0.25">
      <c r="A426" s="13" t="s">
        <v>17</v>
      </c>
      <c r="B426" s="13" t="s">
        <v>17</v>
      </c>
      <c r="C426" s="14" t="s">
        <v>2410</v>
      </c>
      <c r="D426" s="24" t="s">
        <v>2411</v>
      </c>
      <c r="E426" s="14" t="s">
        <v>2412</v>
      </c>
      <c r="F426" s="14" t="s">
        <v>1348</v>
      </c>
      <c r="G426" s="11">
        <v>9</v>
      </c>
      <c r="H426" s="15">
        <f>retribucións!$E$60</f>
        <v>6319.04</v>
      </c>
      <c r="I426" s="11" t="s">
        <v>1349</v>
      </c>
      <c r="J426" s="24" t="s">
        <v>1350</v>
      </c>
      <c r="K426" s="11">
        <v>11</v>
      </c>
      <c r="L426" s="14"/>
      <c r="M426" s="14"/>
      <c r="N426" s="12">
        <v>6003</v>
      </c>
      <c r="O426" s="25"/>
      <c r="P426" s="14"/>
      <c r="Q426" s="11" t="s">
        <v>15</v>
      </c>
      <c r="R426" s="16" t="s">
        <v>16</v>
      </c>
      <c r="S426" s="12"/>
      <c r="T426" s="13" t="s">
        <v>17</v>
      </c>
      <c r="U426" s="13" t="s">
        <v>17</v>
      </c>
      <c r="V426" s="11">
        <v>585</v>
      </c>
      <c r="W426" s="14" t="s">
        <v>204</v>
      </c>
      <c r="X426" s="14" t="s">
        <v>205</v>
      </c>
      <c r="Y426" s="14" t="s">
        <v>20</v>
      </c>
      <c r="Z426" s="14">
        <v>0</v>
      </c>
      <c r="AA426" s="14"/>
      <c r="AB426" s="15">
        <f>retribucións!$H$71</f>
        <v>18383.701689600002</v>
      </c>
      <c r="AC426" s="15">
        <f>retribucións!$H$60</f>
        <v>18626.938628479998</v>
      </c>
      <c r="AD426" s="15">
        <f t="shared" si="15"/>
        <v>243.23693887999616</v>
      </c>
    </row>
    <row r="427" spans="1:30" ht="15" customHeight="1" x14ac:dyDescent="0.25">
      <c r="A427" s="13" t="s">
        <v>17</v>
      </c>
      <c r="B427" s="13" t="s">
        <v>17</v>
      </c>
      <c r="C427" s="14" t="s">
        <v>2410</v>
      </c>
      <c r="D427" s="24" t="s">
        <v>2413</v>
      </c>
      <c r="E427" s="14" t="s">
        <v>2414</v>
      </c>
      <c r="F427" s="14" t="s">
        <v>1348</v>
      </c>
      <c r="G427" s="11">
        <v>9</v>
      </c>
      <c r="H427" s="15">
        <f>retribucións!$E$60</f>
        <v>6319.04</v>
      </c>
      <c r="I427" s="11" t="s">
        <v>1349</v>
      </c>
      <c r="J427" s="24" t="s">
        <v>1350</v>
      </c>
      <c r="K427" s="11">
        <v>11</v>
      </c>
      <c r="L427" s="14"/>
      <c r="M427" s="14"/>
      <c r="N427" s="12">
        <v>6003</v>
      </c>
      <c r="O427" s="25"/>
      <c r="P427" s="14"/>
      <c r="Q427" s="11" t="s">
        <v>15</v>
      </c>
      <c r="R427" s="16" t="s">
        <v>16</v>
      </c>
      <c r="S427" s="12"/>
      <c r="T427" s="13" t="s">
        <v>17</v>
      </c>
      <c r="U427" s="13" t="s">
        <v>17</v>
      </c>
      <c r="V427" s="11">
        <v>586</v>
      </c>
      <c r="W427" s="14" t="s">
        <v>206</v>
      </c>
      <c r="X427" s="14" t="s">
        <v>207</v>
      </c>
      <c r="Y427" s="14" t="s">
        <v>20</v>
      </c>
      <c r="Z427" s="14">
        <v>0</v>
      </c>
      <c r="AA427" s="14"/>
      <c r="AB427" s="15">
        <f>retribucións!$H$71</f>
        <v>18383.701689600002</v>
      </c>
      <c r="AC427" s="15">
        <f>retribucións!$H$60</f>
        <v>18626.938628479998</v>
      </c>
      <c r="AD427" s="15">
        <f t="shared" si="15"/>
        <v>243.23693887999616</v>
      </c>
    </row>
    <row r="428" spans="1:30" ht="15" customHeight="1" x14ac:dyDescent="0.25">
      <c r="A428" s="13" t="s">
        <v>17</v>
      </c>
      <c r="B428" s="13" t="s">
        <v>119</v>
      </c>
      <c r="C428" s="14" t="s">
        <v>2410</v>
      </c>
      <c r="D428" s="24" t="s">
        <v>2415</v>
      </c>
      <c r="E428" s="14" t="s">
        <v>2416</v>
      </c>
      <c r="F428" s="14" t="s">
        <v>1348</v>
      </c>
      <c r="G428" s="11">
        <v>9</v>
      </c>
      <c r="H428" s="15">
        <f>retribucións!$E$60</f>
        <v>6319.04</v>
      </c>
      <c r="I428" s="11" t="s">
        <v>1349</v>
      </c>
      <c r="J428" s="24" t="s">
        <v>1350</v>
      </c>
      <c r="K428" s="11">
        <v>11</v>
      </c>
      <c r="L428" s="14"/>
      <c r="M428" s="14"/>
      <c r="N428" s="12">
        <v>6003</v>
      </c>
      <c r="O428" s="25"/>
      <c r="P428" s="14"/>
      <c r="Q428" s="11" t="s">
        <v>15</v>
      </c>
      <c r="R428" s="16" t="s">
        <v>16</v>
      </c>
      <c r="S428" s="12"/>
      <c r="T428" s="13" t="s">
        <v>17</v>
      </c>
      <c r="U428" s="13" t="s">
        <v>6687</v>
      </c>
      <c r="V428" s="11" t="s">
        <v>119</v>
      </c>
      <c r="W428" s="14" t="s">
        <v>119</v>
      </c>
      <c r="X428" s="14" t="s">
        <v>119</v>
      </c>
      <c r="Y428" s="14" t="s">
        <v>119</v>
      </c>
      <c r="Z428" s="14" t="s">
        <v>119</v>
      </c>
      <c r="AA428" s="14"/>
      <c r="AB428" s="15">
        <f>retribucións!$H$71</f>
        <v>18383.701689600002</v>
      </c>
      <c r="AC428" s="15">
        <f>retribucións!$H$60</f>
        <v>18626.938628479998</v>
      </c>
      <c r="AD428" s="15">
        <f t="shared" si="15"/>
        <v>243.23693887999616</v>
      </c>
    </row>
    <row r="429" spans="1:30" ht="15" customHeight="1" x14ac:dyDescent="0.25">
      <c r="A429" s="13" t="s">
        <v>17</v>
      </c>
      <c r="B429" s="13" t="s">
        <v>17</v>
      </c>
      <c r="C429" s="14" t="s">
        <v>2417</v>
      </c>
      <c r="D429" s="24" t="s">
        <v>2418</v>
      </c>
      <c r="E429" s="14" t="s">
        <v>2419</v>
      </c>
      <c r="F429" s="14" t="s">
        <v>1348</v>
      </c>
      <c r="G429" s="11">
        <v>9</v>
      </c>
      <c r="H429" s="15">
        <f>retribucións!$E$60</f>
        <v>6319.04</v>
      </c>
      <c r="I429" s="11" t="s">
        <v>1349</v>
      </c>
      <c r="J429" s="24" t="s">
        <v>1350</v>
      </c>
      <c r="K429" s="11">
        <v>11</v>
      </c>
      <c r="L429" s="14"/>
      <c r="M429" s="14"/>
      <c r="N429" s="12">
        <v>6003</v>
      </c>
      <c r="O429" s="25"/>
      <c r="P429" s="14"/>
      <c r="Q429" s="11" t="s">
        <v>15</v>
      </c>
      <c r="R429" s="16" t="s">
        <v>16</v>
      </c>
      <c r="S429" s="12"/>
      <c r="T429" s="13" t="s">
        <v>17</v>
      </c>
      <c r="U429" s="13" t="s">
        <v>17</v>
      </c>
      <c r="V429" s="11">
        <v>87</v>
      </c>
      <c r="W429" s="14" t="s">
        <v>208</v>
      </c>
      <c r="X429" s="14" t="s">
        <v>209</v>
      </c>
      <c r="Y429" s="14" t="s">
        <v>20</v>
      </c>
      <c r="Z429" s="14">
        <v>0</v>
      </c>
      <c r="AA429" s="14"/>
      <c r="AB429" s="15">
        <f>retribucións!$H$71</f>
        <v>18383.701689600002</v>
      </c>
      <c r="AC429" s="15">
        <f>retribucións!$H$60</f>
        <v>18626.938628479998</v>
      </c>
      <c r="AD429" s="15">
        <f t="shared" si="15"/>
        <v>243.23693887999616</v>
      </c>
    </row>
    <row r="430" spans="1:30" ht="15" customHeight="1" x14ac:dyDescent="0.25">
      <c r="A430" s="13" t="s">
        <v>17</v>
      </c>
      <c r="B430" s="13" t="s">
        <v>17</v>
      </c>
      <c r="C430" s="14" t="s">
        <v>2417</v>
      </c>
      <c r="D430" s="24" t="s">
        <v>2420</v>
      </c>
      <c r="E430" s="14" t="s">
        <v>2421</v>
      </c>
      <c r="F430" s="14" t="s">
        <v>1348</v>
      </c>
      <c r="G430" s="11">
        <v>9</v>
      </c>
      <c r="H430" s="15">
        <f>retribucións!$E$60</f>
        <v>6319.04</v>
      </c>
      <c r="I430" s="11" t="s">
        <v>1349</v>
      </c>
      <c r="J430" s="24" t="s">
        <v>1350</v>
      </c>
      <c r="K430" s="11">
        <v>11</v>
      </c>
      <c r="L430" s="14"/>
      <c r="M430" s="14"/>
      <c r="N430" s="12">
        <v>6003</v>
      </c>
      <c r="O430" s="25"/>
      <c r="P430" s="14"/>
      <c r="Q430" s="11" t="s">
        <v>15</v>
      </c>
      <c r="R430" s="16" t="s">
        <v>16</v>
      </c>
      <c r="S430" s="12"/>
      <c r="T430" s="13" t="s">
        <v>17</v>
      </c>
      <c r="U430" s="13" t="s">
        <v>17</v>
      </c>
      <c r="V430" s="11">
        <v>100</v>
      </c>
      <c r="W430" s="14" t="s">
        <v>210</v>
      </c>
      <c r="X430" s="14" t="s">
        <v>211</v>
      </c>
      <c r="Y430" s="14" t="s">
        <v>20</v>
      </c>
      <c r="Z430" s="14">
        <v>0</v>
      </c>
      <c r="AA430" s="14"/>
      <c r="AB430" s="15">
        <f>retribucións!$H$71</f>
        <v>18383.701689600002</v>
      </c>
      <c r="AC430" s="15">
        <f>retribucións!$H$60</f>
        <v>18626.938628479998</v>
      </c>
      <c r="AD430" s="15">
        <f t="shared" si="15"/>
        <v>243.23693887999616</v>
      </c>
    </row>
    <row r="431" spans="1:30" ht="15" customHeight="1" x14ac:dyDescent="0.25">
      <c r="A431" s="13" t="s">
        <v>17</v>
      </c>
      <c r="B431" s="13" t="s">
        <v>17</v>
      </c>
      <c r="C431" s="14" t="s">
        <v>2417</v>
      </c>
      <c r="D431" s="24" t="s">
        <v>2422</v>
      </c>
      <c r="E431" s="14" t="s">
        <v>2423</v>
      </c>
      <c r="F431" s="14" t="s">
        <v>1348</v>
      </c>
      <c r="G431" s="11">
        <v>9</v>
      </c>
      <c r="H431" s="15">
        <f>retribucións!$E$60</f>
        <v>6319.04</v>
      </c>
      <c r="I431" s="11" t="s">
        <v>1349</v>
      </c>
      <c r="J431" s="24" t="s">
        <v>1350</v>
      </c>
      <c r="K431" s="11">
        <v>11</v>
      </c>
      <c r="L431" s="14"/>
      <c r="M431" s="14"/>
      <c r="N431" s="12">
        <v>6003</v>
      </c>
      <c r="O431" s="25"/>
      <c r="P431" s="14"/>
      <c r="Q431" s="11" t="s">
        <v>15</v>
      </c>
      <c r="R431" s="16" t="s">
        <v>16</v>
      </c>
      <c r="S431" s="12"/>
      <c r="T431" s="13" t="s">
        <v>17</v>
      </c>
      <c r="U431" s="13" t="s">
        <v>17</v>
      </c>
      <c r="V431" s="11">
        <v>3</v>
      </c>
      <c r="W431" s="14" t="s">
        <v>212</v>
      </c>
      <c r="X431" s="14" t="s">
        <v>213</v>
      </c>
      <c r="Y431" s="14" t="s">
        <v>20</v>
      </c>
      <c r="Z431" s="14">
        <v>0</v>
      </c>
      <c r="AA431" s="14"/>
      <c r="AB431" s="15">
        <f>retribucións!$H$71</f>
        <v>18383.701689600002</v>
      </c>
      <c r="AC431" s="15">
        <f>retribucións!$H$60</f>
        <v>18626.938628479998</v>
      </c>
      <c r="AD431" s="15">
        <f t="shared" si="15"/>
        <v>243.23693887999616</v>
      </c>
    </row>
    <row r="432" spans="1:30" ht="15" customHeight="1" x14ac:dyDescent="0.25">
      <c r="A432" s="13" t="s">
        <v>17</v>
      </c>
      <c r="B432" s="13" t="s">
        <v>119</v>
      </c>
      <c r="C432" s="14" t="s">
        <v>2417</v>
      </c>
      <c r="D432" s="24" t="s">
        <v>2424</v>
      </c>
      <c r="E432" s="14" t="s">
        <v>2425</v>
      </c>
      <c r="F432" s="14" t="s">
        <v>1348</v>
      </c>
      <c r="G432" s="11">
        <v>9</v>
      </c>
      <c r="H432" s="15">
        <f>retribucións!$E$60</f>
        <v>6319.04</v>
      </c>
      <c r="I432" s="11" t="s">
        <v>1349</v>
      </c>
      <c r="J432" s="24" t="s">
        <v>1350</v>
      </c>
      <c r="K432" s="11">
        <v>11</v>
      </c>
      <c r="L432" s="14"/>
      <c r="M432" s="14"/>
      <c r="N432" s="12">
        <v>6003</v>
      </c>
      <c r="O432" s="25"/>
      <c r="P432" s="14"/>
      <c r="Q432" s="11" t="s">
        <v>15</v>
      </c>
      <c r="R432" s="16">
        <v>948</v>
      </c>
      <c r="S432" s="12"/>
      <c r="T432" s="13" t="s">
        <v>17</v>
      </c>
      <c r="U432" s="13" t="s">
        <v>6687</v>
      </c>
      <c r="V432" s="11" t="s">
        <v>119</v>
      </c>
      <c r="W432" s="14" t="s">
        <v>119</v>
      </c>
      <c r="X432" s="14" t="s">
        <v>119</v>
      </c>
      <c r="Y432" s="14" t="s">
        <v>119</v>
      </c>
      <c r="Z432" s="14" t="s">
        <v>119</v>
      </c>
      <c r="AA432" s="14"/>
      <c r="AB432" s="15">
        <f>retribucións!$H$71</f>
        <v>18383.701689600002</v>
      </c>
      <c r="AC432" s="15">
        <f>retribucións!$H$60</f>
        <v>18626.938628479998</v>
      </c>
      <c r="AD432" s="15">
        <f t="shared" si="15"/>
        <v>243.23693887999616</v>
      </c>
    </row>
    <row r="433" spans="1:30" ht="15" customHeight="1" x14ac:dyDescent="0.25">
      <c r="A433" s="13" t="s">
        <v>17</v>
      </c>
      <c r="B433" s="13" t="s">
        <v>119</v>
      </c>
      <c r="C433" s="14" t="s">
        <v>2426</v>
      </c>
      <c r="D433" s="24" t="s">
        <v>2427</v>
      </c>
      <c r="E433" s="14" t="s">
        <v>2428</v>
      </c>
      <c r="F433" s="14" t="s">
        <v>1348</v>
      </c>
      <c r="G433" s="11">
        <v>9</v>
      </c>
      <c r="H433" s="15">
        <f>retribucións!$E$60</f>
        <v>6319.04</v>
      </c>
      <c r="I433" s="11" t="s">
        <v>1349</v>
      </c>
      <c r="J433" s="24" t="s">
        <v>1350</v>
      </c>
      <c r="K433" s="11">
        <v>11</v>
      </c>
      <c r="L433" s="14"/>
      <c r="M433" s="14"/>
      <c r="N433" s="12">
        <v>6003</v>
      </c>
      <c r="O433" s="25"/>
      <c r="P433" s="14"/>
      <c r="Q433" s="11" t="s">
        <v>15</v>
      </c>
      <c r="R433" s="16">
        <v>948</v>
      </c>
      <c r="S433" s="12"/>
      <c r="T433" s="13" t="s">
        <v>17</v>
      </c>
      <c r="U433" s="13" t="s">
        <v>6687</v>
      </c>
      <c r="V433" s="11" t="s">
        <v>119</v>
      </c>
      <c r="W433" s="14" t="s">
        <v>119</v>
      </c>
      <c r="X433" s="14" t="s">
        <v>119</v>
      </c>
      <c r="Y433" s="14" t="s">
        <v>119</v>
      </c>
      <c r="Z433" s="14" t="s">
        <v>119</v>
      </c>
      <c r="AA433" s="14"/>
      <c r="AB433" s="15">
        <f>retribucións!$H$71</f>
        <v>18383.701689600002</v>
      </c>
      <c r="AC433" s="15">
        <f>retribucións!$H$60</f>
        <v>18626.938628479998</v>
      </c>
      <c r="AD433" s="15">
        <f t="shared" si="15"/>
        <v>243.23693887999616</v>
      </c>
    </row>
    <row r="434" spans="1:30" ht="15" customHeight="1" x14ac:dyDescent="0.25">
      <c r="A434" s="13" t="s">
        <v>17</v>
      </c>
      <c r="B434" s="13" t="s">
        <v>119</v>
      </c>
      <c r="C434" s="14" t="s">
        <v>2429</v>
      </c>
      <c r="D434" s="24" t="s">
        <v>2430</v>
      </c>
      <c r="E434" s="14" t="s">
        <v>2431</v>
      </c>
      <c r="F434" s="14" t="s">
        <v>1348</v>
      </c>
      <c r="G434" s="11">
        <v>9</v>
      </c>
      <c r="H434" s="15">
        <f>retribucións!$E$60</f>
        <v>6319.04</v>
      </c>
      <c r="I434" s="11" t="s">
        <v>1349</v>
      </c>
      <c r="J434" s="24" t="s">
        <v>1350</v>
      </c>
      <c r="K434" s="11">
        <v>11</v>
      </c>
      <c r="L434" s="14"/>
      <c r="M434" s="14"/>
      <c r="N434" s="12">
        <v>6003</v>
      </c>
      <c r="O434" s="25"/>
      <c r="P434" s="14"/>
      <c r="Q434" s="11" t="s">
        <v>15</v>
      </c>
      <c r="R434" s="16" t="s">
        <v>16</v>
      </c>
      <c r="S434" s="12"/>
      <c r="T434" s="13" t="s">
        <v>17</v>
      </c>
      <c r="U434" s="13" t="s">
        <v>6687</v>
      </c>
      <c r="V434" s="11" t="s">
        <v>119</v>
      </c>
      <c r="W434" s="14" t="s">
        <v>119</v>
      </c>
      <c r="X434" s="14" t="s">
        <v>119</v>
      </c>
      <c r="Y434" s="14" t="s">
        <v>119</v>
      </c>
      <c r="Z434" s="14" t="s">
        <v>119</v>
      </c>
      <c r="AA434" s="14"/>
      <c r="AB434" s="15">
        <f>retribucións!$H$71</f>
        <v>18383.701689600002</v>
      </c>
      <c r="AC434" s="15">
        <f>retribucións!$H$60</f>
        <v>18626.938628479998</v>
      </c>
      <c r="AD434" s="15">
        <f t="shared" si="15"/>
        <v>243.23693887999616</v>
      </c>
    </row>
    <row r="435" spans="1:30" ht="15" customHeight="1" x14ac:dyDescent="0.25">
      <c r="A435" s="13" t="s">
        <v>17</v>
      </c>
      <c r="B435" s="13" t="s">
        <v>17</v>
      </c>
      <c r="C435" s="14" t="s">
        <v>2429</v>
      </c>
      <c r="D435" s="24" t="s">
        <v>2432</v>
      </c>
      <c r="E435" s="14" t="s">
        <v>2433</v>
      </c>
      <c r="F435" s="14" t="s">
        <v>1348</v>
      </c>
      <c r="G435" s="11">
        <v>9</v>
      </c>
      <c r="H435" s="15">
        <f>retribucións!$E$60</f>
        <v>6319.04</v>
      </c>
      <c r="I435" s="11" t="s">
        <v>1349</v>
      </c>
      <c r="J435" s="24" t="s">
        <v>1350</v>
      </c>
      <c r="K435" s="11">
        <v>11</v>
      </c>
      <c r="L435" s="14"/>
      <c r="M435" s="14"/>
      <c r="N435" s="12">
        <v>6003</v>
      </c>
      <c r="O435" s="25"/>
      <c r="P435" s="14"/>
      <c r="Q435" s="11" t="s">
        <v>15</v>
      </c>
      <c r="R435" s="16" t="s">
        <v>16</v>
      </c>
      <c r="S435" s="12"/>
      <c r="T435" s="13" t="s">
        <v>17</v>
      </c>
      <c r="U435" s="13" t="s">
        <v>17</v>
      </c>
      <c r="V435" s="11">
        <v>459</v>
      </c>
      <c r="W435" s="14" t="s">
        <v>214</v>
      </c>
      <c r="X435" s="14" t="s">
        <v>215</v>
      </c>
      <c r="Y435" s="14" t="s">
        <v>20</v>
      </c>
      <c r="Z435" s="14">
        <v>0</v>
      </c>
      <c r="AA435" s="14"/>
      <c r="AB435" s="15">
        <f>retribucións!$H$71</f>
        <v>18383.701689600002</v>
      </c>
      <c r="AC435" s="15">
        <f>retribucións!$H$60</f>
        <v>18626.938628479998</v>
      </c>
      <c r="AD435" s="15">
        <f t="shared" si="15"/>
        <v>243.23693887999616</v>
      </c>
    </row>
    <row r="436" spans="1:30" ht="15" customHeight="1" x14ac:dyDescent="0.25">
      <c r="A436" s="13" t="s">
        <v>17</v>
      </c>
      <c r="B436" s="13" t="s">
        <v>119</v>
      </c>
      <c r="C436" s="14" t="s">
        <v>2429</v>
      </c>
      <c r="D436" s="24" t="s">
        <v>2434</v>
      </c>
      <c r="E436" s="14" t="s">
        <v>2435</v>
      </c>
      <c r="F436" s="14" t="s">
        <v>1348</v>
      </c>
      <c r="G436" s="11">
        <v>9</v>
      </c>
      <c r="H436" s="15">
        <f>retribucións!$E$60</f>
        <v>6319.04</v>
      </c>
      <c r="I436" s="11" t="s">
        <v>1349</v>
      </c>
      <c r="J436" s="24" t="s">
        <v>1350</v>
      </c>
      <c r="K436" s="11">
        <v>11</v>
      </c>
      <c r="L436" s="14"/>
      <c r="M436" s="14"/>
      <c r="N436" s="12">
        <v>6003</v>
      </c>
      <c r="O436" s="25"/>
      <c r="P436" s="14"/>
      <c r="Q436" s="11" t="s">
        <v>15</v>
      </c>
      <c r="R436" s="16" t="s">
        <v>16</v>
      </c>
      <c r="S436" s="12"/>
      <c r="T436" s="13" t="s">
        <v>17</v>
      </c>
      <c r="U436" s="13" t="s">
        <v>6687</v>
      </c>
      <c r="V436" s="11" t="s">
        <v>119</v>
      </c>
      <c r="W436" s="14" t="s">
        <v>119</v>
      </c>
      <c r="X436" s="14" t="s">
        <v>119</v>
      </c>
      <c r="Y436" s="14" t="s">
        <v>119</v>
      </c>
      <c r="Z436" s="14" t="s">
        <v>119</v>
      </c>
      <c r="AA436" s="14"/>
      <c r="AB436" s="15">
        <f>retribucións!$H$71</f>
        <v>18383.701689600002</v>
      </c>
      <c r="AC436" s="15">
        <f>retribucións!$H$60</f>
        <v>18626.938628479998</v>
      </c>
      <c r="AD436" s="15">
        <f t="shared" si="15"/>
        <v>243.23693887999616</v>
      </c>
    </row>
    <row r="437" spans="1:30" ht="15" customHeight="1" x14ac:dyDescent="0.25">
      <c r="A437" s="13" t="s">
        <v>17</v>
      </c>
      <c r="B437" s="13" t="s">
        <v>119</v>
      </c>
      <c r="C437" s="14" t="s">
        <v>2429</v>
      </c>
      <c r="D437" s="24" t="s">
        <v>2436</v>
      </c>
      <c r="E437" s="14" t="s">
        <v>2437</v>
      </c>
      <c r="F437" s="14" t="s">
        <v>1348</v>
      </c>
      <c r="G437" s="11">
        <v>9</v>
      </c>
      <c r="H437" s="15">
        <f>retribucións!$E$60</f>
        <v>6319.04</v>
      </c>
      <c r="I437" s="11" t="s">
        <v>1349</v>
      </c>
      <c r="J437" s="24" t="s">
        <v>1350</v>
      </c>
      <c r="K437" s="11">
        <v>11</v>
      </c>
      <c r="L437" s="14"/>
      <c r="M437" s="14"/>
      <c r="N437" s="12">
        <v>6003</v>
      </c>
      <c r="O437" s="25"/>
      <c r="P437" s="14"/>
      <c r="Q437" s="11" t="s">
        <v>15</v>
      </c>
      <c r="R437" s="16" t="s">
        <v>16</v>
      </c>
      <c r="S437" s="12"/>
      <c r="T437" s="13" t="s">
        <v>17</v>
      </c>
      <c r="U437" s="13" t="s">
        <v>6687</v>
      </c>
      <c r="V437" s="11" t="s">
        <v>119</v>
      </c>
      <c r="W437" s="14" t="s">
        <v>119</v>
      </c>
      <c r="X437" s="14" t="s">
        <v>119</v>
      </c>
      <c r="Y437" s="14" t="s">
        <v>119</v>
      </c>
      <c r="Z437" s="14" t="s">
        <v>119</v>
      </c>
      <c r="AA437" s="14"/>
      <c r="AB437" s="15">
        <f>retribucións!$H$71</f>
        <v>18383.701689600002</v>
      </c>
      <c r="AC437" s="15">
        <f>retribucións!$H$60</f>
        <v>18626.938628479998</v>
      </c>
      <c r="AD437" s="15">
        <f t="shared" si="15"/>
        <v>243.23693887999616</v>
      </c>
    </row>
    <row r="438" spans="1:30" ht="15" customHeight="1" x14ac:dyDescent="0.25">
      <c r="A438" s="13" t="s">
        <v>17</v>
      </c>
      <c r="B438" s="13" t="s">
        <v>119</v>
      </c>
      <c r="C438" s="14" t="s">
        <v>2438</v>
      </c>
      <c r="D438" s="24" t="s">
        <v>2439</v>
      </c>
      <c r="E438" s="14" t="s">
        <v>2440</v>
      </c>
      <c r="F438" s="14" t="s">
        <v>1348</v>
      </c>
      <c r="G438" s="11">
        <v>9</v>
      </c>
      <c r="H438" s="15">
        <f>retribucións!$E$60</f>
        <v>6319.04</v>
      </c>
      <c r="I438" s="11" t="s">
        <v>1349</v>
      </c>
      <c r="J438" s="24" t="s">
        <v>1350</v>
      </c>
      <c r="K438" s="11">
        <v>11</v>
      </c>
      <c r="L438" s="14"/>
      <c r="M438" s="14"/>
      <c r="N438" s="12">
        <v>6003</v>
      </c>
      <c r="O438" s="25"/>
      <c r="P438" s="14"/>
      <c r="Q438" s="11" t="s">
        <v>15</v>
      </c>
      <c r="R438" s="16" t="s">
        <v>16</v>
      </c>
      <c r="S438" s="12"/>
      <c r="T438" s="13" t="s">
        <v>17</v>
      </c>
      <c r="U438" s="13" t="s">
        <v>6687</v>
      </c>
      <c r="V438" s="11" t="s">
        <v>119</v>
      </c>
      <c r="W438" s="14" t="s">
        <v>119</v>
      </c>
      <c r="X438" s="14" t="s">
        <v>119</v>
      </c>
      <c r="Y438" s="14" t="s">
        <v>119</v>
      </c>
      <c r="Z438" s="14" t="s">
        <v>119</v>
      </c>
      <c r="AA438" s="14"/>
      <c r="AB438" s="15">
        <f>retribucións!$H$71</f>
        <v>18383.701689600002</v>
      </c>
      <c r="AC438" s="15">
        <f>retribucións!$H$60</f>
        <v>18626.938628479998</v>
      </c>
      <c r="AD438" s="15">
        <f t="shared" si="15"/>
        <v>243.23693887999616</v>
      </c>
    </row>
    <row r="439" spans="1:30" ht="15" customHeight="1" x14ac:dyDescent="0.25">
      <c r="A439" s="13" t="s">
        <v>17</v>
      </c>
      <c r="B439" s="13" t="s">
        <v>17</v>
      </c>
      <c r="C439" s="14" t="s">
        <v>2438</v>
      </c>
      <c r="D439" s="24" t="s">
        <v>2441</v>
      </c>
      <c r="E439" s="14" t="s">
        <v>2442</v>
      </c>
      <c r="F439" s="14" t="s">
        <v>1348</v>
      </c>
      <c r="G439" s="11">
        <v>9</v>
      </c>
      <c r="H439" s="15">
        <f>retribucións!$E$60</f>
        <v>6319.04</v>
      </c>
      <c r="I439" s="11" t="s">
        <v>1349</v>
      </c>
      <c r="J439" s="24" t="s">
        <v>1350</v>
      </c>
      <c r="K439" s="11">
        <v>11</v>
      </c>
      <c r="L439" s="14"/>
      <c r="M439" s="14"/>
      <c r="N439" s="12">
        <v>6003</v>
      </c>
      <c r="O439" s="25"/>
      <c r="P439" s="14"/>
      <c r="Q439" s="11" t="s">
        <v>15</v>
      </c>
      <c r="R439" s="16" t="s">
        <v>16</v>
      </c>
      <c r="S439" s="12"/>
      <c r="T439" s="13" t="s">
        <v>17</v>
      </c>
      <c r="U439" s="13" t="s">
        <v>17</v>
      </c>
      <c r="V439" s="11">
        <v>17</v>
      </c>
      <c r="W439" s="14" t="s">
        <v>216</v>
      </c>
      <c r="X439" s="14" t="s">
        <v>217</v>
      </c>
      <c r="Y439" s="14" t="s">
        <v>20</v>
      </c>
      <c r="Z439" s="14">
        <v>0</v>
      </c>
      <c r="AA439" s="14"/>
      <c r="AB439" s="15">
        <f>retribucións!$H$71</f>
        <v>18383.701689600002</v>
      </c>
      <c r="AC439" s="15">
        <f>retribucións!$H$60</f>
        <v>18626.938628479998</v>
      </c>
      <c r="AD439" s="15">
        <f t="shared" si="15"/>
        <v>243.23693887999616</v>
      </c>
    </row>
    <row r="440" spans="1:30" ht="15" customHeight="1" x14ac:dyDescent="0.25">
      <c r="A440" s="13" t="s">
        <v>17</v>
      </c>
      <c r="B440" s="13" t="s">
        <v>17</v>
      </c>
      <c r="C440" s="14" t="s">
        <v>2438</v>
      </c>
      <c r="D440" s="24" t="s">
        <v>2443</v>
      </c>
      <c r="E440" s="14" t="s">
        <v>2444</v>
      </c>
      <c r="F440" s="14" t="s">
        <v>1348</v>
      </c>
      <c r="G440" s="11">
        <v>9</v>
      </c>
      <c r="H440" s="15">
        <f>retribucións!$E$60</f>
        <v>6319.04</v>
      </c>
      <c r="I440" s="11" t="s">
        <v>1349</v>
      </c>
      <c r="J440" s="24" t="s">
        <v>1350</v>
      </c>
      <c r="K440" s="11">
        <v>11</v>
      </c>
      <c r="L440" s="14"/>
      <c r="M440" s="14"/>
      <c r="N440" s="12">
        <v>6003</v>
      </c>
      <c r="O440" s="25"/>
      <c r="P440" s="14"/>
      <c r="Q440" s="11" t="s">
        <v>15</v>
      </c>
      <c r="R440" s="16">
        <v>948</v>
      </c>
      <c r="S440" s="12"/>
      <c r="T440" s="13" t="s">
        <v>17</v>
      </c>
      <c r="U440" s="13" t="s">
        <v>17</v>
      </c>
      <c r="V440" s="11">
        <v>114</v>
      </c>
      <c r="W440" s="14" t="s">
        <v>218</v>
      </c>
      <c r="X440" s="14" t="s">
        <v>219</v>
      </c>
      <c r="Y440" s="14" t="s">
        <v>20</v>
      </c>
      <c r="Z440" s="14">
        <v>0</v>
      </c>
      <c r="AA440" s="14"/>
      <c r="AB440" s="15">
        <f>retribucións!$H$71</f>
        <v>18383.701689600002</v>
      </c>
      <c r="AC440" s="15">
        <f>retribucións!$H$60</f>
        <v>18626.938628479998</v>
      </c>
      <c r="AD440" s="15">
        <f t="shared" si="15"/>
        <v>243.23693887999616</v>
      </c>
    </row>
    <row r="441" spans="1:30" ht="15" customHeight="1" x14ac:dyDescent="0.25">
      <c r="A441" s="13" t="s">
        <v>17</v>
      </c>
      <c r="B441" s="13" t="s">
        <v>119</v>
      </c>
      <c r="C441" s="14" t="s">
        <v>2445</v>
      </c>
      <c r="D441" s="24" t="s">
        <v>2446</v>
      </c>
      <c r="E441" s="14" t="s">
        <v>2447</v>
      </c>
      <c r="F441" s="14" t="s">
        <v>1348</v>
      </c>
      <c r="G441" s="11">
        <v>9</v>
      </c>
      <c r="H441" s="15">
        <f>retribucións!$E$60</f>
        <v>6319.04</v>
      </c>
      <c r="I441" s="11" t="s">
        <v>1349</v>
      </c>
      <c r="J441" s="24" t="s">
        <v>1350</v>
      </c>
      <c r="K441" s="11">
        <v>11</v>
      </c>
      <c r="L441" s="14"/>
      <c r="M441" s="14"/>
      <c r="N441" s="12">
        <v>6003</v>
      </c>
      <c r="O441" s="25"/>
      <c r="P441" s="14"/>
      <c r="Q441" s="11" t="s">
        <v>15</v>
      </c>
      <c r="R441" s="16" t="s">
        <v>16</v>
      </c>
      <c r="S441" s="12"/>
      <c r="T441" s="13" t="s">
        <v>17</v>
      </c>
      <c r="U441" s="13" t="s">
        <v>6687</v>
      </c>
      <c r="V441" s="11" t="s">
        <v>119</v>
      </c>
      <c r="W441" s="14" t="s">
        <v>119</v>
      </c>
      <c r="X441" s="14" t="s">
        <v>119</v>
      </c>
      <c r="Y441" s="14" t="s">
        <v>119</v>
      </c>
      <c r="Z441" s="14" t="s">
        <v>119</v>
      </c>
      <c r="AA441" s="14"/>
      <c r="AB441" s="15">
        <f>retribucións!$H$71</f>
        <v>18383.701689600002</v>
      </c>
      <c r="AC441" s="15">
        <f>retribucións!$H$60</f>
        <v>18626.938628479998</v>
      </c>
      <c r="AD441" s="15">
        <f t="shared" si="15"/>
        <v>243.23693887999616</v>
      </c>
    </row>
    <row r="442" spans="1:30" ht="15" customHeight="1" x14ac:dyDescent="0.25">
      <c r="A442" s="13" t="s">
        <v>17</v>
      </c>
      <c r="B442" s="13" t="s">
        <v>119</v>
      </c>
      <c r="C442" s="14" t="s">
        <v>2445</v>
      </c>
      <c r="D442" s="24" t="s">
        <v>2448</v>
      </c>
      <c r="E442" s="14" t="s">
        <v>2449</v>
      </c>
      <c r="F442" s="14" t="s">
        <v>1348</v>
      </c>
      <c r="G442" s="11">
        <v>9</v>
      </c>
      <c r="H442" s="15">
        <f>retribucións!$E$60</f>
        <v>6319.04</v>
      </c>
      <c r="I442" s="11" t="s">
        <v>1349</v>
      </c>
      <c r="J442" s="24" t="s">
        <v>1350</v>
      </c>
      <c r="K442" s="11">
        <v>11</v>
      </c>
      <c r="L442" s="14"/>
      <c r="M442" s="14"/>
      <c r="N442" s="12">
        <v>6003</v>
      </c>
      <c r="O442" s="25"/>
      <c r="P442" s="14"/>
      <c r="Q442" s="11" t="s">
        <v>15</v>
      </c>
      <c r="R442" s="16" t="s">
        <v>16</v>
      </c>
      <c r="S442" s="12"/>
      <c r="T442" s="13" t="s">
        <v>17</v>
      </c>
      <c r="U442" s="13" t="s">
        <v>6687</v>
      </c>
      <c r="V442" s="11" t="s">
        <v>119</v>
      </c>
      <c r="W442" s="14" t="s">
        <v>119</v>
      </c>
      <c r="X442" s="14" t="s">
        <v>119</v>
      </c>
      <c r="Y442" s="14" t="s">
        <v>119</v>
      </c>
      <c r="Z442" s="14" t="s">
        <v>119</v>
      </c>
      <c r="AA442" s="14"/>
      <c r="AB442" s="15">
        <f>retribucións!$H$71</f>
        <v>18383.701689600002</v>
      </c>
      <c r="AC442" s="15">
        <f>retribucións!$H$60</f>
        <v>18626.938628479998</v>
      </c>
      <c r="AD442" s="15">
        <f t="shared" si="15"/>
        <v>243.23693887999616</v>
      </c>
    </row>
    <row r="443" spans="1:30" ht="15" customHeight="1" x14ac:dyDescent="0.25">
      <c r="A443" s="13" t="s">
        <v>17</v>
      </c>
      <c r="B443" s="13" t="s">
        <v>119</v>
      </c>
      <c r="C443" s="14" t="s">
        <v>2450</v>
      </c>
      <c r="D443" s="24" t="s">
        <v>2451</v>
      </c>
      <c r="E443" s="14" t="s">
        <v>2452</v>
      </c>
      <c r="F443" s="14" t="s">
        <v>1348</v>
      </c>
      <c r="G443" s="11">
        <v>9</v>
      </c>
      <c r="H443" s="15">
        <f>retribucións!$E$60</f>
        <v>6319.04</v>
      </c>
      <c r="I443" s="11" t="s">
        <v>1349</v>
      </c>
      <c r="J443" s="24" t="s">
        <v>1350</v>
      </c>
      <c r="K443" s="11">
        <v>11</v>
      </c>
      <c r="L443" s="14"/>
      <c r="M443" s="14"/>
      <c r="N443" s="12">
        <v>6003</v>
      </c>
      <c r="O443" s="25"/>
      <c r="P443" s="14"/>
      <c r="Q443" s="11" t="s">
        <v>15</v>
      </c>
      <c r="R443" s="16" t="s">
        <v>16</v>
      </c>
      <c r="S443" s="12"/>
      <c r="T443" s="13" t="s">
        <v>17</v>
      </c>
      <c r="U443" s="13" t="s">
        <v>6687</v>
      </c>
      <c r="V443" s="11" t="s">
        <v>119</v>
      </c>
      <c r="W443" s="14" t="s">
        <v>119</v>
      </c>
      <c r="X443" s="14" t="s">
        <v>119</v>
      </c>
      <c r="Y443" s="14" t="s">
        <v>119</v>
      </c>
      <c r="Z443" s="14" t="s">
        <v>119</v>
      </c>
      <c r="AA443" s="14"/>
      <c r="AB443" s="15">
        <f>retribucións!$H$71</f>
        <v>18383.701689600002</v>
      </c>
      <c r="AC443" s="15">
        <f>retribucións!$H$60</f>
        <v>18626.938628479998</v>
      </c>
      <c r="AD443" s="15">
        <f t="shared" si="15"/>
        <v>243.23693887999616</v>
      </c>
    </row>
    <row r="444" spans="1:30" ht="15" customHeight="1" x14ac:dyDescent="0.25">
      <c r="A444" s="13" t="s">
        <v>17</v>
      </c>
      <c r="B444" s="13" t="s">
        <v>119</v>
      </c>
      <c r="C444" s="14" t="s">
        <v>2450</v>
      </c>
      <c r="D444" s="24" t="s">
        <v>2453</v>
      </c>
      <c r="E444" s="14" t="s">
        <v>2454</v>
      </c>
      <c r="F444" s="14" t="s">
        <v>1348</v>
      </c>
      <c r="G444" s="11">
        <v>9</v>
      </c>
      <c r="H444" s="15">
        <f>retribucións!$E$60</f>
        <v>6319.04</v>
      </c>
      <c r="I444" s="11" t="s">
        <v>1349</v>
      </c>
      <c r="J444" s="24" t="s">
        <v>1350</v>
      </c>
      <c r="K444" s="11">
        <v>11</v>
      </c>
      <c r="L444" s="14"/>
      <c r="M444" s="14"/>
      <c r="N444" s="12">
        <v>6003</v>
      </c>
      <c r="O444" s="25"/>
      <c r="P444" s="14"/>
      <c r="Q444" s="11" t="s">
        <v>15</v>
      </c>
      <c r="R444" s="16" t="s">
        <v>16</v>
      </c>
      <c r="S444" s="12"/>
      <c r="T444" s="13" t="s">
        <v>17</v>
      </c>
      <c r="U444" s="13" t="s">
        <v>6687</v>
      </c>
      <c r="V444" s="11" t="s">
        <v>119</v>
      </c>
      <c r="W444" s="14" t="s">
        <v>119</v>
      </c>
      <c r="X444" s="14" t="s">
        <v>119</v>
      </c>
      <c r="Y444" s="14" t="s">
        <v>119</v>
      </c>
      <c r="Z444" s="14" t="s">
        <v>119</v>
      </c>
      <c r="AA444" s="14"/>
      <c r="AB444" s="15">
        <f>retribucións!$H$71</f>
        <v>18383.701689600002</v>
      </c>
      <c r="AC444" s="15">
        <f>retribucións!$H$60</f>
        <v>18626.938628479998</v>
      </c>
      <c r="AD444" s="15">
        <f t="shared" si="15"/>
        <v>243.23693887999616</v>
      </c>
    </row>
    <row r="445" spans="1:30" ht="15" customHeight="1" x14ac:dyDescent="0.25">
      <c r="A445" s="13" t="s">
        <v>17</v>
      </c>
      <c r="B445" s="13" t="s">
        <v>119</v>
      </c>
      <c r="C445" s="14" t="s">
        <v>2450</v>
      </c>
      <c r="D445" s="24" t="s">
        <v>2455</v>
      </c>
      <c r="E445" s="14" t="s">
        <v>2456</v>
      </c>
      <c r="F445" s="14" t="s">
        <v>1348</v>
      </c>
      <c r="G445" s="11">
        <v>9</v>
      </c>
      <c r="H445" s="15">
        <f>retribucións!$E$60</f>
        <v>6319.04</v>
      </c>
      <c r="I445" s="11" t="s">
        <v>1349</v>
      </c>
      <c r="J445" s="24" t="s">
        <v>1350</v>
      </c>
      <c r="K445" s="11">
        <v>11</v>
      </c>
      <c r="L445" s="14"/>
      <c r="M445" s="14"/>
      <c r="N445" s="12">
        <v>6003</v>
      </c>
      <c r="O445" s="25"/>
      <c r="P445" s="14"/>
      <c r="Q445" s="11" t="s">
        <v>15</v>
      </c>
      <c r="R445" s="16" t="s">
        <v>16</v>
      </c>
      <c r="S445" s="12"/>
      <c r="T445" s="13" t="s">
        <v>17</v>
      </c>
      <c r="U445" s="13" t="s">
        <v>6687</v>
      </c>
      <c r="V445" s="11" t="s">
        <v>119</v>
      </c>
      <c r="W445" s="14" t="s">
        <v>119</v>
      </c>
      <c r="X445" s="14" t="s">
        <v>119</v>
      </c>
      <c r="Y445" s="14" t="s">
        <v>119</v>
      </c>
      <c r="Z445" s="14" t="s">
        <v>119</v>
      </c>
      <c r="AA445" s="14"/>
      <c r="AB445" s="15">
        <f>retribucións!$H$71</f>
        <v>18383.701689600002</v>
      </c>
      <c r="AC445" s="15">
        <f>retribucións!$H$60</f>
        <v>18626.938628479998</v>
      </c>
      <c r="AD445" s="15">
        <f t="shared" si="15"/>
        <v>243.23693887999616</v>
      </c>
    </row>
    <row r="446" spans="1:30" ht="15" customHeight="1" x14ac:dyDescent="0.25">
      <c r="A446" s="13" t="s">
        <v>17</v>
      </c>
      <c r="B446" s="13" t="s">
        <v>119</v>
      </c>
      <c r="C446" s="14" t="s">
        <v>2457</v>
      </c>
      <c r="D446" s="24" t="s">
        <v>2458</v>
      </c>
      <c r="E446" s="14" t="s">
        <v>2459</v>
      </c>
      <c r="F446" s="14" t="s">
        <v>1348</v>
      </c>
      <c r="G446" s="11">
        <v>9</v>
      </c>
      <c r="H446" s="15">
        <f>retribucións!$E$60</f>
        <v>6319.04</v>
      </c>
      <c r="I446" s="11" t="s">
        <v>1349</v>
      </c>
      <c r="J446" s="24" t="s">
        <v>1350</v>
      </c>
      <c r="K446" s="11">
        <v>11</v>
      </c>
      <c r="L446" s="14"/>
      <c r="M446" s="14"/>
      <c r="N446" s="12">
        <v>6003</v>
      </c>
      <c r="O446" s="25"/>
      <c r="P446" s="14"/>
      <c r="Q446" s="11" t="s">
        <v>15</v>
      </c>
      <c r="R446" s="16" t="s">
        <v>16</v>
      </c>
      <c r="S446" s="12"/>
      <c r="T446" s="13" t="s">
        <v>17</v>
      </c>
      <c r="U446" s="13" t="s">
        <v>6687</v>
      </c>
      <c r="V446" s="11" t="s">
        <v>119</v>
      </c>
      <c r="W446" s="14" t="s">
        <v>119</v>
      </c>
      <c r="X446" s="14" t="s">
        <v>119</v>
      </c>
      <c r="Y446" s="14" t="s">
        <v>119</v>
      </c>
      <c r="Z446" s="14" t="s">
        <v>119</v>
      </c>
      <c r="AA446" s="14"/>
      <c r="AB446" s="15">
        <f>retribucións!$H$71</f>
        <v>18383.701689600002</v>
      </c>
      <c r="AC446" s="15">
        <f>retribucións!$H$60</f>
        <v>18626.938628479998</v>
      </c>
      <c r="AD446" s="15">
        <f t="shared" si="15"/>
        <v>243.23693887999616</v>
      </c>
    </row>
    <row r="447" spans="1:30" ht="15" customHeight="1" x14ac:dyDescent="0.25">
      <c r="A447" s="13" t="s">
        <v>17</v>
      </c>
      <c r="B447" s="13" t="s">
        <v>119</v>
      </c>
      <c r="C447" s="14" t="s">
        <v>2457</v>
      </c>
      <c r="D447" s="24" t="s">
        <v>2460</v>
      </c>
      <c r="E447" s="14" t="s">
        <v>2461</v>
      </c>
      <c r="F447" s="14" t="s">
        <v>1348</v>
      </c>
      <c r="G447" s="11">
        <v>9</v>
      </c>
      <c r="H447" s="15">
        <f>retribucións!$E$60</f>
        <v>6319.04</v>
      </c>
      <c r="I447" s="11" t="s">
        <v>1349</v>
      </c>
      <c r="J447" s="24" t="s">
        <v>1350</v>
      </c>
      <c r="K447" s="11">
        <v>11</v>
      </c>
      <c r="L447" s="14"/>
      <c r="M447" s="14"/>
      <c r="N447" s="12">
        <v>6003</v>
      </c>
      <c r="O447" s="25"/>
      <c r="P447" s="14"/>
      <c r="Q447" s="11" t="s">
        <v>15</v>
      </c>
      <c r="R447" s="16" t="s">
        <v>16</v>
      </c>
      <c r="S447" s="12"/>
      <c r="T447" s="13" t="s">
        <v>17</v>
      </c>
      <c r="U447" s="13" t="s">
        <v>6687</v>
      </c>
      <c r="V447" s="11" t="s">
        <v>119</v>
      </c>
      <c r="W447" s="14" t="s">
        <v>119</v>
      </c>
      <c r="X447" s="14" t="s">
        <v>119</v>
      </c>
      <c r="Y447" s="14" t="s">
        <v>119</v>
      </c>
      <c r="Z447" s="14" t="s">
        <v>119</v>
      </c>
      <c r="AA447" s="14"/>
      <c r="AB447" s="15">
        <f>retribucións!$H$71</f>
        <v>18383.701689600002</v>
      </c>
      <c r="AC447" s="15">
        <f>retribucións!$H$60</f>
        <v>18626.938628479998</v>
      </c>
      <c r="AD447" s="15">
        <f t="shared" si="15"/>
        <v>243.23693887999616</v>
      </c>
    </row>
    <row r="448" spans="1:30" ht="15" customHeight="1" x14ac:dyDescent="0.25">
      <c r="A448" s="13" t="s">
        <v>17</v>
      </c>
      <c r="B448" s="13" t="s">
        <v>119</v>
      </c>
      <c r="C448" s="14" t="s">
        <v>2457</v>
      </c>
      <c r="D448" s="24" t="s">
        <v>2462</v>
      </c>
      <c r="E448" s="14" t="s">
        <v>2463</v>
      </c>
      <c r="F448" s="14" t="s">
        <v>1348</v>
      </c>
      <c r="G448" s="11">
        <v>9</v>
      </c>
      <c r="H448" s="15">
        <f>retribucións!$E$60</f>
        <v>6319.04</v>
      </c>
      <c r="I448" s="11" t="s">
        <v>1349</v>
      </c>
      <c r="J448" s="24" t="s">
        <v>1350</v>
      </c>
      <c r="K448" s="11">
        <v>11</v>
      </c>
      <c r="L448" s="14"/>
      <c r="M448" s="14"/>
      <c r="N448" s="12">
        <v>6003</v>
      </c>
      <c r="O448" s="25"/>
      <c r="P448" s="14"/>
      <c r="Q448" s="11" t="s">
        <v>15</v>
      </c>
      <c r="R448" s="16">
        <v>948</v>
      </c>
      <c r="S448" s="12"/>
      <c r="T448" s="13" t="s">
        <v>17</v>
      </c>
      <c r="U448" s="13" t="s">
        <v>6687</v>
      </c>
      <c r="V448" s="11" t="s">
        <v>119</v>
      </c>
      <c r="W448" s="14" t="s">
        <v>119</v>
      </c>
      <c r="X448" s="14" t="s">
        <v>119</v>
      </c>
      <c r="Y448" s="14" t="s">
        <v>119</v>
      </c>
      <c r="Z448" s="14" t="s">
        <v>119</v>
      </c>
      <c r="AA448" s="14"/>
      <c r="AB448" s="15">
        <f>retribucións!$H$71</f>
        <v>18383.701689600002</v>
      </c>
      <c r="AC448" s="15">
        <f>retribucións!$H$60</f>
        <v>18626.938628479998</v>
      </c>
      <c r="AD448" s="15">
        <f t="shared" si="15"/>
        <v>243.23693887999616</v>
      </c>
    </row>
    <row r="449" spans="1:30" ht="15" customHeight="1" x14ac:dyDescent="0.25">
      <c r="A449" s="13" t="s">
        <v>17</v>
      </c>
      <c r="B449" s="13" t="s">
        <v>119</v>
      </c>
      <c r="C449" s="14" t="s">
        <v>2457</v>
      </c>
      <c r="D449" s="24" t="s">
        <v>2464</v>
      </c>
      <c r="E449" s="14" t="s">
        <v>2465</v>
      </c>
      <c r="F449" s="14" t="s">
        <v>2466</v>
      </c>
      <c r="G449" s="11">
        <v>9</v>
      </c>
      <c r="H449" s="15">
        <f>retribucións!$E$60</f>
        <v>6319.04</v>
      </c>
      <c r="I449" s="11" t="s">
        <v>1349</v>
      </c>
      <c r="J449" s="24" t="s">
        <v>1350</v>
      </c>
      <c r="K449" s="11">
        <v>11</v>
      </c>
      <c r="L449" s="14"/>
      <c r="M449" s="14"/>
      <c r="N449" s="12">
        <v>6003</v>
      </c>
      <c r="O449" s="25"/>
      <c r="P449" s="14"/>
      <c r="Q449" s="11" t="s">
        <v>15</v>
      </c>
      <c r="R449" s="16" t="s">
        <v>222</v>
      </c>
      <c r="S449" s="12"/>
      <c r="T449" s="13" t="s">
        <v>17</v>
      </c>
      <c r="U449" s="13" t="s">
        <v>6687</v>
      </c>
      <c r="V449" s="11" t="s">
        <v>119</v>
      </c>
      <c r="W449" s="14" t="s">
        <v>119</v>
      </c>
      <c r="X449" s="14" t="s">
        <v>119</v>
      </c>
      <c r="Y449" s="14" t="s">
        <v>119</v>
      </c>
      <c r="Z449" s="14" t="s">
        <v>119</v>
      </c>
      <c r="AA449" s="14"/>
      <c r="AB449" s="15">
        <f>retribucións!$H$71</f>
        <v>18383.701689600002</v>
      </c>
      <c r="AC449" s="15">
        <f>retribucións!$H$60</f>
        <v>18626.938628479998</v>
      </c>
      <c r="AD449" s="15">
        <f>AC449-AB449</f>
        <v>243.23693887999616</v>
      </c>
    </row>
    <row r="450" spans="1:30" ht="15" customHeight="1" x14ac:dyDescent="0.25">
      <c r="A450" s="13" t="s">
        <v>17</v>
      </c>
      <c r="B450" s="13" t="s">
        <v>119</v>
      </c>
      <c r="C450" s="14" t="s">
        <v>2457</v>
      </c>
      <c r="D450" s="24" t="s">
        <v>2467</v>
      </c>
      <c r="E450" s="14" t="s">
        <v>2468</v>
      </c>
      <c r="F450" s="14" t="s">
        <v>2466</v>
      </c>
      <c r="G450" s="11">
        <v>9</v>
      </c>
      <c r="H450" s="15">
        <f>retribucións!$E$60</f>
        <v>6319.04</v>
      </c>
      <c r="I450" s="11" t="s">
        <v>1349</v>
      </c>
      <c r="J450" s="24" t="s">
        <v>1350</v>
      </c>
      <c r="K450" s="11">
        <v>11</v>
      </c>
      <c r="L450" s="14"/>
      <c r="M450" s="14"/>
      <c r="N450" s="12">
        <v>6003</v>
      </c>
      <c r="O450" s="25"/>
      <c r="P450" s="14"/>
      <c r="Q450" s="11" t="s">
        <v>15</v>
      </c>
      <c r="R450" s="16" t="s">
        <v>222</v>
      </c>
      <c r="S450" s="12"/>
      <c r="T450" s="13" t="s">
        <v>17</v>
      </c>
      <c r="U450" s="13" t="s">
        <v>6687</v>
      </c>
      <c r="V450" s="11" t="s">
        <v>119</v>
      </c>
      <c r="W450" s="14" t="s">
        <v>119</v>
      </c>
      <c r="X450" s="14" t="s">
        <v>119</v>
      </c>
      <c r="Y450" s="14" t="s">
        <v>119</v>
      </c>
      <c r="Z450" s="14" t="s">
        <v>119</v>
      </c>
      <c r="AA450" s="14"/>
      <c r="AB450" s="15">
        <f>retribucións!$H$71</f>
        <v>18383.701689600002</v>
      </c>
      <c r="AC450" s="15">
        <f>retribucións!$H$60</f>
        <v>18626.938628479998</v>
      </c>
      <c r="AD450" s="15">
        <f>AC450-AB450</f>
        <v>243.23693887999616</v>
      </c>
    </row>
    <row r="451" spans="1:30" ht="15" customHeight="1" x14ac:dyDescent="0.25">
      <c r="A451" s="13" t="s">
        <v>17</v>
      </c>
      <c r="B451" s="13" t="s">
        <v>119</v>
      </c>
      <c r="C451" s="14" t="s">
        <v>2457</v>
      </c>
      <c r="D451" s="24" t="s">
        <v>2469</v>
      </c>
      <c r="E451" s="14" t="s">
        <v>2470</v>
      </c>
      <c r="F451" s="14" t="s">
        <v>2466</v>
      </c>
      <c r="G451" s="11">
        <v>9</v>
      </c>
      <c r="H451" s="15">
        <f>retribucións!$E$60</f>
        <v>6319.04</v>
      </c>
      <c r="I451" s="11" t="s">
        <v>1349</v>
      </c>
      <c r="J451" s="24" t="s">
        <v>1350</v>
      </c>
      <c r="K451" s="11">
        <v>11</v>
      </c>
      <c r="L451" s="14"/>
      <c r="M451" s="14"/>
      <c r="N451" s="12">
        <v>6003</v>
      </c>
      <c r="O451" s="25"/>
      <c r="P451" s="14"/>
      <c r="Q451" s="11" t="s">
        <v>15</v>
      </c>
      <c r="R451" s="16" t="s">
        <v>222</v>
      </c>
      <c r="S451" s="12"/>
      <c r="T451" s="13" t="s">
        <v>17</v>
      </c>
      <c r="U451" s="13" t="s">
        <v>6687</v>
      </c>
      <c r="V451" s="11" t="s">
        <v>119</v>
      </c>
      <c r="W451" s="14" t="s">
        <v>119</v>
      </c>
      <c r="X451" s="14" t="s">
        <v>119</v>
      </c>
      <c r="Y451" s="14" t="s">
        <v>119</v>
      </c>
      <c r="Z451" s="14" t="s">
        <v>119</v>
      </c>
      <c r="AA451" s="14"/>
      <c r="AB451" s="15">
        <f>retribucións!$H$71</f>
        <v>18383.701689600002</v>
      </c>
      <c r="AC451" s="15">
        <f>retribucións!$H$60</f>
        <v>18626.938628479998</v>
      </c>
      <c r="AD451" s="15">
        <f>AC451-AB451</f>
        <v>243.23693887999616</v>
      </c>
    </row>
    <row r="452" spans="1:30" ht="15" customHeight="1" x14ac:dyDescent="0.25">
      <c r="A452" s="13" t="s">
        <v>17</v>
      </c>
      <c r="B452" s="13" t="s">
        <v>119</v>
      </c>
      <c r="C452" s="14" t="s">
        <v>2471</v>
      </c>
      <c r="D452" s="24" t="s">
        <v>2472</v>
      </c>
      <c r="E452" s="14" t="s">
        <v>2473</v>
      </c>
      <c r="F452" s="14" t="s">
        <v>1348</v>
      </c>
      <c r="G452" s="11">
        <v>9</v>
      </c>
      <c r="H452" s="15">
        <f>retribucións!$E$60</f>
        <v>6319.04</v>
      </c>
      <c r="I452" s="11" t="s">
        <v>1349</v>
      </c>
      <c r="J452" s="24" t="s">
        <v>1350</v>
      </c>
      <c r="K452" s="11">
        <v>11</v>
      </c>
      <c r="L452" s="14"/>
      <c r="M452" s="14"/>
      <c r="N452" s="12">
        <v>6003</v>
      </c>
      <c r="O452" s="25"/>
      <c r="P452" s="14"/>
      <c r="Q452" s="11" t="s">
        <v>15</v>
      </c>
      <c r="R452" s="16">
        <v>948</v>
      </c>
      <c r="S452" s="12"/>
      <c r="T452" s="13" t="s">
        <v>17</v>
      </c>
      <c r="U452" s="13" t="s">
        <v>6687</v>
      </c>
      <c r="V452" s="11" t="s">
        <v>119</v>
      </c>
      <c r="W452" s="14" t="s">
        <v>119</v>
      </c>
      <c r="X452" s="14" t="s">
        <v>119</v>
      </c>
      <c r="Y452" s="14" t="s">
        <v>119</v>
      </c>
      <c r="Z452" s="14" t="s">
        <v>119</v>
      </c>
      <c r="AA452" s="14"/>
      <c r="AB452" s="15">
        <f>retribucións!$H$71</f>
        <v>18383.701689600002</v>
      </c>
      <c r="AC452" s="15">
        <f>retribucións!$H$60</f>
        <v>18626.938628479998</v>
      </c>
      <c r="AD452" s="15">
        <f t="shared" ref="AD452:AD458" si="16">AC452-AB452</f>
        <v>243.23693887999616</v>
      </c>
    </row>
    <row r="453" spans="1:30" ht="15" customHeight="1" x14ac:dyDescent="0.25">
      <c r="A453" s="13" t="s">
        <v>17</v>
      </c>
      <c r="B453" s="13" t="s">
        <v>119</v>
      </c>
      <c r="C453" s="14" t="s">
        <v>2471</v>
      </c>
      <c r="D453" s="24" t="s">
        <v>2474</v>
      </c>
      <c r="E453" s="14" t="s">
        <v>2475</v>
      </c>
      <c r="F453" s="14" t="s">
        <v>1348</v>
      </c>
      <c r="G453" s="11">
        <v>9</v>
      </c>
      <c r="H453" s="15">
        <f>retribucións!$E$60</f>
        <v>6319.04</v>
      </c>
      <c r="I453" s="11" t="s">
        <v>1349</v>
      </c>
      <c r="J453" s="24" t="s">
        <v>1350</v>
      </c>
      <c r="K453" s="11">
        <v>11</v>
      </c>
      <c r="L453" s="14"/>
      <c r="M453" s="14"/>
      <c r="N453" s="12">
        <v>6003</v>
      </c>
      <c r="O453" s="25"/>
      <c r="P453" s="14"/>
      <c r="Q453" s="11" t="s">
        <v>15</v>
      </c>
      <c r="R453" s="16" t="s">
        <v>16</v>
      </c>
      <c r="S453" s="12"/>
      <c r="T453" s="13" t="s">
        <v>17</v>
      </c>
      <c r="U453" s="13" t="s">
        <v>6687</v>
      </c>
      <c r="V453" s="11" t="s">
        <v>119</v>
      </c>
      <c r="W453" s="14" t="s">
        <v>119</v>
      </c>
      <c r="X453" s="14" t="s">
        <v>119</v>
      </c>
      <c r="Y453" s="14" t="s">
        <v>119</v>
      </c>
      <c r="Z453" s="14" t="s">
        <v>119</v>
      </c>
      <c r="AA453" s="14"/>
      <c r="AB453" s="15">
        <f>retribucións!$H$71</f>
        <v>18383.701689600002</v>
      </c>
      <c r="AC453" s="15">
        <f>retribucións!$H$60</f>
        <v>18626.938628479998</v>
      </c>
      <c r="AD453" s="15">
        <f t="shared" si="16"/>
        <v>243.23693887999616</v>
      </c>
    </row>
    <row r="454" spans="1:30" ht="15" customHeight="1" x14ac:dyDescent="0.25">
      <c r="A454" s="13" t="s">
        <v>17</v>
      </c>
      <c r="B454" s="13" t="s">
        <v>119</v>
      </c>
      <c r="C454" s="14" t="s">
        <v>2471</v>
      </c>
      <c r="D454" s="24" t="s">
        <v>2476</v>
      </c>
      <c r="E454" s="14" t="s">
        <v>2477</v>
      </c>
      <c r="F454" s="14" t="s">
        <v>1348</v>
      </c>
      <c r="G454" s="11">
        <v>9</v>
      </c>
      <c r="H454" s="15">
        <f>retribucións!$E$60</f>
        <v>6319.04</v>
      </c>
      <c r="I454" s="11" t="s">
        <v>1349</v>
      </c>
      <c r="J454" s="24" t="s">
        <v>1350</v>
      </c>
      <c r="K454" s="11">
        <v>11</v>
      </c>
      <c r="L454" s="14"/>
      <c r="M454" s="14"/>
      <c r="N454" s="12">
        <v>6003</v>
      </c>
      <c r="O454" s="25"/>
      <c r="P454" s="14"/>
      <c r="Q454" s="11" t="s">
        <v>15</v>
      </c>
      <c r="R454" s="16" t="s">
        <v>16</v>
      </c>
      <c r="S454" s="12"/>
      <c r="T454" s="13" t="s">
        <v>17</v>
      </c>
      <c r="U454" s="13" t="s">
        <v>6687</v>
      </c>
      <c r="V454" s="11" t="s">
        <v>119</v>
      </c>
      <c r="W454" s="14" t="s">
        <v>119</v>
      </c>
      <c r="X454" s="14" t="s">
        <v>119</v>
      </c>
      <c r="Y454" s="14" t="s">
        <v>119</v>
      </c>
      <c r="Z454" s="14" t="s">
        <v>119</v>
      </c>
      <c r="AA454" s="14"/>
      <c r="AB454" s="15">
        <f>retribucións!$H$71</f>
        <v>18383.701689600002</v>
      </c>
      <c r="AC454" s="15">
        <f>retribucións!$H$60</f>
        <v>18626.938628479998</v>
      </c>
      <c r="AD454" s="15">
        <f t="shared" si="16"/>
        <v>243.23693887999616</v>
      </c>
    </row>
    <row r="455" spans="1:30" ht="15" customHeight="1" x14ac:dyDescent="0.25">
      <c r="A455" s="13" t="s">
        <v>17</v>
      </c>
      <c r="B455" s="13" t="s">
        <v>17</v>
      </c>
      <c r="C455" s="14" t="s">
        <v>2478</v>
      </c>
      <c r="D455" s="24" t="s">
        <v>2479</v>
      </c>
      <c r="E455" s="14" t="s">
        <v>2480</v>
      </c>
      <c r="F455" s="14" t="s">
        <v>1348</v>
      </c>
      <c r="G455" s="11">
        <v>9</v>
      </c>
      <c r="H455" s="15">
        <f>retribucións!$E$60</f>
        <v>6319.04</v>
      </c>
      <c r="I455" s="11" t="s">
        <v>1349</v>
      </c>
      <c r="J455" s="24" t="s">
        <v>1350</v>
      </c>
      <c r="K455" s="11">
        <v>11</v>
      </c>
      <c r="L455" s="14"/>
      <c r="M455" s="14"/>
      <c r="N455" s="12">
        <v>6003</v>
      </c>
      <c r="O455" s="25"/>
      <c r="P455" s="14"/>
      <c r="Q455" s="11" t="s">
        <v>15</v>
      </c>
      <c r="R455" s="16" t="s">
        <v>16</v>
      </c>
      <c r="S455" s="12"/>
      <c r="T455" s="13" t="s">
        <v>17</v>
      </c>
      <c r="U455" s="13" t="s">
        <v>17</v>
      </c>
      <c r="V455" s="11">
        <v>348</v>
      </c>
      <c r="W455" s="14" t="s">
        <v>220</v>
      </c>
      <c r="X455" s="14" t="s">
        <v>221</v>
      </c>
      <c r="Y455" s="14" t="s">
        <v>20</v>
      </c>
      <c r="Z455" s="14">
        <v>0</v>
      </c>
      <c r="AA455" s="14"/>
      <c r="AB455" s="15">
        <f>retribucións!$H$71</f>
        <v>18383.701689600002</v>
      </c>
      <c r="AC455" s="15">
        <f>retribucións!$H$60</f>
        <v>18626.938628479998</v>
      </c>
      <c r="AD455" s="15">
        <f t="shared" si="16"/>
        <v>243.23693887999616</v>
      </c>
    </row>
    <row r="456" spans="1:30" ht="15" customHeight="1" x14ac:dyDescent="0.25">
      <c r="A456" s="13" t="s">
        <v>17</v>
      </c>
      <c r="B456" s="13" t="s">
        <v>119</v>
      </c>
      <c r="C456" s="14" t="s">
        <v>2478</v>
      </c>
      <c r="D456" s="24" t="s">
        <v>2481</v>
      </c>
      <c r="E456" s="14" t="s">
        <v>2482</v>
      </c>
      <c r="F456" s="14" t="s">
        <v>1348</v>
      </c>
      <c r="G456" s="11">
        <v>9</v>
      </c>
      <c r="H456" s="15">
        <f>retribucións!$E$60</f>
        <v>6319.04</v>
      </c>
      <c r="I456" s="11" t="s">
        <v>1349</v>
      </c>
      <c r="J456" s="24" t="s">
        <v>1350</v>
      </c>
      <c r="K456" s="11">
        <v>11</v>
      </c>
      <c r="L456" s="14"/>
      <c r="M456" s="14"/>
      <c r="N456" s="12">
        <v>6003</v>
      </c>
      <c r="O456" s="25"/>
      <c r="P456" s="14"/>
      <c r="Q456" s="11" t="s">
        <v>15</v>
      </c>
      <c r="R456" s="16" t="s">
        <v>16</v>
      </c>
      <c r="S456" s="12"/>
      <c r="T456" s="13" t="s">
        <v>17</v>
      </c>
      <c r="U456" s="13" t="s">
        <v>6687</v>
      </c>
      <c r="V456" s="11" t="s">
        <v>119</v>
      </c>
      <c r="W456" s="14" t="s">
        <v>119</v>
      </c>
      <c r="X456" s="14" t="s">
        <v>119</v>
      </c>
      <c r="Y456" s="14" t="s">
        <v>119</v>
      </c>
      <c r="Z456" s="14" t="s">
        <v>119</v>
      </c>
      <c r="AA456" s="14"/>
      <c r="AB456" s="15">
        <f>retribucións!$H$71</f>
        <v>18383.701689600002</v>
      </c>
      <c r="AC456" s="15">
        <f>retribucións!$H$60</f>
        <v>18626.938628479998</v>
      </c>
      <c r="AD456" s="15">
        <f t="shared" si="16"/>
        <v>243.23693887999616</v>
      </c>
    </row>
    <row r="457" spans="1:30" ht="15" customHeight="1" x14ac:dyDescent="0.25">
      <c r="A457" s="13" t="s">
        <v>17</v>
      </c>
      <c r="B457" s="13" t="s">
        <v>119</v>
      </c>
      <c r="C457" s="14" t="s">
        <v>2478</v>
      </c>
      <c r="D457" s="24" t="s">
        <v>2483</v>
      </c>
      <c r="E457" s="14" t="s">
        <v>2484</v>
      </c>
      <c r="F457" s="14" t="s">
        <v>1348</v>
      </c>
      <c r="G457" s="11">
        <v>9</v>
      </c>
      <c r="H457" s="15">
        <f>retribucións!$E$60</f>
        <v>6319.04</v>
      </c>
      <c r="I457" s="11" t="s">
        <v>1349</v>
      </c>
      <c r="J457" s="24" t="s">
        <v>1350</v>
      </c>
      <c r="K457" s="11">
        <v>11</v>
      </c>
      <c r="L457" s="14"/>
      <c r="M457" s="14"/>
      <c r="N457" s="12">
        <v>6003</v>
      </c>
      <c r="O457" s="25"/>
      <c r="P457" s="14"/>
      <c r="Q457" s="11" t="s">
        <v>15</v>
      </c>
      <c r="R457" s="16" t="s">
        <v>16</v>
      </c>
      <c r="S457" s="12"/>
      <c r="T457" s="13" t="s">
        <v>17</v>
      </c>
      <c r="U457" s="13" t="s">
        <v>6687</v>
      </c>
      <c r="V457" s="11" t="s">
        <v>119</v>
      </c>
      <c r="W457" s="14" t="s">
        <v>119</v>
      </c>
      <c r="X457" s="14" t="s">
        <v>119</v>
      </c>
      <c r="Y457" s="14" t="s">
        <v>119</v>
      </c>
      <c r="Z457" s="14" t="s">
        <v>119</v>
      </c>
      <c r="AA457" s="14"/>
      <c r="AB457" s="15">
        <f>retribucións!$H$71</f>
        <v>18383.701689600002</v>
      </c>
      <c r="AC457" s="15">
        <f>retribucións!$H$60</f>
        <v>18626.938628479998</v>
      </c>
      <c r="AD457" s="15">
        <f t="shared" si="16"/>
        <v>243.23693887999616</v>
      </c>
    </row>
    <row r="458" spans="1:30" ht="15" customHeight="1" x14ac:dyDescent="0.25">
      <c r="A458" s="13" t="s">
        <v>17</v>
      </c>
      <c r="B458" s="13" t="s">
        <v>119</v>
      </c>
      <c r="C458" s="14" t="s">
        <v>2478</v>
      </c>
      <c r="D458" s="24" t="s">
        <v>2485</v>
      </c>
      <c r="E458" s="14" t="s">
        <v>2486</v>
      </c>
      <c r="F458" s="14" t="s">
        <v>1348</v>
      </c>
      <c r="G458" s="11">
        <v>9</v>
      </c>
      <c r="H458" s="15">
        <f>retribucións!$E$60</f>
        <v>6319.04</v>
      </c>
      <c r="I458" s="11" t="s">
        <v>1349</v>
      </c>
      <c r="J458" s="24" t="s">
        <v>1350</v>
      </c>
      <c r="K458" s="11">
        <v>11</v>
      </c>
      <c r="L458" s="14"/>
      <c r="M458" s="14"/>
      <c r="N458" s="12">
        <v>6003</v>
      </c>
      <c r="O458" s="25"/>
      <c r="P458" s="14"/>
      <c r="Q458" s="11" t="s">
        <v>15</v>
      </c>
      <c r="R458" s="16" t="s">
        <v>16</v>
      </c>
      <c r="S458" s="12"/>
      <c r="T458" s="13" t="s">
        <v>17</v>
      </c>
      <c r="U458" s="13" t="s">
        <v>6687</v>
      </c>
      <c r="V458" s="11" t="s">
        <v>119</v>
      </c>
      <c r="W458" s="14" t="s">
        <v>119</v>
      </c>
      <c r="X458" s="14" t="s">
        <v>119</v>
      </c>
      <c r="Y458" s="14" t="s">
        <v>119</v>
      </c>
      <c r="Z458" s="14" t="s">
        <v>119</v>
      </c>
      <c r="AA458" s="14"/>
      <c r="AB458" s="15">
        <f>retribucións!$H$71</f>
        <v>18383.701689600002</v>
      </c>
      <c r="AC458" s="15">
        <f>retribucións!$H$60</f>
        <v>18626.938628479998</v>
      </c>
      <c r="AD458" s="15">
        <f t="shared" si="16"/>
        <v>243.23693887999616</v>
      </c>
    </row>
    <row r="459" spans="1:30" ht="15" customHeight="1" x14ac:dyDescent="0.25">
      <c r="A459" s="13" t="s">
        <v>17</v>
      </c>
      <c r="B459" s="13" t="s">
        <v>17</v>
      </c>
      <c r="C459" s="14" t="s">
        <v>2487</v>
      </c>
      <c r="D459" s="24" t="s">
        <v>2488</v>
      </c>
      <c r="E459" s="14" t="s">
        <v>2489</v>
      </c>
      <c r="F459" s="14" t="s">
        <v>2466</v>
      </c>
      <c r="G459" s="11">
        <v>9</v>
      </c>
      <c r="H459" s="15">
        <f>retribucións!$E$60</f>
        <v>6319.04</v>
      </c>
      <c r="I459" s="11" t="s">
        <v>1349</v>
      </c>
      <c r="J459" s="24" t="s">
        <v>1350</v>
      </c>
      <c r="K459" s="11">
        <v>11</v>
      </c>
      <c r="L459" s="14"/>
      <c r="M459" s="14"/>
      <c r="N459" s="12">
        <v>6003</v>
      </c>
      <c r="O459" s="25"/>
      <c r="P459" s="14"/>
      <c r="Q459" s="11" t="s">
        <v>15</v>
      </c>
      <c r="R459" s="16" t="s">
        <v>222</v>
      </c>
      <c r="S459" s="12"/>
      <c r="T459" s="13" t="s">
        <v>17</v>
      </c>
      <c r="U459" s="13" t="s">
        <v>17</v>
      </c>
      <c r="V459" s="11">
        <v>260</v>
      </c>
      <c r="W459" s="14" t="s">
        <v>223</v>
      </c>
      <c r="X459" s="14" t="s">
        <v>224</v>
      </c>
      <c r="Y459" s="14" t="s">
        <v>20</v>
      </c>
      <c r="Z459" s="14">
        <v>0</v>
      </c>
      <c r="AA459" s="14"/>
      <c r="AB459" s="15">
        <f>retribucións!$H$71</f>
        <v>18383.701689600002</v>
      </c>
      <c r="AC459" s="15">
        <f>retribucións!$H$60</f>
        <v>18626.938628479998</v>
      </c>
      <c r="AD459" s="15">
        <f>AC459-AB459</f>
        <v>243.23693887999616</v>
      </c>
    </row>
    <row r="460" spans="1:30" ht="15" customHeight="1" x14ac:dyDescent="0.25">
      <c r="A460" s="13" t="s">
        <v>17</v>
      </c>
      <c r="B460" s="13" t="s">
        <v>119</v>
      </c>
      <c r="C460" s="14" t="s">
        <v>2487</v>
      </c>
      <c r="D460" s="24" t="s">
        <v>2490</v>
      </c>
      <c r="E460" s="14" t="s">
        <v>2491</v>
      </c>
      <c r="F460" s="14" t="s">
        <v>2466</v>
      </c>
      <c r="G460" s="11">
        <v>9</v>
      </c>
      <c r="H460" s="15">
        <f>retribucións!$E$60</f>
        <v>6319.04</v>
      </c>
      <c r="I460" s="11" t="s">
        <v>1349</v>
      </c>
      <c r="J460" s="24" t="s">
        <v>1350</v>
      </c>
      <c r="K460" s="11">
        <v>11</v>
      </c>
      <c r="L460" s="14"/>
      <c r="M460" s="14"/>
      <c r="N460" s="12">
        <v>6003</v>
      </c>
      <c r="O460" s="25"/>
      <c r="P460" s="14"/>
      <c r="Q460" s="11" t="s">
        <v>15</v>
      </c>
      <c r="R460" s="16" t="s">
        <v>222</v>
      </c>
      <c r="S460" s="12"/>
      <c r="T460" s="13" t="s">
        <v>17</v>
      </c>
      <c r="U460" s="13" t="s">
        <v>6687</v>
      </c>
      <c r="V460" s="11" t="s">
        <v>119</v>
      </c>
      <c r="W460" s="14" t="s">
        <v>119</v>
      </c>
      <c r="X460" s="14" t="s">
        <v>119</v>
      </c>
      <c r="Y460" s="14" t="s">
        <v>119</v>
      </c>
      <c r="Z460" s="14" t="s">
        <v>119</v>
      </c>
      <c r="AA460" s="14"/>
      <c r="AB460" s="15">
        <f>retribucións!$H$71</f>
        <v>18383.701689600002</v>
      </c>
      <c r="AC460" s="15">
        <f>retribucións!$H$60</f>
        <v>18626.938628479998</v>
      </c>
      <c r="AD460" s="15">
        <f>AC460-AB460</f>
        <v>243.23693887999616</v>
      </c>
    </row>
    <row r="461" spans="1:30" ht="15" customHeight="1" x14ac:dyDescent="0.25">
      <c r="A461" s="13" t="s">
        <v>17</v>
      </c>
      <c r="B461" s="13" t="s">
        <v>17</v>
      </c>
      <c r="C461" s="14" t="s">
        <v>2487</v>
      </c>
      <c r="D461" s="24" t="s">
        <v>2492</v>
      </c>
      <c r="E461" s="14" t="s">
        <v>2493</v>
      </c>
      <c r="F461" s="14" t="s">
        <v>2494</v>
      </c>
      <c r="G461" s="11">
        <v>9</v>
      </c>
      <c r="H461" s="15">
        <f>retribucións!$E$60</f>
        <v>6319.04</v>
      </c>
      <c r="I461" s="11" t="s">
        <v>1349</v>
      </c>
      <c r="J461" s="24" t="s">
        <v>1350</v>
      </c>
      <c r="K461" s="11">
        <v>11</v>
      </c>
      <c r="L461" s="14"/>
      <c r="M461" s="14"/>
      <c r="N461" s="12">
        <v>6003</v>
      </c>
      <c r="O461" s="25"/>
      <c r="P461" s="14"/>
      <c r="Q461" s="11" t="s">
        <v>15</v>
      </c>
      <c r="R461" s="16" t="s">
        <v>225</v>
      </c>
      <c r="S461" s="12"/>
      <c r="T461" s="13" t="s">
        <v>17</v>
      </c>
      <c r="U461" s="13" t="s">
        <v>17</v>
      </c>
      <c r="V461" s="11">
        <v>295</v>
      </c>
      <c r="W461" s="14" t="s">
        <v>226</v>
      </c>
      <c r="X461" s="14" t="s">
        <v>227</v>
      </c>
      <c r="Y461" s="14" t="s">
        <v>20</v>
      </c>
      <c r="Z461" s="14">
        <v>0</v>
      </c>
      <c r="AA461" s="14"/>
      <c r="AB461" s="15">
        <f>retribucións!$H$71</f>
        <v>18383.701689600002</v>
      </c>
      <c r="AC461" s="15">
        <f>retribucións!$H$60</f>
        <v>18626.938628479998</v>
      </c>
      <c r="AD461" s="15">
        <f t="shared" ref="AD461:AD471" si="17">AC461-AB461</f>
        <v>243.23693887999616</v>
      </c>
    </row>
    <row r="462" spans="1:30" ht="15" customHeight="1" x14ac:dyDescent="0.25">
      <c r="A462" s="13" t="s">
        <v>17</v>
      </c>
      <c r="B462" s="13" t="s">
        <v>17</v>
      </c>
      <c r="C462" s="14" t="s">
        <v>2487</v>
      </c>
      <c r="D462" s="24" t="s">
        <v>2495</v>
      </c>
      <c r="E462" s="14" t="s">
        <v>2496</v>
      </c>
      <c r="F462" s="14" t="s">
        <v>2494</v>
      </c>
      <c r="G462" s="11">
        <v>9</v>
      </c>
      <c r="H462" s="15">
        <f>retribucións!$E$60</f>
        <v>6319.04</v>
      </c>
      <c r="I462" s="11" t="s">
        <v>1349</v>
      </c>
      <c r="J462" s="24" t="s">
        <v>1350</v>
      </c>
      <c r="K462" s="11">
        <v>11</v>
      </c>
      <c r="L462" s="14"/>
      <c r="M462" s="14"/>
      <c r="N462" s="12">
        <v>6003</v>
      </c>
      <c r="O462" s="25"/>
      <c r="P462" s="14"/>
      <c r="Q462" s="11" t="s">
        <v>15</v>
      </c>
      <c r="R462" s="16" t="s">
        <v>228</v>
      </c>
      <c r="S462" s="12"/>
      <c r="T462" s="13" t="s">
        <v>17</v>
      </c>
      <c r="U462" s="13" t="s">
        <v>17</v>
      </c>
      <c r="V462" s="11">
        <v>470</v>
      </c>
      <c r="W462" s="14" t="s">
        <v>229</v>
      </c>
      <c r="X462" s="14" t="s">
        <v>230</v>
      </c>
      <c r="Y462" s="14" t="s">
        <v>20</v>
      </c>
      <c r="Z462" s="14">
        <v>0</v>
      </c>
      <c r="AA462" s="14"/>
      <c r="AB462" s="15">
        <f>retribucións!$H$71</f>
        <v>18383.701689600002</v>
      </c>
      <c r="AC462" s="15">
        <f>retribucións!$H$60</f>
        <v>18626.938628479998</v>
      </c>
      <c r="AD462" s="15">
        <f t="shared" si="17"/>
        <v>243.23693887999616</v>
      </c>
    </row>
    <row r="463" spans="1:30" ht="15" customHeight="1" x14ac:dyDescent="0.25">
      <c r="A463" s="13" t="s">
        <v>17</v>
      </c>
      <c r="B463" s="13" t="s">
        <v>17</v>
      </c>
      <c r="C463" s="14" t="s">
        <v>2487</v>
      </c>
      <c r="D463" s="24" t="s">
        <v>2497</v>
      </c>
      <c r="E463" s="14" t="s">
        <v>2498</v>
      </c>
      <c r="F463" s="14" t="s">
        <v>2494</v>
      </c>
      <c r="G463" s="11">
        <v>9</v>
      </c>
      <c r="H463" s="15">
        <f>retribucións!$E$60</f>
        <v>6319.04</v>
      </c>
      <c r="I463" s="11" t="s">
        <v>1349</v>
      </c>
      <c r="J463" s="24" t="s">
        <v>1350</v>
      </c>
      <c r="K463" s="11">
        <v>11</v>
      </c>
      <c r="L463" s="14"/>
      <c r="M463" s="14"/>
      <c r="N463" s="12">
        <v>6003</v>
      </c>
      <c r="O463" s="25"/>
      <c r="P463" s="14"/>
      <c r="Q463" s="11" t="s">
        <v>15</v>
      </c>
      <c r="R463" s="16">
        <v>951</v>
      </c>
      <c r="S463" s="12"/>
      <c r="T463" s="13" t="s">
        <v>17</v>
      </c>
      <c r="U463" s="13" t="s">
        <v>17</v>
      </c>
      <c r="V463" s="11">
        <v>335</v>
      </c>
      <c r="W463" s="14" t="s">
        <v>231</v>
      </c>
      <c r="X463" s="14" t="s">
        <v>232</v>
      </c>
      <c r="Y463" s="14" t="s">
        <v>20</v>
      </c>
      <c r="Z463" s="14">
        <v>0</v>
      </c>
      <c r="AA463" s="14"/>
      <c r="AB463" s="15">
        <f>retribucións!$H$71</f>
        <v>18383.701689600002</v>
      </c>
      <c r="AC463" s="15">
        <f>retribucións!$H$60</f>
        <v>18626.938628479998</v>
      </c>
      <c r="AD463" s="15">
        <f t="shared" si="17"/>
        <v>243.23693887999616</v>
      </c>
    </row>
    <row r="464" spans="1:30" ht="15" customHeight="1" x14ac:dyDescent="0.25">
      <c r="A464" s="13" t="s">
        <v>17</v>
      </c>
      <c r="B464" s="13" t="s">
        <v>119</v>
      </c>
      <c r="C464" s="14" t="s">
        <v>2487</v>
      </c>
      <c r="D464" s="24" t="s">
        <v>2499</v>
      </c>
      <c r="E464" s="14" t="s">
        <v>2500</v>
      </c>
      <c r="F464" s="14" t="s">
        <v>2494</v>
      </c>
      <c r="G464" s="11">
        <v>9</v>
      </c>
      <c r="H464" s="15">
        <f>retribucións!$E$60</f>
        <v>6319.04</v>
      </c>
      <c r="I464" s="11" t="s">
        <v>1349</v>
      </c>
      <c r="J464" s="24" t="s">
        <v>1350</v>
      </c>
      <c r="K464" s="11">
        <v>11</v>
      </c>
      <c r="L464" s="14"/>
      <c r="M464" s="14"/>
      <c r="N464" s="12">
        <v>6003</v>
      </c>
      <c r="O464" s="25"/>
      <c r="P464" s="14"/>
      <c r="Q464" s="11" t="s">
        <v>15</v>
      </c>
      <c r="R464" s="16" t="s">
        <v>228</v>
      </c>
      <c r="S464" s="12"/>
      <c r="T464" s="13" t="s">
        <v>17</v>
      </c>
      <c r="U464" s="13" t="s">
        <v>6687</v>
      </c>
      <c r="V464" s="11" t="s">
        <v>119</v>
      </c>
      <c r="W464" s="14" t="s">
        <v>119</v>
      </c>
      <c r="X464" s="14" t="s">
        <v>119</v>
      </c>
      <c r="Y464" s="14" t="s">
        <v>119</v>
      </c>
      <c r="Z464" s="14" t="s">
        <v>119</v>
      </c>
      <c r="AA464" s="14"/>
      <c r="AB464" s="15">
        <f>retribucións!$H$71</f>
        <v>18383.701689600002</v>
      </c>
      <c r="AC464" s="15">
        <f>retribucións!$H$60</f>
        <v>18626.938628479998</v>
      </c>
      <c r="AD464" s="15">
        <f t="shared" si="17"/>
        <v>243.23693887999616</v>
      </c>
    </row>
    <row r="465" spans="1:30" ht="15" customHeight="1" x14ac:dyDescent="0.25">
      <c r="A465" s="13" t="s">
        <v>17</v>
      </c>
      <c r="B465" s="13" t="s">
        <v>119</v>
      </c>
      <c r="C465" s="14" t="s">
        <v>2487</v>
      </c>
      <c r="D465" s="24" t="s">
        <v>2501</v>
      </c>
      <c r="E465" s="14" t="s">
        <v>2502</v>
      </c>
      <c r="F465" s="14" t="s">
        <v>2494</v>
      </c>
      <c r="G465" s="11">
        <v>9</v>
      </c>
      <c r="H465" s="15">
        <f>retribucións!$E$60</f>
        <v>6319.04</v>
      </c>
      <c r="I465" s="11" t="s">
        <v>1349</v>
      </c>
      <c r="J465" s="24" t="s">
        <v>1350</v>
      </c>
      <c r="K465" s="11">
        <v>11</v>
      </c>
      <c r="L465" s="14"/>
      <c r="M465" s="14"/>
      <c r="N465" s="12">
        <v>6003</v>
      </c>
      <c r="O465" s="25"/>
      <c r="P465" s="14"/>
      <c r="Q465" s="11" t="s">
        <v>15</v>
      </c>
      <c r="R465" s="16" t="s">
        <v>228</v>
      </c>
      <c r="S465" s="12"/>
      <c r="T465" s="13" t="s">
        <v>17</v>
      </c>
      <c r="U465" s="13" t="s">
        <v>6687</v>
      </c>
      <c r="V465" s="11" t="s">
        <v>119</v>
      </c>
      <c r="W465" s="14" t="s">
        <v>119</v>
      </c>
      <c r="X465" s="14" t="s">
        <v>119</v>
      </c>
      <c r="Y465" s="14" t="s">
        <v>119</v>
      </c>
      <c r="Z465" s="14" t="s">
        <v>119</v>
      </c>
      <c r="AA465" s="14"/>
      <c r="AB465" s="15">
        <f>retribucións!$H$71</f>
        <v>18383.701689600002</v>
      </c>
      <c r="AC465" s="15">
        <f>retribucións!$H$60</f>
        <v>18626.938628479998</v>
      </c>
      <c r="AD465" s="15">
        <f t="shared" si="17"/>
        <v>243.23693887999616</v>
      </c>
    </row>
    <row r="466" spans="1:30" ht="15" customHeight="1" x14ac:dyDescent="0.25">
      <c r="A466" s="13" t="s">
        <v>17</v>
      </c>
      <c r="B466" s="13" t="s">
        <v>17</v>
      </c>
      <c r="C466" s="14" t="s">
        <v>2487</v>
      </c>
      <c r="D466" s="24" t="s">
        <v>2503</v>
      </c>
      <c r="E466" s="14" t="s">
        <v>2504</v>
      </c>
      <c r="F466" s="14" t="s">
        <v>2494</v>
      </c>
      <c r="G466" s="11">
        <v>9</v>
      </c>
      <c r="H466" s="15">
        <f>retribucións!$E$60</f>
        <v>6319.04</v>
      </c>
      <c r="I466" s="11" t="s">
        <v>1349</v>
      </c>
      <c r="J466" s="24" t="s">
        <v>1350</v>
      </c>
      <c r="K466" s="11">
        <v>11</v>
      </c>
      <c r="L466" s="14"/>
      <c r="M466" s="14"/>
      <c r="N466" s="12">
        <v>6003</v>
      </c>
      <c r="O466" s="25"/>
      <c r="P466" s="14"/>
      <c r="Q466" s="11" t="s">
        <v>15</v>
      </c>
      <c r="R466" s="16" t="s">
        <v>228</v>
      </c>
      <c r="S466" s="12"/>
      <c r="T466" s="13" t="s">
        <v>17</v>
      </c>
      <c r="U466" s="13" t="s">
        <v>17</v>
      </c>
      <c r="V466" s="11">
        <v>476</v>
      </c>
      <c r="W466" s="14" t="s">
        <v>233</v>
      </c>
      <c r="X466" s="14" t="s">
        <v>234</v>
      </c>
      <c r="Y466" s="14" t="s">
        <v>20</v>
      </c>
      <c r="Z466" s="14">
        <v>0</v>
      </c>
      <c r="AA466" s="14"/>
      <c r="AB466" s="15">
        <f>retribucións!$H$71</f>
        <v>18383.701689600002</v>
      </c>
      <c r="AC466" s="15">
        <f>retribucións!$H$60</f>
        <v>18626.938628479998</v>
      </c>
      <c r="AD466" s="15">
        <f t="shared" si="17"/>
        <v>243.23693887999616</v>
      </c>
    </row>
    <row r="467" spans="1:30" ht="15" customHeight="1" x14ac:dyDescent="0.25">
      <c r="A467" s="13" t="s">
        <v>17</v>
      </c>
      <c r="B467" s="13" t="s">
        <v>17</v>
      </c>
      <c r="C467" s="14" t="s">
        <v>2487</v>
      </c>
      <c r="D467" s="24" t="s">
        <v>2505</v>
      </c>
      <c r="E467" s="14" t="s">
        <v>2506</v>
      </c>
      <c r="F467" s="14" t="s">
        <v>2494</v>
      </c>
      <c r="G467" s="11">
        <v>9</v>
      </c>
      <c r="H467" s="15">
        <f>retribucións!$E$60</f>
        <v>6319.04</v>
      </c>
      <c r="I467" s="11" t="s">
        <v>1349</v>
      </c>
      <c r="J467" s="24" t="s">
        <v>1350</v>
      </c>
      <c r="K467" s="11">
        <v>11</v>
      </c>
      <c r="L467" s="14"/>
      <c r="M467" s="14"/>
      <c r="N467" s="12">
        <v>6003</v>
      </c>
      <c r="O467" s="25"/>
      <c r="P467" s="14"/>
      <c r="Q467" s="11" t="s">
        <v>15</v>
      </c>
      <c r="R467" s="16" t="s">
        <v>228</v>
      </c>
      <c r="S467" s="12"/>
      <c r="T467" s="13" t="s">
        <v>17</v>
      </c>
      <c r="U467" s="13" t="s">
        <v>17</v>
      </c>
      <c r="V467" s="11">
        <v>569</v>
      </c>
      <c r="W467" s="14" t="s">
        <v>235</v>
      </c>
      <c r="X467" s="14" t="s">
        <v>236</v>
      </c>
      <c r="Y467" s="14" t="s">
        <v>20</v>
      </c>
      <c r="Z467" s="14">
        <v>0</v>
      </c>
      <c r="AA467" s="14"/>
      <c r="AB467" s="15">
        <f>retribucións!$H$71</f>
        <v>18383.701689600002</v>
      </c>
      <c r="AC467" s="15">
        <f>retribucións!$H$60</f>
        <v>18626.938628479998</v>
      </c>
      <c r="AD467" s="15">
        <f t="shared" si="17"/>
        <v>243.23693887999616</v>
      </c>
    </row>
    <row r="468" spans="1:30" ht="15" customHeight="1" x14ac:dyDescent="0.25">
      <c r="A468" s="13" t="s">
        <v>17</v>
      </c>
      <c r="B468" s="13" t="s">
        <v>17</v>
      </c>
      <c r="C468" s="14" t="s">
        <v>2487</v>
      </c>
      <c r="D468" s="24" t="s">
        <v>2507</v>
      </c>
      <c r="E468" s="14" t="s">
        <v>2508</v>
      </c>
      <c r="F468" s="14" t="s">
        <v>2494</v>
      </c>
      <c r="G468" s="11">
        <v>9</v>
      </c>
      <c r="H468" s="15">
        <f>retribucións!$E$60</f>
        <v>6319.04</v>
      </c>
      <c r="I468" s="11" t="s">
        <v>1349</v>
      </c>
      <c r="J468" s="24" t="s">
        <v>1350</v>
      </c>
      <c r="K468" s="11">
        <v>11</v>
      </c>
      <c r="L468" s="14"/>
      <c r="M468" s="14"/>
      <c r="N468" s="12">
        <v>6003</v>
      </c>
      <c r="O468" s="25"/>
      <c r="P468" s="14"/>
      <c r="Q468" s="11" t="s">
        <v>15</v>
      </c>
      <c r="R468" s="16">
        <v>951</v>
      </c>
      <c r="S468" s="12"/>
      <c r="T468" s="13" t="s">
        <v>17</v>
      </c>
      <c r="U468" s="13" t="s">
        <v>17</v>
      </c>
      <c r="V468" s="11">
        <v>155</v>
      </c>
      <c r="W468" s="14" t="s">
        <v>237</v>
      </c>
      <c r="X468" s="14" t="s">
        <v>238</v>
      </c>
      <c r="Y468" s="14" t="s">
        <v>20</v>
      </c>
      <c r="Z468" s="14">
        <v>0</v>
      </c>
      <c r="AA468" s="14"/>
      <c r="AB468" s="15">
        <f>retribucións!$H$71</f>
        <v>18383.701689600002</v>
      </c>
      <c r="AC468" s="15">
        <f>retribucións!$H$60</f>
        <v>18626.938628479998</v>
      </c>
      <c r="AD468" s="15">
        <f t="shared" si="17"/>
        <v>243.23693887999616</v>
      </c>
    </row>
    <row r="469" spans="1:30" ht="15" customHeight="1" x14ac:dyDescent="0.25">
      <c r="A469" s="13" t="s">
        <v>17</v>
      </c>
      <c r="B469" s="13" t="s">
        <v>17</v>
      </c>
      <c r="C469" s="14" t="s">
        <v>2487</v>
      </c>
      <c r="D469" s="24" t="s">
        <v>2509</v>
      </c>
      <c r="E469" s="14" t="s">
        <v>2510</v>
      </c>
      <c r="F469" s="14" t="s">
        <v>1348</v>
      </c>
      <c r="G469" s="11">
        <v>9</v>
      </c>
      <c r="H469" s="15">
        <f>retribucións!$E$60</f>
        <v>6319.04</v>
      </c>
      <c r="I469" s="11" t="s">
        <v>1349</v>
      </c>
      <c r="J469" s="24" t="s">
        <v>1350</v>
      </c>
      <c r="K469" s="11">
        <v>11</v>
      </c>
      <c r="L469" s="14"/>
      <c r="M469" s="14"/>
      <c r="N469" s="12">
        <v>6003</v>
      </c>
      <c r="O469" s="25"/>
      <c r="P469" s="14"/>
      <c r="Q469" s="11" t="s">
        <v>15</v>
      </c>
      <c r="R469" s="16" t="s">
        <v>16</v>
      </c>
      <c r="S469" s="12"/>
      <c r="T469" s="13" t="s">
        <v>17</v>
      </c>
      <c r="U469" s="13" t="s">
        <v>17</v>
      </c>
      <c r="V469" s="11">
        <v>93</v>
      </c>
      <c r="W469" s="14" t="s">
        <v>239</v>
      </c>
      <c r="X469" s="14" t="s">
        <v>240</v>
      </c>
      <c r="Y469" s="14" t="s">
        <v>20</v>
      </c>
      <c r="Z469" s="14">
        <v>0</v>
      </c>
      <c r="AA469" s="14"/>
      <c r="AB469" s="15">
        <f>retribucións!$H$71</f>
        <v>18383.701689600002</v>
      </c>
      <c r="AC469" s="15">
        <f>retribucións!$H$60</f>
        <v>18626.938628479998</v>
      </c>
      <c r="AD469" s="15">
        <f t="shared" si="17"/>
        <v>243.23693887999616</v>
      </c>
    </row>
    <row r="470" spans="1:30" ht="15" customHeight="1" x14ac:dyDescent="0.25">
      <c r="A470" s="13" t="s">
        <v>17</v>
      </c>
      <c r="B470" s="13" t="s">
        <v>119</v>
      </c>
      <c r="C470" s="14" t="s">
        <v>2487</v>
      </c>
      <c r="D470" s="24" t="s">
        <v>2511</v>
      </c>
      <c r="E470" s="14" t="s">
        <v>2512</v>
      </c>
      <c r="F470" s="14" t="s">
        <v>1348</v>
      </c>
      <c r="G470" s="11">
        <v>9</v>
      </c>
      <c r="H470" s="15">
        <f>retribucións!$E$60</f>
        <v>6319.04</v>
      </c>
      <c r="I470" s="11" t="s">
        <v>1349</v>
      </c>
      <c r="J470" s="24" t="s">
        <v>1350</v>
      </c>
      <c r="K470" s="11">
        <v>11</v>
      </c>
      <c r="L470" s="14"/>
      <c r="M470" s="14"/>
      <c r="N470" s="12">
        <v>6003</v>
      </c>
      <c r="O470" s="25"/>
      <c r="P470" s="14"/>
      <c r="Q470" s="11" t="s">
        <v>15</v>
      </c>
      <c r="R470" s="16">
        <v>948</v>
      </c>
      <c r="S470" s="12"/>
      <c r="T470" s="13" t="s">
        <v>17</v>
      </c>
      <c r="U470" s="13" t="s">
        <v>6687</v>
      </c>
      <c r="V470" s="11" t="s">
        <v>119</v>
      </c>
      <c r="W470" s="14" t="s">
        <v>119</v>
      </c>
      <c r="X470" s="14" t="s">
        <v>119</v>
      </c>
      <c r="Y470" s="14" t="s">
        <v>119</v>
      </c>
      <c r="Z470" s="14" t="s">
        <v>119</v>
      </c>
      <c r="AA470" s="14"/>
      <c r="AB470" s="15">
        <f>retribucións!$H$71</f>
        <v>18383.701689600002</v>
      </c>
      <c r="AC470" s="15">
        <f>retribucións!$H$60</f>
        <v>18626.938628479998</v>
      </c>
      <c r="AD470" s="15">
        <f t="shared" si="17"/>
        <v>243.23693887999616</v>
      </c>
    </row>
    <row r="471" spans="1:30" ht="15" customHeight="1" x14ac:dyDescent="0.25">
      <c r="A471" s="13" t="s">
        <v>17</v>
      </c>
      <c r="B471" s="13" t="s">
        <v>17</v>
      </c>
      <c r="C471" s="14" t="s">
        <v>2513</v>
      </c>
      <c r="D471" s="24" t="s">
        <v>2514</v>
      </c>
      <c r="E471" s="14" t="s">
        <v>2515</v>
      </c>
      <c r="F471" s="14" t="s">
        <v>1348</v>
      </c>
      <c r="G471" s="11">
        <v>9</v>
      </c>
      <c r="H471" s="15">
        <f>retribucións!$E$60</f>
        <v>6319.04</v>
      </c>
      <c r="I471" s="11" t="s">
        <v>1349</v>
      </c>
      <c r="J471" s="24" t="s">
        <v>1350</v>
      </c>
      <c r="K471" s="11">
        <v>11</v>
      </c>
      <c r="L471" s="14"/>
      <c r="M471" s="14"/>
      <c r="N471" s="12">
        <v>6003</v>
      </c>
      <c r="O471" s="25"/>
      <c r="P471" s="14"/>
      <c r="Q471" s="11" t="s">
        <v>15</v>
      </c>
      <c r="R471" s="16" t="s">
        <v>16</v>
      </c>
      <c r="S471" s="12"/>
      <c r="T471" s="13" t="s">
        <v>17</v>
      </c>
      <c r="U471" s="13" t="s">
        <v>17</v>
      </c>
      <c r="V471" s="11">
        <v>31</v>
      </c>
      <c r="W471" s="14" t="s">
        <v>241</v>
      </c>
      <c r="X471" s="14" t="s">
        <v>242</v>
      </c>
      <c r="Y471" s="14" t="s">
        <v>20</v>
      </c>
      <c r="Z471" s="14">
        <v>0</v>
      </c>
      <c r="AA471" s="14"/>
      <c r="AB471" s="15">
        <f>retribucións!$H$71</f>
        <v>18383.701689600002</v>
      </c>
      <c r="AC471" s="15">
        <f>retribucións!$H$60</f>
        <v>18626.938628479998</v>
      </c>
      <c r="AD471" s="15">
        <f t="shared" si="17"/>
        <v>243.23693887999616</v>
      </c>
    </row>
    <row r="472" spans="1:30" ht="15" customHeight="1" x14ac:dyDescent="0.25">
      <c r="A472" s="13" t="s">
        <v>17</v>
      </c>
      <c r="B472" s="13" t="s">
        <v>17</v>
      </c>
      <c r="C472" s="14" t="s">
        <v>2513</v>
      </c>
      <c r="D472" s="24" t="s">
        <v>2516</v>
      </c>
      <c r="E472" s="14" t="s">
        <v>2517</v>
      </c>
      <c r="F472" s="14" t="s">
        <v>1348</v>
      </c>
      <c r="G472" s="11">
        <v>10</v>
      </c>
      <c r="H472" s="15">
        <f>retribucións!$E$59</f>
        <v>6486.34</v>
      </c>
      <c r="I472" s="11" t="s">
        <v>1349</v>
      </c>
      <c r="J472" s="24" t="s">
        <v>1350</v>
      </c>
      <c r="K472" s="11">
        <v>11</v>
      </c>
      <c r="L472" s="14"/>
      <c r="M472" s="14"/>
      <c r="N472" s="12">
        <v>6003</v>
      </c>
      <c r="O472" s="25"/>
      <c r="P472" s="14" t="s">
        <v>2259</v>
      </c>
      <c r="Q472" s="11" t="s">
        <v>15</v>
      </c>
      <c r="R472" s="16">
        <v>9733</v>
      </c>
      <c r="S472" s="12"/>
      <c r="T472" s="13" t="s">
        <v>17</v>
      </c>
      <c r="U472" s="13" t="s">
        <v>17</v>
      </c>
      <c r="V472" s="11">
        <v>305</v>
      </c>
      <c r="W472" s="14" t="s">
        <v>243</v>
      </c>
      <c r="X472" s="14" t="s">
        <v>244</v>
      </c>
      <c r="Y472" s="14" t="s">
        <v>20</v>
      </c>
      <c r="Z472" s="14">
        <v>0</v>
      </c>
      <c r="AA472" s="14"/>
      <c r="AB472" s="15">
        <f>retribucións!$L$71</f>
        <v>18968.988064320001</v>
      </c>
      <c r="AC472" s="15">
        <f>retribucións!$H$59</f>
        <v>19124.976097919996</v>
      </c>
      <c r="AD472" s="15">
        <f>AC472-AB472</f>
        <v>155.98803359999511</v>
      </c>
    </row>
    <row r="473" spans="1:30" ht="15" customHeight="1" x14ac:dyDescent="0.25">
      <c r="A473" s="13" t="s">
        <v>17</v>
      </c>
      <c r="B473" s="13" t="s">
        <v>119</v>
      </c>
      <c r="C473" s="14" t="s">
        <v>2513</v>
      </c>
      <c r="D473" s="24" t="s">
        <v>2518</v>
      </c>
      <c r="E473" s="14" t="s">
        <v>2519</v>
      </c>
      <c r="F473" s="14" t="s">
        <v>1348</v>
      </c>
      <c r="G473" s="11">
        <v>9</v>
      </c>
      <c r="H473" s="15">
        <f>retribucións!$E$60</f>
        <v>6319.04</v>
      </c>
      <c r="I473" s="11" t="s">
        <v>1349</v>
      </c>
      <c r="J473" s="24" t="s">
        <v>1350</v>
      </c>
      <c r="K473" s="11">
        <v>11</v>
      </c>
      <c r="L473" s="14"/>
      <c r="M473" s="14"/>
      <c r="N473" s="12">
        <v>6003</v>
      </c>
      <c r="O473" s="25"/>
      <c r="P473" s="14"/>
      <c r="Q473" s="11" t="s">
        <v>15</v>
      </c>
      <c r="R473" s="16" t="s">
        <v>16</v>
      </c>
      <c r="S473" s="12"/>
      <c r="T473" s="13" t="s">
        <v>17</v>
      </c>
      <c r="U473" s="13" t="s">
        <v>6687</v>
      </c>
      <c r="V473" s="11" t="s">
        <v>119</v>
      </c>
      <c r="W473" s="14" t="s">
        <v>119</v>
      </c>
      <c r="X473" s="14" t="s">
        <v>119</v>
      </c>
      <c r="Y473" s="14" t="s">
        <v>119</v>
      </c>
      <c r="Z473" s="14" t="s">
        <v>119</v>
      </c>
      <c r="AA473" s="14"/>
      <c r="AB473" s="15">
        <f>retribucións!$H$71</f>
        <v>18383.701689600002</v>
      </c>
      <c r="AC473" s="15">
        <f>retribucións!$H$60</f>
        <v>18626.938628479998</v>
      </c>
      <c r="AD473" s="15">
        <f t="shared" ref="AD473:AD479" si="18">AC473-AB473</f>
        <v>243.23693887999616</v>
      </c>
    </row>
    <row r="474" spans="1:30" ht="15" customHeight="1" x14ac:dyDescent="0.25">
      <c r="A474" s="13" t="s">
        <v>17</v>
      </c>
      <c r="B474" s="13" t="s">
        <v>119</v>
      </c>
      <c r="C474" s="14" t="s">
        <v>2513</v>
      </c>
      <c r="D474" s="24" t="s">
        <v>2520</v>
      </c>
      <c r="E474" s="14" t="s">
        <v>2521</v>
      </c>
      <c r="F474" s="14" t="s">
        <v>1348</v>
      </c>
      <c r="G474" s="11">
        <v>9</v>
      </c>
      <c r="H474" s="15">
        <f>retribucións!$E$60</f>
        <v>6319.04</v>
      </c>
      <c r="I474" s="11" t="s">
        <v>1349</v>
      </c>
      <c r="J474" s="24" t="s">
        <v>1350</v>
      </c>
      <c r="K474" s="11">
        <v>11</v>
      </c>
      <c r="L474" s="14"/>
      <c r="M474" s="14"/>
      <c r="N474" s="12">
        <v>6003</v>
      </c>
      <c r="O474" s="25"/>
      <c r="P474" s="14"/>
      <c r="Q474" s="11" t="s">
        <v>15</v>
      </c>
      <c r="R474" s="16" t="s">
        <v>16</v>
      </c>
      <c r="S474" s="12"/>
      <c r="T474" s="13" t="s">
        <v>17</v>
      </c>
      <c r="U474" s="13" t="s">
        <v>6687</v>
      </c>
      <c r="V474" s="11" t="s">
        <v>119</v>
      </c>
      <c r="W474" s="14" t="s">
        <v>119</v>
      </c>
      <c r="X474" s="14" t="s">
        <v>119</v>
      </c>
      <c r="Y474" s="14" t="s">
        <v>119</v>
      </c>
      <c r="Z474" s="14" t="s">
        <v>119</v>
      </c>
      <c r="AA474" s="14"/>
      <c r="AB474" s="15">
        <f>retribucións!$H$71</f>
        <v>18383.701689600002</v>
      </c>
      <c r="AC474" s="15">
        <f>retribucións!$H$60</f>
        <v>18626.938628479998</v>
      </c>
      <c r="AD474" s="15">
        <f t="shared" si="18"/>
        <v>243.23693887999616</v>
      </c>
    </row>
    <row r="475" spans="1:30" ht="15" customHeight="1" x14ac:dyDescent="0.25">
      <c r="A475" s="13" t="s">
        <v>17</v>
      </c>
      <c r="B475" s="13" t="s">
        <v>119</v>
      </c>
      <c r="C475" s="14" t="s">
        <v>2522</v>
      </c>
      <c r="D475" s="24" t="s">
        <v>2523</v>
      </c>
      <c r="E475" s="14" t="s">
        <v>2524</v>
      </c>
      <c r="F475" s="14" t="s">
        <v>1348</v>
      </c>
      <c r="G475" s="11">
        <v>9</v>
      </c>
      <c r="H475" s="15">
        <f>retribucións!$E$60</f>
        <v>6319.04</v>
      </c>
      <c r="I475" s="11" t="s">
        <v>1349</v>
      </c>
      <c r="J475" s="24" t="s">
        <v>1350</v>
      </c>
      <c r="K475" s="11">
        <v>11</v>
      </c>
      <c r="L475" s="14"/>
      <c r="M475" s="14"/>
      <c r="N475" s="12">
        <v>6003</v>
      </c>
      <c r="O475" s="25"/>
      <c r="P475" s="14"/>
      <c r="Q475" s="11" t="s">
        <v>15</v>
      </c>
      <c r="R475" s="16" t="s">
        <v>16</v>
      </c>
      <c r="S475" s="12"/>
      <c r="T475" s="13" t="s">
        <v>17</v>
      </c>
      <c r="U475" s="13" t="s">
        <v>6687</v>
      </c>
      <c r="V475" s="11" t="s">
        <v>119</v>
      </c>
      <c r="W475" s="14" t="s">
        <v>119</v>
      </c>
      <c r="X475" s="14" t="s">
        <v>119</v>
      </c>
      <c r="Y475" s="14" t="s">
        <v>119</v>
      </c>
      <c r="Z475" s="14" t="s">
        <v>119</v>
      </c>
      <c r="AA475" s="14"/>
      <c r="AB475" s="15">
        <f>retribucións!$H$71</f>
        <v>18383.701689600002</v>
      </c>
      <c r="AC475" s="15">
        <f>retribucións!$H$60</f>
        <v>18626.938628479998</v>
      </c>
      <c r="AD475" s="15">
        <f t="shared" si="18"/>
        <v>243.23693887999616</v>
      </c>
    </row>
    <row r="476" spans="1:30" ht="15" customHeight="1" x14ac:dyDescent="0.25">
      <c r="A476" s="13" t="s">
        <v>17</v>
      </c>
      <c r="B476" s="13" t="s">
        <v>119</v>
      </c>
      <c r="C476" s="14" t="s">
        <v>2522</v>
      </c>
      <c r="D476" s="24" t="s">
        <v>2525</v>
      </c>
      <c r="E476" s="14" t="s">
        <v>2526</v>
      </c>
      <c r="F476" s="14" t="s">
        <v>1348</v>
      </c>
      <c r="G476" s="11">
        <v>9</v>
      </c>
      <c r="H476" s="15">
        <f>retribucións!$E$60</f>
        <v>6319.04</v>
      </c>
      <c r="I476" s="11" t="s">
        <v>1349</v>
      </c>
      <c r="J476" s="24" t="s">
        <v>1350</v>
      </c>
      <c r="K476" s="11">
        <v>11</v>
      </c>
      <c r="L476" s="14"/>
      <c r="M476" s="14"/>
      <c r="N476" s="12">
        <v>6003</v>
      </c>
      <c r="O476" s="25"/>
      <c r="P476" s="14"/>
      <c r="Q476" s="11" t="s">
        <v>15</v>
      </c>
      <c r="R476" s="16" t="s">
        <v>16</v>
      </c>
      <c r="S476" s="12"/>
      <c r="T476" s="13" t="s">
        <v>17</v>
      </c>
      <c r="U476" s="13" t="s">
        <v>6687</v>
      </c>
      <c r="V476" s="11" t="s">
        <v>119</v>
      </c>
      <c r="W476" s="14" t="s">
        <v>119</v>
      </c>
      <c r="X476" s="14" t="s">
        <v>119</v>
      </c>
      <c r="Y476" s="14" t="s">
        <v>119</v>
      </c>
      <c r="Z476" s="14" t="s">
        <v>119</v>
      </c>
      <c r="AA476" s="14"/>
      <c r="AB476" s="15">
        <f>retribucións!$H$71</f>
        <v>18383.701689600002</v>
      </c>
      <c r="AC476" s="15">
        <f>retribucións!$H$60</f>
        <v>18626.938628479998</v>
      </c>
      <c r="AD476" s="15">
        <f t="shared" si="18"/>
        <v>243.23693887999616</v>
      </c>
    </row>
    <row r="477" spans="1:30" ht="15" customHeight="1" x14ac:dyDescent="0.25">
      <c r="A477" s="13" t="s">
        <v>17</v>
      </c>
      <c r="B477" s="13" t="s">
        <v>119</v>
      </c>
      <c r="C477" s="14" t="s">
        <v>2522</v>
      </c>
      <c r="D477" s="24" t="s">
        <v>2527</v>
      </c>
      <c r="E477" s="14" t="s">
        <v>2528</v>
      </c>
      <c r="F477" s="14" t="s">
        <v>1348</v>
      </c>
      <c r="G477" s="11">
        <v>9</v>
      </c>
      <c r="H477" s="15">
        <f>retribucións!$E$60</f>
        <v>6319.04</v>
      </c>
      <c r="I477" s="11" t="s">
        <v>1349</v>
      </c>
      <c r="J477" s="24" t="s">
        <v>1350</v>
      </c>
      <c r="K477" s="11">
        <v>11</v>
      </c>
      <c r="L477" s="14"/>
      <c r="M477" s="14"/>
      <c r="N477" s="12">
        <v>6003</v>
      </c>
      <c r="O477" s="25"/>
      <c r="P477" s="14"/>
      <c r="Q477" s="11" t="s">
        <v>15</v>
      </c>
      <c r="R477" s="16">
        <v>948</v>
      </c>
      <c r="S477" s="12"/>
      <c r="T477" s="13" t="s">
        <v>17</v>
      </c>
      <c r="U477" s="13" t="s">
        <v>6687</v>
      </c>
      <c r="V477" s="11" t="s">
        <v>119</v>
      </c>
      <c r="W477" s="14" t="s">
        <v>119</v>
      </c>
      <c r="X477" s="14" t="s">
        <v>119</v>
      </c>
      <c r="Y477" s="14" t="s">
        <v>119</v>
      </c>
      <c r="Z477" s="14" t="s">
        <v>119</v>
      </c>
      <c r="AA477" s="14"/>
      <c r="AB477" s="15">
        <f>retribucións!$H$71</f>
        <v>18383.701689600002</v>
      </c>
      <c r="AC477" s="15">
        <f>retribucións!$H$60</f>
        <v>18626.938628479998</v>
      </c>
      <c r="AD477" s="15">
        <f t="shared" si="18"/>
        <v>243.23693887999616</v>
      </c>
    </row>
    <row r="478" spans="1:30" ht="15" customHeight="1" x14ac:dyDescent="0.25">
      <c r="A478" s="13" t="s">
        <v>17</v>
      </c>
      <c r="B478" s="13" t="s">
        <v>119</v>
      </c>
      <c r="C478" s="14" t="s">
        <v>2529</v>
      </c>
      <c r="D478" s="24" t="s">
        <v>2530</v>
      </c>
      <c r="E478" s="14" t="s">
        <v>2531</v>
      </c>
      <c r="F478" s="14" t="s">
        <v>1348</v>
      </c>
      <c r="G478" s="11">
        <v>9</v>
      </c>
      <c r="H478" s="15">
        <f>retribucións!$E$60</f>
        <v>6319.04</v>
      </c>
      <c r="I478" s="11" t="s">
        <v>1349</v>
      </c>
      <c r="J478" s="24" t="s">
        <v>1350</v>
      </c>
      <c r="K478" s="11">
        <v>11</v>
      </c>
      <c r="L478" s="14"/>
      <c r="M478" s="14"/>
      <c r="N478" s="12">
        <v>6003</v>
      </c>
      <c r="O478" s="25"/>
      <c r="P478" s="14"/>
      <c r="Q478" s="11" t="s">
        <v>15</v>
      </c>
      <c r="R478" s="16" t="s">
        <v>16</v>
      </c>
      <c r="S478" s="12"/>
      <c r="T478" s="13" t="s">
        <v>17</v>
      </c>
      <c r="U478" s="13" t="s">
        <v>6687</v>
      </c>
      <c r="V478" s="11" t="s">
        <v>119</v>
      </c>
      <c r="W478" s="14" t="s">
        <v>119</v>
      </c>
      <c r="X478" s="14" t="s">
        <v>119</v>
      </c>
      <c r="Y478" s="14" t="s">
        <v>119</v>
      </c>
      <c r="Z478" s="14" t="s">
        <v>119</v>
      </c>
      <c r="AA478" s="14"/>
      <c r="AB478" s="15">
        <f>retribucións!$H$71</f>
        <v>18383.701689600002</v>
      </c>
      <c r="AC478" s="15">
        <f>retribucións!$H$60</f>
        <v>18626.938628479998</v>
      </c>
      <c r="AD478" s="15">
        <f t="shared" si="18"/>
        <v>243.23693887999616</v>
      </c>
    </row>
    <row r="479" spans="1:30" ht="15" customHeight="1" x14ac:dyDescent="0.25">
      <c r="A479" s="13" t="s">
        <v>17</v>
      </c>
      <c r="B479" s="13" t="s">
        <v>17</v>
      </c>
      <c r="C479" s="14" t="s">
        <v>2529</v>
      </c>
      <c r="D479" s="24" t="s">
        <v>2532</v>
      </c>
      <c r="E479" s="14" t="s">
        <v>2533</v>
      </c>
      <c r="F479" s="14" t="s">
        <v>1348</v>
      </c>
      <c r="G479" s="11">
        <v>9</v>
      </c>
      <c r="H479" s="15">
        <f>retribucións!$E$60</f>
        <v>6319.04</v>
      </c>
      <c r="I479" s="11" t="s">
        <v>1349</v>
      </c>
      <c r="J479" s="24" t="s">
        <v>1350</v>
      </c>
      <c r="K479" s="11">
        <v>11</v>
      </c>
      <c r="L479" s="14"/>
      <c r="M479" s="14"/>
      <c r="N479" s="12">
        <v>6003</v>
      </c>
      <c r="O479" s="25"/>
      <c r="P479" s="14"/>
      <c r="Q479" s="11" t="s">
        <v>15</v>
      </c>
      <c r="R479" s="16" t="s">
        <v>16</v>
      </c>
      <c r="S479" s="12"/>
      <c r="T479" s="13" t="s">
        <v>17</v>
      </c>
      <c r="U479" s="13" t="s">
        <v>17</v>
      </c>
      <c r="V479" s="11">
        <v>307</v>
      </c>
      <c r="W479" s="14" t="s">
        <v>245</v>
      </c>
      <c r="X479" s="14" t="s">
        <v>246</v>
      </c>
      <c r="Y479" s="14" t="s">
        <v>20</v>
      </c>
      <c r="Z479" s="14">
        <v>0</v>
      </c>
      <c r="AA479" s="14"/>
      <c r="AB479" s="15">
        <f>retribucións!$H$71</f>
        <v>18383.701689600002</v>
      </c>
      <c r="AC479" s="15">
        <f>retribucións!$H$60</f>
        <v>18626.938628479998</v>
      </c>
      <c r="AD479" s="15">
        <f t="shared" si="18"/>
        <v>243.23693887999616</v>
      </c>
    </row>
    <row r="480" spans="1:30" ht="15" customHeight="1" x14ac:dyDescent="0.25">
      <c r="A480" s="13" t="s">
        <v>17</v>
      </c>
      <c r="B480" s="13" t="s">
        <v>119</v>
      </c>
      <c r="C480" s="14" t="s">
        <v>2534</v>
      </c>
      <c r="D480" s="24" t="s">
        <v>2535</v>
      </c>
      <c r="E480" s="14" t="s">
        <v>2536</v>
      </c>
      <c r="F480" s="14" t="s">
        <v>1348</v>
      </c>
      <c r="G480" s="11">
        <v>10</v>
      </c>
      <c r="H480" s="15">
        <f>retribucións!$E$59</f>
        <v>6486.34</v>
      </c>
      <c r="I480" s="11" t="s">
        <v>1349</v>
      </c>
      <c r="J480" s="24" t="s">
        <v>1350</v>
      </c>
      <c r="K480" s="11">
        <v>11</v>
      </c>
      <c r="L480" s="14"/>
      <c r="M480" s="14"/>
      <c r="N480" s="12">
        <v>6003</v>
      </c>
      <c r="O480" s="25"/>
      <c r="P480" s="14" t="s">
        <v>2259</v>
      </c>
      <c r="Q480" s="11" t="s">
        <v>15</v>
      </c>
      <c r="R480" s="16">
        <v>9733</v>
      </c>
      <c r="S480" s="12"/>
      <c r="T480" s="13" t="s">
        <v>17</v>
      </c>
      <c r="U480" s="13" t="s">
        <v>6687</v>
      </c>
      <c r="V480" s="11" t="s">
        <v>119</v>
      </c>
      <c r="W480" s="14" t="s">
        <v>119</v>
      </c>
      <c r="X480" s="14" t="s">
        <v>119</v>
      </c>
      <c r="Y480" s="14" t="s">
        <v>119</v>
      </c>
      <c r="Z480" s="14" t="s">
        <v>119</v>
      </c>
      <c r="AA480" s="14"/>
      <c r="AB480" s="15">
        <f>retribucións!$L$71</f>
        <v>18968.988064320001</v>
      </c>
      <c r="AC480" s="15">
        <f>retribucións!$H$59</f>
        <v>19124.976097919996</v>
      </c>
      <c r="AD480" s="15">
        <f>AC480-AB480</f>
        <v>155.98803359999511</v>
      </c>
    </row>
    <row r="481" spans="1:30" ht="15" customHeight="1" x14ac:dyDescent="0.25">
      <c r="A481" s="13" t="s">
        <v>17</v>
      </c>
      <c r="B481" s="13" t="s">
        <v>17</v>
      </c>
      <c r="C481" s="14" t="s">
        <v>2534</v>
      </c>
      <c r="D481" s="24" t="s">
        <v>2537</v>
      </c>
      <c r="E481" s="14" t="s">
        <v>2538</v>
      </c>
      <c r="F481" s="14" t="s">
        <v>1348</v>
      </c>
      <c r="G481" s="11">
        <v>10</v>
      </c>
      <c r="H481" s="15">
        <f>retribucións!$E$59</f>
        <v>6486.34</v>
      </c>
      <c r="I481" s="11" t="s">
        <v>1349</v>
      </c>
      <c r="J481" s="24" t="s">
        <v>1350</v>
      </c>
      <c r="K481" s="11">
        <v>11</v>
      </c>
      <c r="L481" s="14"/>
      <c r="M481" s="14"/>
      <c r="N481" s="12">
        <v>6003</v>
      </c>
      <c r="O481" s="25"/>
      <c r="P481" s="14" t="s">
        <v>2259</v>
      </c>
      <c r="Q481" s="11" t="s">
        <v>15</v>
      </c>
      <c r="R481" s="16">
        <v>9733</v>
      </c>
      <c r="S481" s="12"/>
      <c r="T481" s="13" t="s">
        <v>17</v>
      </c>
      <c r="U481" s="13" t="s">
        <v>17</v>
      </c>
      <c r="V481" s="11">
        <v>501</v>
      </c>
      <c r="W481" s="14" t="s">
        <v>247</v>
      </c>
      <c r="X481" s="14" t="s">
        <v>248</v>
      </c>
      <c r="Y481" s="14" t="s">
        <v>20</v>
      </c>
      <c r="Z481" s="14">
        <v>0</v>
      </c>
      <c r="AA481" s="14"/>
      <c r="AB481" s="15">
        <f>retribucións!$L$71</f>
        <v>18968.988064320001</v>
      </c>
      <c r="AC481" s="15">
        <f>retribucións!$H$59</f>
        <v>19124.976097919996</v>
      </c>
      <c r="AD481" s="15">
        <f>AC481-AB481</f>
        <v>155.98803359999511</v>
      </c>
    </row>
    <row r="482" spans="1:30" ht="15" customHeight="1" x14ac:dyDescent="0.25">
      <c r="A482" s="13" t="s">
        <v>17</v>
      </c>
      <c r="B482" s="13" t="s">
        <v>119</v>
      </c>
      <c r="C482" s="14" t="s">
        <v>2534</v>
      </c>
      <c r="D482" s="24" t="s">
        <v>2539</v>
      </c>
      <c r="E482" s="14" t="s">
        <v>2540</v>
      </c>
      <c r="F482" s="14" t="s">
        <v>1348</v>
      </c>
      <c r="G482" s="11">
        <v>10</v>
      </c>
      <c r="H482" s="15">
        <f>retribucións!$E$59</f>
        <v>6486.34</v>
      </c>
      <c r="I482" s="11" t="s">
        <v>1349</v>
      </c>
      <c r="J482" s="24" t="s">
        <v>1350</v>
      </c>
      <c r="K482" s="11">
        <v>11</v>
      </c>
      <c r="L482" s="14"/>
      <c r="M482" s="14"/>
      <c r="N482" s="12">
        <v>6003</v>
      </c>
      <c r="O482" s="25"/>
      <c r="P482" s="14" t="s">
        <v>2259</v>
      </c>
      <c r="Q482" s="11" t="s">
        <v>15</v>
      </c>
      <c r="R482" s="16">
        <v>9733</v>
      </c>
      <c r="S482" s="12"/>
      <c r="T482" s="13" t="s">
        <v>17</v>
      </c>
      <c r="U482" s="13" t="s">
        <v>6687</v>
      </c>
      <c r="V482" s="11" t="s">
        <v>119</v>
      </c>
      <c r="W482" s="14" t="s">
        <v>119</v>
      </c>
      <c r="X482" s="14" t="s">
        <v>119</v>
      </c>
      <c r="Y482" s="14" t="s">
        <v>119</v>
      </c>
      <c r="Z482" s="14" t="s">
        <v>119</v>
      </c>
      <c r="AA482" s="14"/>
      <c r="AB482" s="15">
        <f>retribucións!$L$71</f>
        <v>18968.988064320001</v>
      </c>
      <c r="AC482" s="15">
        <f>retribucións!$H$59</f>
        <v>19124.976097919996</v>
      </c>
      <c r="AD482" s="15">
        <f>AC482-AB482</f>
        <v>155.98803359999511</v>
      </c>
    </row>
    <row r="483" spans="1:30" ht="15" customHeight="1" x14ac:dyDescent="0.25">
      <c r="A483" s="13" t="s">
        <v>17</v>
      </c>
      <c r="B483" s="13" t="s">
        <v>17</v>
      </c>
      <c r="C483" s="14" t="s">
        <v>2541</v>
      </c>
      <c r="D483" s="24" t="s">
        <v>2542</v>
      </c>
      <c r="E483" s="14" t="s">
        <v>2543</v>
      </c>
      <c r="F483" s="14" t="s">
        <v>1348</v>
      </c>
      <c r="G483" s="11">
        <v>9</v>
      </c>
      <c r="H483" s="15">
        <f>retribucións!$E$60</f>
        <v>6319.04</v>
      </c>
      <c r="I483" s="11" t="s">
        <v>1349</v>
      </c>
      <c r="J483" s="24" t="s">
        <v>1350</v>
      </c>
      <c r="K483" s="11">
        <v>11</v>
      </c>
      <c r="L483" s="14"/>
      <c r="M483" s="14"/>
      <c r="N483" s="12">
        <v>6003</v>
      </c>
      <c r="O483" s="25"/>
      <c r="P483" s="14"/>
      <c r="Q483" s="11" t="s">
        <v>15</v>
      </c>
      <c r="R483" s="16" t="s">
        <v>16</v>
      </c>
      <c r="S483" s="12"/>
      <c r="T483" s="13" t="s">
        <v>17</v>
      </c>
      <c r="U483" s="13" t="s">
        <v>17</v>
      </c>
      <c r="V483" s="11">
        <v>508</v>
      </c>
      <c r="W483" s="14" t="s">
        <v>249</v>
      </c>
      <c r="X483" s="14" t="s">
        <v>250</v>
      </c>
      <c r="Y483" s="14" t="s">
        <v>20</v>
      </c>
      <c r="Z483" s="14">
        <v>0</v>
      </c>
      <c r="AA483" s="14"/>
      <c r="AB483" s="15">
        <f>retribucións!$H$71</f>
        <v>18383.701689600002</v>
      </c>
      <c r="AC483" s="15">
        <f>retribucións!$H$60</f>
        <v>18626.938628479998</v>
      </c>
      <c r="AD483" s="15">
        <f t="shared" ref="AD483:AD493" si="19">AC483-AB483</f>
        <v>243.23693887999616</v>
      </c>
    </row>
    <row r="484" spans="1:30" ht="15" customHeight="1" x14ac:dyDescent="0.25">
      <c r="A484" s="13" t="s">
        <v>17</v>
      </c>
      <c r="B484" s="13" t="s">
        <v>119</v>
      </c>
      <c r="C484" s="14" t="s">
        <v>2541</v>
      </c>
      <c r="D484" s="24" t="s">
        <v>2544</v>
      </c>
      <c r="E484" s="14" t="s">
        <v>2545</v>
      </c>
      <c r="F484" s="14" t="s">
        <v>1348</v>
      </c>
      <c r="G484" s="11">
        <v>9</v>
      </c>
      <c r="H484" s="15">
        <f>retribucións!$E$60</f>
        <v>6319.04</v>
      </c>
      <c r="I484" s="11" t="s">
        <v>1349</v>
      </c>
      <c r="J484" s="24" t="s">
        <v>1350</v>
      </c>
      <c r="K484" s="11">
        <v>11</v>
      </c>
      <c r="L484" s="14"/>
      <c r="M484" s="14"/>
      <c r="N484" s="12">
        <v>6003</v>
      </c>
      <c r="O484" s="25"/>
      <c r="P484" s="14"/>
      <c r="Q484" s="11" t="s">
        <v>15</v>
      </c>
      <c r="R484" s="16" t="s">
        <v>16</v>
      </c>
      <c r="S484" s="12"/>
      <c r="T484" s="13" t="s">
        <v>17</v>
      </c>
      <c r="U484" s="13" t="s">
        <v>6687</v>
      </c>
      <c r="V484" s="11" t="s">
        <v>119</v>
      </c>
      <c r="W484" s="14" t="s">
        <v>119</v>
      </c>
      <c r="X484" s="14" t="s">
        <v>119</v>
      </c>
      <c r="Y484" s="14" t="s">
        <v>119</v>
      </c>
      <c r="Z484" s="14" t="s">
        <v>119</v>
      </c>
      <c r="AA484" s="14"/>
      <c r="AB484" s="15">
        <f>retribucións!$H$71</f>
        <v>18383.701689600002</v>
      </c>
      <c r="AC484" s="15">
        <f>retribucións!$H$60</f>
        <v>18626.938628479998</v>
      </c>
      <c r="AD484" s="15">
        <f t="shared" si="19"/>
        <v>243.23693887999616</v>
      </c>
    </row>
    <row r="485" spans="1:30" ht="15" customHeight="1" x14ac:dyDescent="0.25">
      <c r="A485" s="13" t="s">
        <v>17</v>
      </c>
      <c r="B485" s="13" t="s">
        <v>17</v>
      </c>
      <c r="C485" s="14" t="s">
        <v>2541</v>
      </c>
      <c r="D485" s="24" t="s">
        <v>2546</v>
      </c>
      <c r="E485" s="14" t="s">
        <v>2547</v>
      </c>
      <c r="F485" s="14" t="s">
        <v>1348</v>
      </c>
      <c r="G485" s="11">
        <v>9</v>
      </c>
      <c r="H485" s="15">
        <f>retribucións!$E$60</f>
        <v>6319.04</v>
      </c>
      <c r="I485" s="11" t="s">
        <v>1349</v>
      </c>
      <c r="J485" s="24" t="s">
        <v>1350</v>
      </c>
      <c r="K485" s="11">
        <v>11</v>
      </c>
      <c r="L485" s="14"/>
      <c r="M485" s="14"/>
      <c r="N485" s="12">
        <v>6003</v>
      </c>
      <c r="O485" s="25"/>
      <c r="P485" s="14"/>
      <c r="Q485" s="11" t="s">
        <v>15</v>
      </c>
      <c r="R485" s="16" t="s">
        <v>16</v>
      </c>
      <c r="S485" s="12"/>
      <c r="T485" s="13" t="s">
        <v>17</v>
      </c>
      <c r="U485" s="13" t="s">
        <v>17</v>
      </c>
      <c r="V485" s="11">
        <v>14</v>
      </c>
      <c r="W485" s="14" t="s">
        <v>251</v>
      </c>
      <c r="X485" s="14" t="s">
        <v>252</v>
      </c>
      <c r="Y485" s="14" t="s">
        <v>20</v>
      </c>
      <c r="Z485" s="14">
        <v>0</v>
      </c>
      <c r="AA485" s="14"/>
      <c r="AB485" s="15">
        <f>retribucións!$H$71</f>
        <v>18383.701689600002</v>
      </c>
      <c r="AC485" s="15">
        <f>retribucións!$H$60</f>
        <v>18626.938628479998</v>
      </c>
      <c r="AD485" s="15">
        <f t="shared" si="19"/>
        <v>243.23693887999616</v>
      </c>
    </row>
    <row r="486" spans="1:30" ht="15" customHeight="1" x14ac:dyDescent="0.25">
      <c r="A486" s="13" t="s">
        <v>17</v>
      </c>
      <c r="B486" s="13" t="s">
        <v>17</v>
      </c>
      <c r="C486" s="14" t="s">
        <v>2541</v>
      </c>
      <c r="D486" s="24" t="s">
        <v>2548</v>
      </c>
      <c r="E486" s="14" t="s">
        <v>2549</v>
      </c>
      <c r="F486" s="14" t="s">
        <v>1348</v>
      </c>
      <c r="G486" s="11">
        <v>9</v>
      </c>
      <c r="H486" s="15">
        <f>retribucións!$E$60</f>
        <v>6319.04</v>
      </c>
      <c r="I486" s="11" t="s">
        <v>1349</v>
      </c>
      <c r="J486" s="24" t="s">
        <v>1350</v>
      </c>
      <c r="K486" s="11">
        <v>11</v>
      </c>
      <c r="L486" s="14"/>
      <c r="M486" s="14"/>
      <c r="N486" s="12">
        <v>6003</v>
      </c>
      <c r="O486" s="25"/>
      <c r="P486" s="14"/>
      <c r="Q486" s="11" t="s">
        <v>15</v>
      </c>
      <c r="R486" s="16" t="s">
        <v>16</v>
      </c>
      <c r="S486" s="12"/>
      <c r="T486" s="13" t="s">
        <v>17</v>
      </c>
      <c r="U486" s="13" t="s">
        <v>17</v>
      </c>
      <c r="V486" s="11">
        <v>297</v>
      </c>
      <c r="W486" s="14" t="s">
        <v>253</v>
      </c>
      <c r="X486" s="14" t="s">
        <v>254</v>
      </c>
      <c r="Y486" s="14" t="s">
        <v>20</v>
      </c>
      <c r="Z486" s="14">
        <v>0</v>
      </c>
      <c r="AA486" s="14"/>
      <c r="AB486" s="15">
        <f>retribucións!$H$71</f>
        <v>18383.701689600002</v>
      </c>
      <c r="AC486" s="15">
        <f>retribucións!$H$60</f>
        <v>18626.938628479998</v>
      </c>
      <c r="AD486" s="15">
        <f t="shared" si="19"/>
        <v>243.23693887999616</v>
      </c>
    </row>
    <row r="487" spans="1:30" ht="15" customHeight="1" x14ac:dyDescent="0.25">
      <c r="A487" s="13" t="s">
        <v>17</v>
      </c>
      <c r="B487" s="13" t="s">
        <v>119</v>
      </c>
      <c r="C487" s="14" t="s">
        <v>2550</v>
      </c>
      <c r="D487" s="24" t="s">
        <v>2551</v>
      </c>
      <c r="E487" s="14" t="s">
        <v>2552</v>
      </c>
      <c r="F487" s="14" t="s">
        <v>1348</v>
      </c>
      <c r="G487" s="11">
        <v>9</v>
      </c>
      <c r="H487" s="15">
        <f>retribucións!$E$60</f>
        <v>6319.04</v>
      </c>
      <c r="I487" s="11" t="s">
        <v>1349</v>
      </c>
      <c r="J487" s="24" t="s">
        <v>1350</v>
      </c>
      <c r="K487" s="11">
        <v>11</v>
      </c>
      <c r="L487" s="14"/>
      <c r="M487" s="14"/>
      <c r="N487" s="12">
        <v>6003</v>
      </c>
      <c r="O487" s="25"/>
      <c r="P487" s="14"/>
      <c r="Q487" s="11" t="s">
        <v>15</v>
      </c>
      <c r="R487" s="16" t="s">
        <v>16</v>
      </c>
      <c r="S487" s="12"/>
      <c r="T487" s="13" t="s">
        <v>17</v>
      </c>
      <c r="U487" s="13" t="s">
        <v>6687</v>
      </c>
      <c r="V487" s="11" t="s">
        <v>119</v>
      </c>
      <c r="W487" s="14" t="s">
        <v>119</v>
      </c>
      <c r="X487" s="14" t="s">
        <v>119</v>
      </c>
      <c r="Y487" s="14" t="s">
        <v>119</v>
      </c>
      <c r="Z487" s="14" t="s">
        <v>119</v>
      </c>
      <c r="AA487" s="14"/>
      <c r="AB487" s="15">
        <f>retribucións!$H$71</f>
        <v>18383.701689600002</v>
      </c>
      <c r="AC487" s="15">
        <f>retribucións!$H$60</f>
        <v>18626.938628479998</v>
      </c>
      <c r="AD487" s="15">
        <f t="shared" si="19"/>
        <v>243.23693887999616</v>
      </c>
    </row>
    <row r="488" spans="1:30" ht="15" customHeight="1" x14ac:dyDescent="0.25">
      <c r="A488" s="13" t="s">
        <v>17</v>
      </c>
      <c r="B488" s="13" t="s">
        <v>119</v>
      </c>
      <c r="C488" s="14" t="s">
        <v>2550</v>
      </c>
      <c r="D488" s="24" t="s">
        <v>2553</v>
      </c>
      <c r="E488" s="14" t="s">
        <v>2554</v>
      </c>
      <c r="F488" s="14" t="s">
        <v>1348</v>
      </c>
      <c r="G488" s="11">
        <v>9</v>
      </c>
      <c r="H488" s="15">
        <f>retribucións!$E$60</f>
        <v>6319.04</v>
      </c>
      <c r="I488" s="11" t="s">
        <v>1349</v>
      </c>
      <c r="J488" s="24" t="s">
        <v>1350</v>
      </c>
      <c r="K488" s="11">
        <v>11</v>
      </c>
      <c r="L488" s="14"/>
      <c r="M488" s="14"/>
      <c r="N488" s="12">
        <v>6003</v>
      </c>
      <c r="O488" s="25"/>
      <c r="P488" s="14"/>
      <c r="Q488" s="11" t="s">
        <v>15</v>
      </c>
      <c r="R488" s="16">
        <v>948</v>
      </c>
      <c r="S488" s="12"/>
      <c r="T488" s="13" t="s">
        <v>17</v>
      </c>
      <c r="U488" s="13" t="s">
        <v>6687</v>
      </c>
      <c r="V488" s="11" t="s">
        <v>119</v>
      </c>
      <c r="W488" s="14" t="s">
        <v>119</v>
      </c>
      <c r="X488" s="14" t="s">
        <v>119</v>
      </c>
      <c r="Y488" s="14" t="s">
        <v>119</v>
      </c>
      <c r="Z488" s="14" t="s">
        <v>119</v>
      </c>
      <c r="AA488" s="14"/>
      <c r="AB488" s="15">
        <f>retribucións!$H$71</f>
        <v>18383.701689600002</v>
      </c>
      <c r="AC488" s="15">
        <f>retribucións!$H$60</f>
        <v>18626.938628479998</v>
      </c>
      <c r="AD488" s="15">
        <f t="shared" si="19"/>
        <v>243.23693887999616</v>
      </c>
    </row>
    <row r="489" spans="1:30" ht="15" customHeight="1" x14ac:dyDescent="0.25">
      <c r="A489" s="13" t="s">
        <v>17</v>
      </c>
      <c r="B489" s="13" t="s">
        <v>119</v>
      </c>
      <c r="C489" s="14" t="s">
        <v>2555</v>
      </c>
      <c r="D489" s="24" t="s">
        <v>2556</v>
      </c>
      <c r="E489" s="14" t="s">
        <v>2557</v>
      </c>
      <c r="F489" s="14" t="s">
        <v>1348</v>
      </c>
      <c r="G489" s="11">
        <v>9</v>
      </c>
      <c r="H489" s="15">
        <f>retribucións!$E$60</f>
        <v>6319.04</v>
      </c>
      <c r="I489" s="11" t="s">
        <v>1349</v>
      </c>
      <c r="J489" s="24" t="s">
        <v>1350</v>
      </c>
      <c r="K489" s="11">
        <v>11</v>
      </c>
      <c r="L489" s="14"/>
      <c r="M489" s="14"/>
      <c r="N489" s="12">
        <v>6003</v>
      </c>
      <c r="O489" s="25"/>
      <c r="P489" s="14"/>
      <c r="Q489" s="11" t="s">
        <v>15</v>
      </c>
      <c r="R489" s="16" t="s">
        <v>16</v>
      </c>
      <c r="S489" s="12"/>
      <c r="T489" s="13" t="s">
        <v>17</v>
      </c>
      <c r="U489" s="13" t="s">
        <v>6687</v>
      </c>
      <c r="V489" s="11" t="s">
        <v>119</v>
      </c>
      <c r="W489" s="14" t="s">
        <v>119</v>
      </c>
      <c r="X489" s="14" t="s">
        <v>119</v>
      </c>
      <c r="Y489" s="14" t="s">
        <v>119</v>
      </c>
      <c r="Z489" s="14" t="s">
        <v>119</v>
      </c>
      <c r="AA489" s="14"/>
      <c r="AB489" s="15">
        <f>retribucións!$H$71</f>
        <v>18383.701689600002</v>
      </c>
      <c r="AC489" s="15">
        <f>retribucións!$H$60</f>
        <v>18626.938628479998</v>
      </c>
      <c r="AD489" s="15">
        <f t="shared" si="19"/>
        <v>243.23693887999616</v>
      </c>
    </row>
    <row r="490" spans="1:30" ht="15" customHeight="1" x14ac:dyDescent="0.25">
      <c r="A490" s="13" t="s">
        <v>17</v>
      </c>
      <c r="B490" s="13" t="s">
        <v>119</v>
      </c>
      <c r="C490" s="14" t="s">
        <v>2555</v>
      </c>
      <c r="D490" s="24" t="s">
        <v>2558</v>
      </c>
      <c r="E490" s="14" t="s">
        <v>2559</v>
      </c>
      <c r="F490" s="14" t="s">
        <v>1348</v>
      </c>
      <c r="G490" s="11">
        <v>9</v>
      </c>
      <c r="H490" s="15">
        <f>retribucións!$E$60</f>
        <v>6319.04</v>
      </c>
      <c r="I490" s="11" t="s">
        <v>1349</v>
      </c>
      <c r="J490" s="24" t="s">
        <v>1350</v>
      </c>
      <c r="K490" s="11">
        <v>11</v>
      </c>
      <c r="L490" s="14"/>
      <c r="M490" s="14"/>
      <c r="N490" s="12">
        <v>6003</v>
      </c>
      <c r="O490" s="25"/>
      <c r="P490" s="14"/>
      <c r="Q490" s="11" t="s">
        <v>15</v>
      </c>
      <c r="R490" s="16" t="s">
        <v>16</v>
      </c>
      <c r="S490" s="12"/>
      <c r="T490" s="13" t="s">
        <v>17</v>
      </c>
      <c r="U490" s="13" t="s">
        <v>6687</v>
      </c>
      <c r="V490" s="11" t="s">
        <v>119</v>
      </c>
      <c r="W490" s="14" t="s">
        <v>119</v>
      </c>
      <c r="X490" s="14" t="s">
        <v>119</v>
      </c>
      <c r="Y490" s="14" t="s">
        <v>119</v>
      </c>
      <c r="Z490" s="14" t="s">
        <v>119</v>
      </c>
      <c r="AA490" s="14"/>
      <c r="AB490" s="15">
        <f>retribucións!$H$71</f>
        <v>18383.701689600002</v>
      </c>
      <c r="AC490" s="15">
        <f>retribucións!$H$60</f>
        <v>18626.938628479998</v>
      </c>
      <c r="AD490" s="15">
        <f t="shared" si="19"/>
        <v>243.23693887999616</v>
      </c>
    </row>
    <row r="491" spans="1:30" ht="15" customHeight="1" x14ac:dyDescent="0.25">
      <c r="A491" s="13" t="s">
        <v>17</v>
      </c>
      <c r="B491" s="13" t="s">
        <v>119</v>
      </c>
      <c r="C491" s="14" t="s">
        <v>2555</v>
      </c>
      <c r="D491" s="24" t="s">
        <v>2560</v>
      </c>
      <c r="E491" s="14" t="s">
        <v>2561</v>
      </c>
      <c r="F491" s="14" t="s">
        <v>1348</v>
      </c>
      <c r="G491" s="11">
        <v>9</v>
      </c>
      <c r="H491" s="15">
        <f>retribucións!$E$60</f>
        <v>6319.04</v>
      </c>
      <c r="I491" s="11" t="s">
        <v>1349</v>
      </c>
      <c r="J491" s="24" t="s">
        <v>1350</v>
      </c>
      <c r="K491" s="11">
        <v>11</v>
      </c>
      <c r="L491" s="14"/>
      <c r="M491" s="14"/>
      <c r="N491" s="12">
        <v>6003</v>
      </c>
      <c r="O491" s="25"/>
      <c r="P491" s="14"/>
      <c r="Q491" s="11" t="s">
        <v>15</v>
      </c>
      <c r="R491" s="16">
        <v>948</v>
      </c>
      <c r="S491" s="12"/>
      <c r="T491" s="13" t="s">
        <v>17</v>
      </c>
      <c r="U491" s="13" t="s">
        <v>6687</v>
      </c>
      <c r="V491" s="11" t="s">
        <v>119</v>
      </c>
      <c r="W491" s="14" t="s">
        <v>119</v>
      </c>
      <c r="X491" s="14" t="s">
        <v>119</v>
      </c>
      <c r="Y491" s="14" t="s">
        <v>119</v>
      </c>
      <c r="Z491" s="14" t="s">
        <v>119</v>
      </c>
      <c r="AA491" s="14"/>
      <c r="AB491" s="15">
        <f>retribucións!$H$71</f>
        <v>18383.701689600002</v>
      </c>
      <c r="AC491" s="15">
        <f>retribucións!$H$60</f>
        <v>18626.938628479998</v>
      </c>
      <c r="AD491" s="15">
        <f t="shared" si="19"/>
        <v>243.23693887999616</v>
      </c>
    </row>
    <row r="492" spans="1:30" ht="15" customHeight="1" x14ac:dyDescent="0.25">
      <c r="A492" s="13" t="s">
        <v>17</v>
      </c>
      <c r="B492" s="13" t="s">
        <v>119</v>
      </c>
      <c r="C492" s="14" t="s">
        <v>2555</v>
      </c>
      <c r="D492" s="24" t="s">
        <v>2562</v>
      </c>
      <c r="E492" s="14" t="s">
        <v>2563</v>
      </c>
      <c r="F492" s="14" t="s">
        <v>1348</v>
      </c>
      <c r="G492" s="11">
        <v>9</v>
      </c>
      <c r="H492" s="15">
        <f>retribucións!$E$60</f>
        <v>6319.04</v>
      </c>
      <c r="I492" s="11" t="s">
        <v>1349</v>
      </c>
      <c r="J492" s="24" t="s">
        <v>1350</v>
      </c>
      <c r="K492" s="11">
        <v>11</v>
      </c>
      <c r="L492" s="14"/>
      <c r="M492" s="14"/>
      <c r="N492" s="12">
        <v>6003</v>
      </c>
      <c r="O492" s="25"/>
      <c r="P492" s="14"/>
      <c r="Q492" s="11" t="s">
        <v>15</v>
      </c>
      <c r="R492" s="16">
        <v>948</v>
      </c>
      <c r="S492" s="12"/>
      <c r="T492" s="13" t="s">
        <v>17</v>
      </c>
      <c r="U492" s="13" t="s">
        <v>6687</v>
      </c>
      <c r="V492" s="11" t="s">
        <v>119</v>
      </c>
      <c r="W492" s="14" t="s">
        <v>119</v>
      </c>
      <c r="X492" s="14" t="s">
        <v>119</v>
      </c>
      <c r="Y492" s="14" t="s">
        <v>119</v>
      </c>
      <c r="Z492" s="14" t="s">
        <v>119</v>
      </c>
      <c r="AA492" s="14"/>
      <c r="AB492" s="15">
        <f>retribucións!$H$71</f>
        <v>18383.701689600002</v>
      </c>
      <c r="AC492" s="15">
        <f>retribucións!$H$60</f>
        <v>18626.938628479998</v>
      </c>
      <c r="AD492" s="15">
        <f t="shared" si="19"/>
        <v>243.23693887999616</v>
      </c>
    </row>
    <row r="493" spans="1:30" ht="15" customHeight="1" x14ac:dyDescent="0.25">
      <c r="A493" s="13" t="s">
        <v>17</v>
      </c>
      <c r="B493" s="13" t="s">
        <v>119</v>
      </c>
      <c r="C493" s="14" t="s">
        <v>2564</v>
      </c>
      <c r="D493" s="24" t="s">
        <v>2565</v>
      </c>
      <c r="E493" s="14" t="s">
        <v>2566</v>
      </c>
      <c r="F493" s="14" t="s">
        <v>1348</v>
      </c>
      <c r="G493" s="11">
        <v>9</v>
      </c>
      <c r="H493" s="15">
        <f>retribucións!$E$60</f>
        <v>6319.04</v>
      </c>
      <c r="I493" s="11" t="s">
        <v>1349</v>
      </c>
      <c r="J493" s="24" t="s">
        <v>1350</v>
      </c>
      <c r="K493" s="11">
        <v>11</v>
      </c>
      <c r="L493" s="14"/>
      <c r="M493" s="14"/>
      <c r="N493" s="12">
        <v>6003</v>
      </c>
      <c r="O493" s="25"/>
      <c r="P493" s="14"/>
      <c r="Q493" s="11" t="s">
        <v>15</v>
      </c>
      <c r="R493" s="16">
        <v>948</v>
      </c>
      <c r="S493" s="12"/>
      <c r="T493" s="13" t="s">
        <v>17</v>
      </c>
      <c r="U493" s="13" t="s">
        <v>6687</v>
      </c>
      <c r="V493" s="11" t="s">
        <v>119</v>
      </c>
      <c r="W493" s="14" t="s">
        <v>119</v>
      </c>
      <c r="X493" s="14" t="s">
        <v>119</v>
      </c>
      <c r="Y493" s="14" t="s">
        <v>119</v>
      </c>
      <c r="Z493" s="14" t="s">
        <v>119</v>
      </c>
      <c r="AA493" s="14"/>
      <c r="AB493" s="15">
        <f>retribucións!$H$71</f>
        <v>18383.701689600002</v>
      </c>
      <c r="AC493" s="15">
        <f>retribucións!$H$60</f>
        <v>18626.938628479998</v>
      </c>
      <c r="AD493" s="15">
        <f t="shared" si="19"/>
        <v>243.23693887999616</v>
      </c>
    </row>
    <row r="494" spans="1:30" ht="15" customHeight="1" x14ac:dyDescent="0.25">
      <c r="A494" s="13" t="s">
        <v>17</v>
      </c>
      <c r="B494" s="13" t="s">
        <v>17</v>
      </c>
      <c r="C494" s="14" t="s">
        <v>2564</v>
      </c>
      <c r="D494" s="24" t="s">
        <v>2567</v>
      </c>
      <c r="E494" s="14" t="s">
        <v>2568</v>
      </c>
      <c r="F494" s="14" t="s">
        <v>1348</v>
      </c>
      <c r="G494" s="11">
        <v>10</v>
      </c>
      <c r="H494" s="15">
        <f>retribucións!$E$59</f>
        <v>6486.34</v>
      </c>
      <c r="I494" s="11" t="s">
        <v>1349</v>
      </c>
      <c r="J494" s="24" t="s">
        <v>1350</v>
      </c>
      <c r="K494" s="11">
        <v>11</v>
      </c>
      <c r="L494" s="14"/>
      <c r="M494" s="14"/>
      <c r="N494" s="12">
        <v>6003</v>
      </c>
      <c r="O494" s="25"/>
      <c r="P494" s="14" t="s">
        <v>2259</v>
      </c>
      <c r="Q494" s="11" t="s">
        <v>15</v>
      </c>
      <c r="R494" s="16">
        <v>9733</v>
      </c>
      <c r="S494" s="12"/>
      <c r="T494" s="13" t="s">
        <v>17</v>
      </c>
      <c r="U494" s="13" t="s">
        <v>17</v>
      </c>
      <c r="V494" s="11">
        <v>236</v>
      </c>
      <c r="W494" s="14" t="s">
        <v>255</v>
      </c>
      <c r="X494" s="14" t="s">
        <v>256</v>
      </c>
      <c r="Y494" s="14" t="s">
        <v>20</v>
      </c>
      <c r="Z494" s="14">
        <v>0</v>
      </c>
      <c r="AA494" s="14"/>
      <c r="AB494" s="15">
        <f>retribucións!$L$71</f>
        <v>18968.988064320001</v>
      </c>
      <c r="AC494" s="15">
        <f>retribucións!$H$59</f>
        <v>19124.976097919996</v>
      </c>
      <c r="AD494" s="15">
        <f>AC494-AB494</f>
        <v>155.98803359999511</v>
      </c>
    </row>
    <row r="495" spans="1:30" ht="15" customHeight="1" x14ac:dyDescent="0.25">
      <c r="A495" s="13" t="s">
        <v>17</v>
      </c>
      <c r="B495" s="13" t="s">
        <v>17</v>
      </c>
      <c r="C495" s="14" t="s">
        <v>2564</v>
      </c>
      <c r="D495" s="24" t="s">
        <v>2569</v>
      </c>
      <c r="E495" s="14" t="s">
        <v>2570</v>
      </c>
      <c r="F495" s="14" t="s">
        <v>1348</v>
      </c>
      <c r="G495" s="11">
        <v>9</v>
      </c>
      <c r="H495" s="15">
        <f>retribucións!$E$60</f>
        <v>6319.04</v>
      </c>
      <c r="I495" s="11" t="s">
        <v>1349</v>
      </c>
      <c r="J495" s="24" t="s">
        <v>1350</v>
      </c>
      <c r="K495" s="11">
        <v>11</v>
      </c>
      <c r="L495" s="14"/>
      <c r="M495" s="14"/>
      <c r="N495" s="12">
        <v>6003</v>
      </c>
      <c r="O495" s="25"/>
      <c r="P495" s="14"/>
      <c r="Q495" s="11" t="s">
        <v>15</v>
      </c>
      <c r="R495" s="16">
        <v>948</v>
      </c>
      <c r="S495" s="12"/>
      <c r="T495" s="13" t="s">
        <v>17</v>
      </c>
      <c r="U495" s="13" t="s">
        <v>17</v>
      </c>
      <c r="V495" s="11">
        <v>188</v>
      </c>
      <c r="W495" s="14" t="s">
        <v>257</v>
      </c>
      <c r="X495" s="14" t="s">
        <v>258</v>
      </c>
      <c r="Y495" s="14" t="s">
        <v>20</v>
      </c>
      <c r="Z495" s="14">
        <v>0</v>
      </c>
      <c r="AA495" s="14"/>
      <c r="AB495" s="15">
        <f>retribucións!$H$71</f>
        <v>18383.701689600002</v>
      </c>
      <c r="AC495" s="15">
        <f>retribucións!$H$60</f>
        <v>18626.938628479998</v>
      </c>
      <c r="AD495" s="15">
        <f t="shared" ref="AD495:AD524" si="20">AC495-AB495</f>
        <v>243.23693887999616</v>
      </c>
    </row>
    <row r="496" spans="1:30" ht="15" customHeight="1" x14ac:dyDescent="0.25">
      <c r="A496" s="13" t="s">
        <v>17</v>
      </c>
      <c r="B496" s="13" t="s">
        <v>119</v>
      </c>
      <c r="C496" s="14" t="s">
        <v>2564</v>
      </c>
      <c r="D496" s="24" t="s">
        <v>2571</v>
      </c>
      <c r="E496" s="14" t="s">
        <v>2572</v>
      </c>
      <c r="F496" s="14" t="s">
        <v>1348</v>
      </c>
      <c r="G496" s="11">
        <v>9</v>
      </c>
      <c r="H496" s="15">
        <f>retribucións!$E$60</f>
        <v>6319.04</v>
      </c>
      <c r="I496" s="11" t="s">
        <v>1349</v>
      </c>
      <c r="J496" s="24" t="s">
        <v>1350</v>
      </c>
      <c r="K496" s="11">
        <v>11</v>
      </c>
      <c r="L496" s="14"/>
      <c r="M496" s="14"/>
      <c r="N496" s="12">
        <v>6003</v>
      </c>
      <c r="O496" s="25"/>
      <c r="P496" s="14"/>
      <c r="Q496" s="11" t="s">
        <v>15</v>
      </c>
      <c r="R496" s="16">
        <v>948</v>
      </c>
      <c r="S496" s="12"/>
      <c r="T496" s="13" t="s">
        <v>17</v>
      </c>
      <c r="U496" s="13" t="s">
        <v>6687</v>
      </c>
      <c r="V496" s="11" t="s">
        <v>119</v>
      </c>
      <c r="W496" s="14" t="s">
        <v>119</v>
      </c>
      <c r="X496" s="14" t="s">
        <v>119</v>
      </c>
      <c r="Y496" s="14" t="s">
        <v>119</v>
      </c>
      <c r="Z496" s="14" t="s">
        <v>119</v>
      </c>
      <c r="AA496" s="14"/>
      <c r="AB496" s="15">
        <f>retribucións!$H$71</f>
        <v>18383.701689600002</v>
      </c>
      <c r="AC496" s="15">
        <f>retribucións!$H$60</f>
        <v>18626.938628479998</v>
      </c>
      <c r="AD496" s="15">
        <f t="shared" si="20"/>
        <v>243.23693887999616</v>
      </c>
    </row>
    <row r="497" spans="1:30" ht="15" customHeight="1" x14ac:dyDescent="0.25">
      <c r="A497" s="13" t="s">
        <v>17</v>
      </c>
      <c r="B497" s="13" t="s">
        <v>119</v>
      </c>
      <c r="C497" s="14" t="s">
        <v>2573</v>
      </c>
      <c r="D497" s="24" t="s">
        <v>2574</v>
      </c>
      <c r="E497" s="14" t="s">
        <v>2575</v>
      </c>
      <c r="F497" s="14" t="s">
        <v>1348</v>
      </c>
      <c r="G497" s="11">
        <v>9</v>
      </c>
      <c r="H497" s="15">
        <f>retribucións!$E$60</f>
        <v>6319.04</v>
      </c>
      <c r="I497" s="11" t="s">
        <v>1349</v>
      </c>
      <c r="J497" s="24" t="s">
        <v>1350</v>
      </c>
      <c r="K497" s="11">
        <v>11</v>
      </c>
      <c r="L497" s="14"/>
      <c r="M497" s="14"/>
      <c r="N497" s="12">
        <v>6003</v>
      </c>
      <c r="O497" s="25"/>
      <c r="P497" s="14"/>
      <c r="Q497" s="11" t="s">
        <v>15</v>
      </c>
      <c r="R497" s="16">
        <v>948</v>
      </c>
      <c r="S497" s="12"/>
      <c r="T497" s="13" t="s">
        <v>17</v>
      </c>
      <c r="U497" s="13" t="s">
        <v>6687</v>
      </c>
      <c r="V497" s="11" t="s">
        <v>119</v>
      </c>
      <c r="W497" s="14" t="s">
        <v>119</v>
      </c>
      <c r="X497" s="14" t="s">
        <v>119</v>
      </c>
      <c r="Y497" s="14" t="s">
        <v>119</v>
      </c>
      <c r="Z497" s="14" t="s">
        <v>119</v>
      </c>
      <c r="AA497" s="14"/>
      <c r="AB497" s="15">
        <f>retribucións!$H$71</f>
        <v>18383.701689600002</v>
      </c>
      <c r="AC497" s="15">
        <f>retribucións!$H$60</f>
        <v>18626.938628479998</v>
      </c>
      <c r="AD497" s="15">
        <f t="shared" si="20"/>
        <v>243.23693887999616</v>
      </c>
    </row>
    <row r="498" spans="1:30" ht="15" customHeight="1" x14ac:dyDescent="0.25">
      <c r="A498" s="13" t="s">
        <v>17</v>
      </c>
      <c r="B498" s="13" t="s">
        <v>17</v>
      </c>
      <c r="C498" s="14" t="s">
        <v>2573</v>
      </c>
      <c r="D498" s="24" t="s">
        <v>2576</v>
      </c>
      <c r="E498" s="14" t="s">
        <v>2577</v>
      </c>
      <c r="F498" s="14" t="s">
        <v>1348</v>
      </c>
      <c r="G498" s="11">
        <v>9</v>
      </c>
      <c r="H498" s="15">
        <f>retribucións!$E$60</f>
        <v>6319.04</v>
      </c>
      <c r="I498" s="11" t="s">
        <v>1349</v>
      </c>
      <c r="J498" s="24" t="s">
        <v>1350</v>
      </c>
      <c r="K498" s="11">
        <v>11</v>
      </c>
      <c r="L498" s="14"/>
      <c r="M498" s="14"/>
      <c r="N498" s="12">
        <v>6003</v>
      </c>
      <c r="O498" s="25"/>
      <c r="P498" s="14"/>
      <c r="Q498" s="11" t="s">
        <v>15</v>
      </c>
      <c r="R498" s="16">
        <v>948</v>
      </c>
      <c r="S498" s="12"/>
      <c r="T498" s="13" t="s">
        <v>17</v>
      </c>
      <c r="U498" s="13" t="s">
        <v>17</v>
      </c>
      <c r="V498" s="11">
        <v>416</v>
      </c>
      <c r="W498" s="14" t="s">
        <v>259</v>
      </c>
      <c r="X498" s="14" t="s">
        <v>260</v>
      </c>
      <c r="Y498" s="14" t="s">
        <v>20</v>
      </c>
      <c r="Z498" s="14" t="s">
        <v>89</v>
      </c>
      <c r="AA498" s="14"/>
      <c r="AB498" s="15">
        <f>retribucións!$H$71</f>
        <v>18383.701689600002</v>
      </c>
      <c r="AC498" s="15">
        <f>retribucións!$H$60</f>
        <v>18626.938628479998</v>
      </c>
      <c r="AD498" s="15">
        <f t="shared" si="20"/>
        <v>243.23693887999616</v>
      </c>
    </row>
    <row r="499" spans="1:30" ht="15" customHeight="1" x14ac:dyDescent="0.25">
      <c r="A499" s="13" t="s">
        <v>17</v>
      </c>
      <c r="B499" s="13" t="s">
        <v>17</v>
      </c>
      <c r="C499" s="14" t="s">
        <v>2573</v>
      </c>
      <c r="D499" s="24" t="s">
        <v>2578</v>
      </c>
      <c r="E499" s="14" t="s">
        <v>2579</v>
      </c>
      <c r="F499" s="14" t="s">
        <v>1348</v>
      </c>
      <c r="G499" s="11">
        <v>9</v>
      </c>
      <c r="H499" s="15">
        <f>retribucións!$E$60</f>
        <v>6319.04</v>
      </c>
      <c r="I499" s="11" t="s">
        <v>1349</v>
      </c>
      <c r="J499" s="24" t="s">
        <v>1350</v>
      </c>
      <c r="K499" s="11">
        <v>11</v>
      </c>
      <c r="L499" s="14"/>
      <c r="M499" s="14"/>
      <c r="N499" s="12">
        <v>6003</v>
      </c>
      <c r="O499" s="25"/>
      <c r="P499" s="14"/>
      <c r="Q499" s="11" t="s">
        <v>15</v>
      </c>
      <c r="R499" s="16">
        <v>948</v>
      </c>
      <c r="S499" s="12"/>
      <c r="T499" s="13" t="s">
        <v>17</v>
      </c>
      <c r="U499" s="13" t="s">
        <v>17</v>
      </c>
      <c r="V499" s="11">
        <v>145</v>
      </c>
      <c r="W499" s="14" t="s">
        <v>261</v>
      </c>
      <c r="X499" s="14" t="s">
        <v>262</v>
      </c>
      <c r="Y499" s="14" t="s">
        <v>20</v>
      </c>
      <c r="Z499" s="14">
        <v>0</v>
      </c>
      <c r="AA499" s="14"/>
      <c r="AB499" s="15">
        <f>retribucións!$H$71</f>
        <v>18383.701689600002</v>
      </c>
      <c r="AC499" s="15">
        <f>retribucións!$H$60</f>
        <v>18626.938628479998</v>
      </c>
      <c r="AD499" s="15">
        <f t="shared" si="20"/>
        <v>243.23693887999616</v>
      </c>
    </row>
    <row r="500" spans="1:30" ht="15" customHeight="1" x14ac:dyDescent="0.25">
      <c r="A500" s="13" t="s">
        <v>17</v>
      </c>
      <c r="B500" s="13" t="s">
        <v>119</v>
      </c>
      <c r="C500" s="14" t="s">
        <v>2573</v>
      </c>
      <c r="D500" s="24" t="s">
        <v>2580</v>
      </c>
      <c r="E500" s="14" t="s">
        <v>2581</v>
      </c>
      <c r="F500" s="14" t="s">
        <v>1348</v>
      </c>
      <c r="G500" s="11">
        <v>9</v>
      </c>
      <c r="H500" s="15">
        <f>retribucións!$E$60</f>
        <v>6319.04</v>
      </c>
      <c r="I500" s="11" t="s">
        <v>1349</v>
      </c>
      <c r="J500" s="24" t="s">
        <v>1350</v>
      </c>
      <c r="K500" s="11">
        <v>11</v>
      </c>
      <c r="L500" s="14"/>
      <c r="M500" s="14"/>
      <c r="N500" s="12">
        <v>6003</v>
      </c>
      <c r="O500" s="25"/>
      <c r="P500" s="14"/>
      <c r="Q500" s="11" t="s">
        <v>15</v>
      </c>
      <c r="R500" s="16">
        <v>948</v>
      </c>
      <c r="S500" s="12"/>
      <c r="T500" s="13" t="s">
        <v>17</v>
      </c>
      <c r="U500" s="13" t="s">
        <v>6687</v>
      </c>
      <c r="V500" s="11" t="s">
        <v>119</v>
      </c>
      <c r="W500" s="14" t="s">
        <v>119</v>
      </c>
      <c r="X500" s="14" t="s">
        <v>119</v>
      </c>
      <c r="Y500" s="14" t="s">
        <v>119</v>
      </c>
      <c r="Z500" s="14" t="s">
        <v>119</v>
      </c>
      <c r="AA500" s="14"/>
      <c r="AB500" s="15">
        <f>retribucións!$H$71</f>
        <v>18383.701689600002</v>
      </c>
      <c r="AC500" s="15">
        <f>retribucións!$H$60</f>
        <v>18626.938628479998</v>
      </c>
      <c r="AD500" s="15">
        <f t="shared" si="20"/>
        <v>243.23693887999616</v>
      </c>
    </row>
    <row r="501" spans="1:30" ht="15" customHeight="1" x14ac:dyDescent="0.25">
      <c r="A501" s="13" t="s">
        <v>17</v>
      </c>
      <c r="B501" s="13" t="s">
        <v>17</v>
      </c>
      <c r="C501" s="14" t="s">
        <v>2582</v>
      </c>
      <c r="D501" s="24" t="s">
        <v>2583</v>
      </c>
      <c r="E501" s="14" t="s">
        <v>2584</v>
      </c>
      <c r="F501" s="14" t="s">
        <v>1348</v>
      </c>
      <c r="G501" s="11">
        <v>9</v>
      </c>
      <c r="H501" s="15">
        <f>retribucións!$E$60</f>
        <v>6319.04</v>
      </c>
      <c r="I501" s="11" t="s">
        <v>1349</v>
      </c>
      <c r="J501" s="24" t="s">
        <v>1350</v>
      </c>
      <c r="K501" s="11">
        <v>11</v>
      </c>
      <c r="L501" s="14"/>
      <c r="M501" s="14"/>
      <c r="N501" s="12">
        <v>6003</v>
      </c>
      <c r="O501" s="25"/>
      <c r="P501" s="14"/>
      <c r="Q501" s="11" t="s">
        <v>15</v>
      </c>
      <c r="R501" s="16">
        <v>948</v>
      </c>
      <c r="S501" s="12"/>
      <c r="T501" s="13" t="s">
        <v>17</v>
      </c>
      <c r="U501" s="13" t="s">
        <v>17</v>
      </c>
      <c r="V501" s="11">
        <v>435</v>
      </c>
      <c r="W501" s="14" t="s">
        <v>263</v>
      </c>
      <c r="X501" s="14" t="s">
        <v>264</v>
      </c>
      <c r="Y501" s="14" t="s">
        <v>20</v>
      </c>
      <c r="Z501" s="14">
        <v>0</v>
      </c>
      <c r="AA501" s="14"/>
      <c r="AB501" s="15">
        <f>retribucións!$H$71</f>
        <v>18383.701689600002</v>
      </c>
      <c r="AC501" s="15">
        <f>retribucións!$H$60</f>
        <v>18626.938628479998</v>
      </c>
      <c r="AD501" s="15">
        <f t="shared" si="20"/>
        <v>243.23693887999616</v>
      </c>
    </row>
    <row r="502" spans="1:30" ht="15" customHeight="1" x14ac:dyDescent="0.25">
      <c r="A502" s="13" t="s">
        <v>17</v>
      </c>
      <c r="B502" s="13" t="s">
        <v>119</v>
      </c>
      <c r="C502" s="14" t="s">
        <v>2582</v>
      </c>
      <c r="D502" s="24" t="s">
        <v>2585</v>
      </c>
      <c r="E502" s="14" t="s">
        <v>2586</v>
      </c>
      <c r="F502" s="14" t="s">
        <v>1348</v>
      </c>
      <c r="G502" s="11">
        <v>9</v>
      </c>
      <c r="H502" s="15">
        <f>retribucións!$E$60</f>
        <v>6319.04</v>
      </c>
      <c r="I502" s="11" t="s">
        <v>1349</v>
      </c>
      <c r="J502" s="24" t="s">
        <v>1350</v>
      </c>
      <c r="K502" s="11">
        <v>11</v>
      </c>
      <c r="L502" s="14"/>
      <c r="M502" s="14"/>
      <c r="N502" s="12">
        <v>6003</v>
      </c>
      <c r="O502" s="25"/>
      <c r="P502" s="14"/>
      <c r="Q502" s="11" t="s">
        <v>15</v>
      </c>
      <c r="R502" s="16">
        <v>948</v>
      </c>
      <c r="S502" s="12"/>
      <c r="T502" s="13" t="s">
        <v>17</v>
      </c>
      <c r="U502" s="13" t="s">
        <v>6687</v>
      </c>
      <c r="V502" s="11" t="s">
        <v>119</v>
      </c>
      <c r="W502" s="14" t="s">
        <v>119</v>
      </c>
      <c r="X502" s="14" t="s">
        <v>119</v>
      </c>
      <c r="Y502" s="14" t="s">
        <v>119</v>
      </c>
      <c r="Z502" s="14" t="s">
        <v>119</v>
      </c>
      <c r="AA502" s="14"/>
      <c r="AB502" s="15">
        <f>retribucións!$H$71</f>
        <v>18383.701689600002</v>
      </c>
      <c r="AC502" s="15">
        <f>retribucións!$H$60</f>
        <v>18626.938628479998</v>
      </c>
      <c r="AD502" s="15">
        <f t="shared" si="20"/>
        <v>243.23693887999616</v>
      </c>
    </row>
    <row r="503" spans="1:30" ht="15" customHeight="1" x14ac:dyDescent="0.25">
      <c r="A503" s="13" t="s">
        <v>17</v>
      </c>
      <c r="B503" s="13" t="s">
        <v>119</v>
      </c>
      <c r="C503" s="14" t="s">
        <v>2582</v>
      </c>
      <c r="D503" s="24" t="s">
        <v>2587</v>
      </c>
      <c r="E503" s="14" t="s">
        <v>2588</v>
      </c>
      <c r="F503" s="14" t="s">
        <v>1348</v>
      </c>
      <c r="G503" s="11">
        <v>9</v>
      </c>
      <c r="H503" s="15">
        <f>retribucións!$E$60</f>
        <v>6319.04</v>
      </c>
      <c r="I503" s="11" t="s">
        <v>1349</v>
      </c>
      <c r="J503" s="24" t="s">
        <v>1350</v>
      </c>
      <c r="K503" s="11">
        <v>11</v>
      </c>
      <c r="L503" s="14"/>
      <c r="M503" s="14"/>
      <c r="N503" s="12">
        <v>6003</v>
      </c>
      <c r="O503" s="25"/>
      <c r="P503" s="14"/>
      <c r="Q503" s="11" t="s">
        <v>15</v>
      </c>
      <c r="R503" s="16">
        <v>948</v>
      </c>
      <c r="S503" s="12"/>
      <c r="T503" s="13" t="s">
        <v>17</v>
      </c>
      <c r="U503" s="13" t="s">
        <v>6687</v>
      </c>
      <c r="V503" s="11" t="s">
        <v>119</v>
      </c>
      <c r="W503" s="14" t="s">
        <v>119</v>
      </c>
      <c r="X503" s="14" t="s">
        <v>119</v>
      </c>
      <c r="Y503" s="14" t="s">
        <v>119</v>
      </c>
      <c r="Z503" s="14" t="s">
        <v>119</v>
      </c>
      <c r="AA503" s="14"/>
      <c r="AB503" s="15">
        <f>retribucións!$H$71</f>
        <v>18383.701689600002</v>
      </c>
      <c r="AC503" s="15">
        <f>retribucións!$H$60</f>
        <v>18626.938628479998</v>
      </c>
      <c r="AD503" s="15">
        <f t="shared" si="20"/>
        <v>243.23693887999616</v>
      </c>
    </row>
    <row r="504" spans="1:30" ht="15" customHeight="1" x14ac:dyDescent="0.25">
      <c r="A504" s="13" t="s">
        <v>17</v>
      </c>
      <c r="B504" s="13" t="s">
        <v>119</v>
      </c>
      <c r="C504" s="14" t="s">
        <v>2589</v>
      </c>
      <c r="D504" s="24" t="s">
        <v>2590</v>
      </c>
      <c r="E504" s="14" t="s">
        <v>2591</v>
      </c>
      <c r="F504" s="14" t="s">
        <v>1348</v>
      </c>
      <c r="G504" s="11">
        <v>9</v>
      </c>
      <c r="H504" s="15">
        <f>retribucións!$E$60</f>
        <v>6319.04</v>
      </c>
      <c r="I504" s="11" t="s">
        <v>1349</v>
      </c>
      <c r="J504" s="24" t="s">
        <v>1350</v>
      </c>
      <c r="K504" s="11">
        <v>11</v>
      </c>
      <c r="L504" s="14"/>
      <c r="M504" s="14"/>
      <c r="N504" s="12">
        <v>6003</v>
      </c>
      <c r="O504" s="25"/>
      <c r="P504" s="14"/>
      <c r="Q504" s="11" t="s">
        <v>15</v>
      </c>
      <c r="R504" s="16">
        <v>948</v>
      </c>
      <c r="S504" s="12"/>
      <c r="T504" s="13" t="s">
        <v>17</v>
      </c>
      <c r="U504" s="13" t="s">
        <v>6687</v>
      </c>
      <c r="V504" s="11" t="s">
        <v>119</v>
      </c>
      <c r="W504" s="14" t="s">
        <v>119</v>
      </c>
      <c r="X504" s="14" t="s">
        <v>119</v>
      </c>
      <c r="Y504" s="14" t="s">
        <v>119</v>
      </c>
      <c r="Z504" s="14" t="s">
        <v>119</v>
      </c>
      <c r="AA504" s="14"/>
      <c r="AB504" s="15">
        <f>retribucións!$H$71</f>
        <v>18383.701689600002</v>
      </c>
      <c r="AC504" s="15">
        <f>retribucións!$H$60</f>
        <v>18626.938628479998</v>
      </c>
      <c r="AD504" s="15">
        <f t="shared" si="20"/>
        <v>243.23693887999616</v>
      </c>
    </row>
    <row r="505" spans="1:30" ht="15" customHeight="1" x14ac:dyDescent="0.25">
      <c r="A505" s="13" t="s">
        <v>17</v>
      </c>
      <c r="B505" s="13" t="s">
        <v>119</v>
      </c>
      <c r="C505" s="14" t="s">
        <v>2589</v>
      </c>
      <c r="D505" s="24" t="s">
        <v>2592</v>
      </c>
      <c r="E505" s="14" t="s">
        <v>2593</v>
      </c>
      <c r="F505" s="14" t="s">
        <v>1348</v>
      </c>
      <c r="G505" s="11">
        <v>9</v>
      </c>
      <c r="H505" s="15">
        <f>retribucións!$E$60</f>
        <v>6319.04</v>
      </c>
      <c r="I505" s="11" t="s">
        <v>1349</v>
      </c>
      <c r="J505" s="24" t="s">
        <v>1350</v>
      </c>
      <c r="K505" s="11">
        <v>11</v>
      </c>
      <c r="L505" s="14"/>
      <c r="M505" s="14"/>
      <c r="N505" s="12">
        <v>6003</v>
      </c>
      <c r="O505" s="25"/>
      <c r="P505" s="14"/>
      <c r="Q505" s="11" t="s">
        <v>15</v>
      </c>
      <c r="R505" s="16">
        <v>948</v>
      </c>
      <c r="S505" s="12"/>
      <c r="T505" s="13" t="s">
        <v>17</v>
      </c>
      <c r="U505" s="13" t="s">
        <v>6687</v>
      </c>
      <c r="V505" s="11" t="s">
        <v>119</v>
      </c>
      <c r="W505" s="14" t="s">
        <v>119</v>
      </c>
      <c r="X505" s="14" t="s">
        <v>119</v>
      </c>
      <c r="Y505" s="14" t="s">
        <v>119</v>
      </c>
      <c r="Z505" s="14" t="s">
        <v>119</v>
      </c>
      <c r="AA505" s="14"/>
      <c r="AB505" s="15">
        <f>retribucións!$H$71</f>
        <v>18383.701689600002</v>
      </c>
      <c r="AC505" s="15">
        <f>retribucións!$H$60</f>
        <v>18626.938628479998</v>
      </c>
      <c r="AD505" s="15">
        <f t="shared" si="20"/>
        <v>243.23693887999616</v>
      </c>
    </row>
    <row r="506" spans="1:30" ht="15" customHeight="1" x14ac:dyDescent="0.25">
      <c r="A506" s="13" t="s">
        <v>17</v>
      </c>
      <c r="B506" s="13" t="s">
        <v>119</v>
      </c>
      <c r="C506" s="14" t="s">
        <v>2589</v>
      </c>
      <c r="D506" s="24" t="s">
        <v>2594</v>
      </c>
      <c r="E506" s="14" t="s">
        <v>2595</v>
      </c>
      <c r="F506" s="14" t="s">
        <v>1348</v>
      </c>
      <c r="G506" s="11">
        <v>9</v>
      </c>
      <c r="H506" s="15">
        <f>retribucións!$E$60</f>
        <v>6319.04</v>
      </c>
      <c r="I506" s="11" t="s">
        <v>1349</v>
      </c>
      <c r="J506" s="24" t="s">
        <v>1350</v>
      </c>
      <c r="K506" s="11">
        <v>11</v>
      </c>
      <c r="L506" s="14"/>
      <c r="M506" s="14"/>
      <c r="N506" s="12">
        <v>6003</v>
      </c>
      <c r="O506" s="25"/>
      <c r="P506" s="14"/>
      <c r="Q506" s="11" t="s">
        <v>15</v>
      </c>
      <c r="R506" s="16">
        <v>948</v>
      </c>
      <c r="S506" s="12"/>
      <c r="T506" s="13" t="s">
        <v>17</v>
      </c>
      <c r="U506" s="13" t="s">
        <v>6687</v>
      </c>
      <c r="V506" s="11" t="s">
        <v>119</v>
      </c>
      <c r="W506" s="14" t="s">
        <v>119</v>
      </c>
      <c r="X506" s="14" t="s">
        <v>119</v>
      </c>
      <c r="Y506" s="14" t="s">
        <v>119</v>
      </c>
      <c r="Z506" s="14" t="s">
        <v>119</v>
      </c>
      <c r="AA506" s="14"/>
      <c r="AB506" s="15">
        <f>retribucións!$H$71</f>
        <v>18383.701689600002</v>
      </c>
      <c r="AC506" s="15">
        <f>retribucións!$H$60</f>
        <v>18626.938628479998</v>
      </c>
      <c r="AD506" s="15">
        <f t="shared" si="20"/>
        <v>243.23693887999616</v>
      </c>
    </row>
    <row r="507" spans="1:30" ht="15" customHeight="1" x14ac:dyDescent="0.25">
      <c r="A507" s="13" t="s">
        <v>17</v>
      </c>
      <c r="B507" s="13" t="s">
        <v>119</v>
      </c>
      <c r="C507" s="14" t="s">
        <v>2589</v>
      </c>
      <c r="D507" s="24" t="s">
        <v>2596</v>
      </c>
      <c r="E507" s="14" t="s">
        <v>2597</v>
      </c>
      <c r="F507" s="14" t="s">
        <v>1348</v>
      </c>
      <c r="G507" s="11">
        <v>9</v>
      </c>
      <c r="H507" s="15">
        <f>retribucións!$E$60</f>
        <v>6319.04</v>
      </c>
      <c r="I507" s="11" t="s">
        <v>1349</v>
      </c>
      <c r="J507" s="24" t="s">
        <v>1350</v>
      </c>
      <c r="K507" s="11">
        <v>11</v>
      </c>
      <c r="L507" s="14"/>
      <c r="M507" s="14"/>
      <c r="N507" s="12">
        <v>6003</v>
      </c>
      <c r="O507" s="25"/>
      <c r="P507" s="14"/>
      <c r="Q507" s="11" t="s">
        <v>15</v>
      </c>
      <c r="R507" s="16">
        <v>948</v>
      </c>
      <c r="S507" s="12"/>
      <c r="T507" s="13" t="s">
        <v>17</v>
      </c>
      <c r="U507" s="13" t="s">
        <v>6687</v>
      </c>
      <c r="V507" s="11" t="s">
        <v>119</v>
      </c>
      <c r="W507" s="14" t="s">
        <v>119</v>
      </c>
      <c r="X507" s="14" t="s">
        <v>119</v>
      </c>
      <c r="Y507" s="14" t="s">
        <v>119</v>
      </c>
      <c r="Z507" s="14" t="s">
        <v>119</v>
      </c>
      <c r="AA507" s="14"/>
      <c r="AB507" s="15">
        <f>retribucións!$H$71</f>
        <v>18383.701689600002</v>
      </c>
      <c r="AC507" s="15">
        <f>retribucións!$H$60</f>
        <v>18626.938628479998</v>
      </c>
      <c r="AD507" s="15">
        <f t="shared" si="20"/>
        <v>243.23693887999616</v>
      </c>
    </row>
    <row r="508" spans="1:30" ht="15" customHeight="1" x14ac:dyDescent="0.25">
      <c r="A508" s="13" t="s">
        <v>17</v>
      </c>
      <c r="B508" s="13" t="s">
        <v>119</v>
      </c>
      <c r="C508" s="14" t="s">
        <v>2598</v>
      </c>
      <c r="D508" s="24" t="s">
        <v>2599</v>
      </c>
      <c r="E508" s="14" t="s">
        <v>2600</v>
      </c>
      <c r="F508" s="14" t="s">
        <v>1348</v>
      </c>
      <c r="G508" s="11">
        <v>9</v>
      </c>
      <c r="H508" s="15">
        <f>retribucións!$E$60</f>
        <v>6319.04</v>
      </c>
      <c r="I508" s="11" t="s">
        <v>1349</v>
      </c>
      <c r="J508" s="24" t="s">
        <v>1350</v>
      </c>
      <c r="K508" s="11">
        <v>11</v>
      </c>
      <c r="L508" s="14"/>
      <c r="M508" s="14"/>
      <c r="N508" s="12">
        <v>6003</v>
      </c>
      <c r="O508" s="25"/>
      <c r="P508" s="14"/>
      <c r="Q508" s="11" t="s">
        <v>15</v>
      </c>
      <c r="R508" s="16" t="s">
        <v>16</v>
      </c>
      <c r="S508" s="12"/>
      <c r="T508" s="13" t="s">
        <v>17</v>
      </c>
      <c r="U508" s="13" t="s">
        <v>6687</v>
      </c>
      <c r="V508" s="11" t="s">
        <v>119</v>
      </c>
      <c r="W508" s="14" t="s">
        <v>119</v>
      </c>
      <c r="X508" s="14" t="s">
        <v>119</v>
      </c>
      <c r="Y508" s="14" t="s">
        <v>119</v>
      </c>
      <c r="Z508" s="14" t="s">
        <v>119</v>
      </c>
      <c r="AA508" s="14"/>
      <c r="AB508" s="15">
        <f>retribucións!$H$71</f>
        <v>18383.701689600002</v>
      </c>
      <c r="AC508" s="15">
        <f>retribucións!$H$60</f>
        <v>18626.938628479998</v>
      </c>
      <c r="AD508" s="15">
        <f t="shared" si="20"/>
        <v>243.23693887999616</v>
      </c>
    </row>
    <row r="509" spans="1:30" ht="15" customHeight="1" x14ac:dyDescent="0.25">
      <c r="A509" s="13" t="s">
        <v>17</v>
      </c>
      <c r="B509" s="13" t="s">
        <v>119</v>
      </c>
      <c r="C509" s="14" t="s">
        <v>2598</v>
      </c>
      <c r="D509" s="24" t="s">
        <v>2601</v>
      </c>
      <c r="E509" s="14" t="s">
        <v>2602</v>
      </c>
      <c r="F509" s="14" t="s">
        <v>1348</v>
      </c>
      <c r="G509" s="11">
        <v>9</v>
      </c>
      <c r="H509" s="15">
        <f>retribucións!$E$60</f>
        <v>6319.04</v>
      </c>
      <c r="I509" s="11" t="s">
        <v>1349</v>
      </c>
      <c r="J509" s="24" t="s">
        <v>1350</v>
      </c>
      <c r="K509" s="11">
        <v>11</v>
      </c>
      <c r="L509" s="14"/>
      <c r="M509" s="14"/>
      <c r="N509" s="12">
        <v>6003</v>
      </c>
      <c r="O509" s="25"/>
      <c r="P509" s="14"/>
      <c r="Q509" s="11" t="s">
        <v>15</v>
      </c>
      <c r="R509" s="16" t="s">
        <v>16</v>
      </c>
      <c r="S509" s="12"/>
      <c r="T509" s="13" t="s">
        <v>17</v>
      </c>
      <c r="U509" s="13" t="s">
        <v>6687</v>
      </c>
      <c r="V509" s="11" t="s">
        <v>119</v>
      </c>
      <c r="W509" s="14" t="s">
        <v>119</v>
      </c>
      <c r="X509" s="14" t="s">
        <v>119</v>
      </c>
      <c r="Y509" s="14" t="s">
        <v>119</v>
      </c>
      <c r="Z509" s="14" t="s">
        <v>119</v>
      </c>
      <c r="AA509" s="14"/>
      <c r="AB509" s="15">
        <f>retribucións!$H$71</f>
        <v>18383.701689600002</v>
      </c>
      <c r="AC509" s="15">
        <f>retribucións!$H$60</f>
        <v>18626.938628479998</v>
      </c>
      <c r="AD509" s="15">
        <f t="shared" si="20"/>
        <v>243.23693887999616</v>
      </c>
    </row>
    <row r="510" spans="1:30" ht="15" customHeight="1" x14ac:dyDescent="0.25">
      <c r="A510" s="13" t="s">
        <v>17</v>
      </c>
      <c r="B510" s="13" t="s">
        <v>119</v>
      </c>
      <c r="C510" s="14" t="s">
        <v>2603</v>
      </c>
      <c r="D510" s="24" t="s">
        <v>2604</v>
      </c>
      <c r="E510" s="14" t="s">
        <v>2605</v>
      </c>
      <c r="F510" s="14" t="s">
        <v>1348</v>
      </c>
      <c r="G510" s="11">
        <v>9</v>
      </c>
      <c r="H510" s="15">
        <f>retribucións!$E$60</f>
        <v>6319.04</v>
      </c>
      <c r="I510" s="11" t="s">
        <v>1349</v>
      </c>
      <c r="J510" s="24" t="s">
        <v>1350</v>
      </c>
      <c r="K510" s="11">
        <v>11</v>
      </c>
      <c r="L510" s="14"/>
      <c r="M510" s="14"/>
      <c r="N510" s="12">
        <v>6003</v>
      </c>
      <c r="O510" s="25"/>
      <c r="P510" s="14"/>
      <c r="Q510" s="11" t="s">
        <v>15</v>
      </c>
      <c r="R510" s="16" t="s">
        <v>16</v>
      </c>
      <c r="S510" s="12"/>
      <c r="T510" s="13" t="s">
        <v>17</v>
      </c>
      <c r="U510" s="13" t="s">
        <v>6687</v>
      </c>
      <c r="V510" s="11" t="s">
        <v>119</v>
      </c>
      <c r="W510" s="14" t="s">
        <v>119</v>
      </c>
      <c r="X510" s="14" t="s">
        <v>119</v>
      </c>
      <c r="Y510" s="14" t="s">
        <v>119</v>
      </c>
      <c r="Z510" s="14" t="s">
        <v>119</v>
      </c>
      <c r="AA510" s="14"/>
      <c r="AB510" s="15">
        <f>retribucións!$H$71</f>
        <v>18383.701689600002</v>
      </c>
      <c r="AC510" s="15">
        <f>retribucións!$H$60</f>
        <v>18626.938628479998</v>
      </c>
      <c r="AD510" s="15">
        <f t="shared" si="20"/>
        <v>243.23693887999616</v>
      </c>
    </row>
    <row r="511" spans="1:30" ht="15" customHeight="1" x14ac:dyDescent="0.25">
      <c r="A511" s="13" t="s">
        <v>17</v>
      </c>
      <c r="B511" s="13" t="s">
        <v>119</v>
      </c>
      <c r="C511" s="14" t="s">
        <v>2603</v>
      </c>
      <c r="D511" s="24" t="s">
        <v>2606</v>
      </c>
      <c r="E511" s="14" t="s">
        <v>2607</v>
      </c>
      <c r="F511" s="14" t="s">
        <v>1348</v>
      </c>
      <c r="G511" s="11">
        <v>9</v>
      </c>
      <c r="H511" s="15">
        <f>retribucións!$E$60</f>
        <v>6319.04</v>
      </c>
      <c r="I511" s="11" t="s">
        <v>1349</v>
      </c>
      <c r="J511" s="24" t="s">
        <v>1350</v>
      </c>
      <c r="K511" s="11">
        <v>11</v>
      </c>
      <c r="L511" s="14"/>
      <c r="M511" s="14"/>
      <c r="N511" s="12">
        <v>6003</v>
      </c>
      <c r="O511" s="25"/>
      <c r="P511" s="14"/>
      <c r="Q511" s="11" t="s">
        <v>15</v>
      </c>
      <c r="R511" s="16">
        <v>948</v>
      </c>
      <c r="S511" s="12"/>
      <c r="T511" s="13" t="s">
        <v>17</v>
      </c>
      <c r="U511" s="13" t="s">
        <v>6687</v>
      </c>
      <c r="V511" s="11" t="s">
        <v>119</v>
      </c>
      <c r="W511" s="14" t="s">
        <v>119</v>
      </c>
      <c r="X511" s="14" t="s">
        <v>119</v>
      </c>
      <c r="Y511" s="14" t="s">
        <v>119</v>
      </c>
      <c r="Z511" s="14" t="s">
        <v>119</v>
      </c>
      <c r="AA511" s="14"/>
      <c r="AB511" s="15">
        <f>retribucións!$H$71</f>
        <v>18383.701689600002</v>
      </c>
      <c r="AC511" s="15">
        <f>retribucións!$H$60</f>
        <v>18626.938628479998</v>
      </c>
      <c r="AD511" s="15">
        <f t="shared" si="20"/>
        <v>243.23693887999616</v>
      </c>
    </row>
    <row r="512" spans="1:30" ht="15" customHeight="1" x14ac:dyDescent="0.25">
      <c r="A512" s="13" t="s">
        <v>17</v>
      </c>
      <c r="B512" s="13" t="s">
        <v>17</v>
      </c>
      <c r="C512" s="14" t="s">
        <v>2603</v>
      </c>
      <c r="D512" s="24" t="s">
        <v>2608</v>
      </c>
      <c r="E512" s="14" t="s">
        <v>2609</v>
      </c>
      <c r="F512" s="14" t="s">
        <v>1348</v>
      </c>
      <c r="G512" s="11">
        <v>9</v>
      </c>
      <c r="H512" s="15">
        <f>retribucións!$E$60</f>
        <v>6319.04</v>
      </c>
      <c r="I512" s="11" t="s">
        <v>1349</v>
      </c>
      <c r="J512" s="24" t="s">
        <v>1350</v>
      </c>
      <c r="K512" s="11">
        <v>11</v>
      </c>
      <c r="L512" s="14"/>
      <c r="M512" s="14"/>
      <c r="N512" s="12">
        <v>6003</v>
      </c>
      <c r="O512" s="25"/>
      <c r="P512" s="14"/>
      <c r="Q512" s="11" t="s">
        <v>15</v>
      </c>
      <c r="R512" s="16">
        <v>948</v>
      </c>
      <c r="S512" s="12"/>
      <c r="T512" s="13" t="s">
        <v>17</v>
      </c>
      <c r="U512" s="13" t="s">
        <v>17</v>
      </c>
      <c r="V512" s="11">
        <v>337</v>
      </c>
      <c r="W512" s="14" t="s">
        <v>265</v>
      </c>
      <c r="X512" s="14" t="s">
        <v>266</v>
      </c>
      <c r="Y512" s="14" t="s">
        <v>20</v>
      </c>
      <c r="Z512" s="14">
        <v>0</v>
      </c>
      <c r="AA512" s="14"/>
      <c r="AB512" s="15">
        <f>retribucións!$H$71</f>
        <v>18383.701689600002</v>
      </c>
      <c r="AC512" s="15">
        <f>retribucións!$H$60</f>
        <v>18626.938628479998</v>
      </c>
      <c r="AD512" s="15">
        <f t="shared" si="20"/>
        <v>243.23693887999616</v>
      </c>
    </row>
    <row r="513" spans="1:30" ht="15" customHeight="1" x14ac:dyDescent="0.25">
      <c r="A513" s="13" t="s">
        <v>17</v>
      </c>
      <c r="B513" s="13" t="s">
        <v>119</v>
      </c>
      <c r="C513" s="14" t="s">
        <v>2603</v>
      </c>
      <c r="D513" s="24" t="s">
        <v>2610</v>
      </c>
      <c r="E513" s="14" t="s">
        <v>2611</v>
      </c>
      <c r="F513" s="14" t="s">
        <v>2466</v>
      </c>
      <c r="G513" s="11">
        <v>10</v>
      </c>
      <c r="H513" s="15">
        <f>retribucións!$E$59</f>
        <v>6486.34</v>
      </c>
      <c r="I513" s="11" t="s">
        <v>1349</v>
      </c>
      <c r="J513" s="24" t="s">
        <v>1350</v>
      </c>
      <c r="K513" s="11">
        <v>11</v>
      </c>
      <c r="L513" s="14"/>
      <c r="M513" s="14"/>
      <c r="N513" s="12">
        <v>6003</v>
      </c>
      <c r="O513" s="25"/>
      <c r="P513" s="14" t="s">
        <v>2259</v>
      </c>
      <c r="Q513" s="11" t="s">
        <v>15</v>
      </c>
      <c r="R513" s="16" t="s">
        <v>119</v>
      </c>
      <c r="S513" s="12"/>
      <c r="T513" s="13" t="s">
        <v>17</v>
      </c>
      <c r="U513" s="13" t="s">
        <v>6687</v>
      </c>
      <c r="V513" s="11" t="s">
        <v>119</v>
      </c>
      <c r="W513" s="14" t="s">
        <v>119</v>
      </c>
      <c r="X513" s="14" t="s">
        <v>119</v>
      </c>
      <c r="Y513" s="14" t="s">
        <v>119</v>
      </c>
      <c r="Z513" s="14" t="s">
        <v>119</v>
      </c>
      <c r="AA513" s="14"/>
      <c r="AB513" s="15">
        <f>retribucións!$L$71</f>
        <v>18968.988064320001</v>
      </c>
      <c r="AC513" s="15">
        <f>retribucións!$H$59</f>
        <v>19124.976097919996</v>
      </c>
      <c r="AD513" s="15">
        <f t="shared" si="20"/>
        <v>155.98803359999511</v>
      </c>
    </row>
    <row r="514" spans="1:30" ht="15" customHeight="1" x14ac:dyDescent="0.25">
      <c r="A514" s="13" t="s">
        <v>17</v>
      </c>
      <c r="B514" s="13" t="s">
        <v>119</v>
      </c>
      <c r="C514" s="14" t="s">
        <v>2603</v>
      </c>
      <c r="D514" s="24" t="s">
        <v>2612</v>
      </c>
      <c r="E514" s="14" t="s">
        <v>2613</v>
      </c>
      <c r="F514" s="14" t="s">
        <v>2466</v>
      </c>
      <c r="G514" s="11">
        <v>10</v>
      </c>
      <c r="H514" s="15">
        <f>retribucións!$E$59</f>
        <v>6486.34</v>
      </c>
      <c r="I514" s="11" t="s">
        <v>1349</v>
      </c>
      <c r="J514" s="24" t="s">
        <v>1350</v>
      </c>
      <c r="K514" s="11">
        <v>11</v>
      </c>
      <c r="L514" s="14"/>
      <c r="M514" s="14"/>
      <c r="N514" s="12">
        <v>6003</v>
      </c>
      <c r="O514" s="25"/>
      <c r="P514" s="14" t="s">
        <v>2259</v>
      </c>
      <c r="Q514" s="11" t="s">
        <v>15</v>
      </c>
      <c r="R514" s="16" t="s">
        <v>119</v>
      </c>
      <c r="S514" s="12"/>
      <c r="T514" s="13" t="s">
        <v>17</v>
      </c>
      <c r="U514" s="13" t="s">
        <v>6687</v>
      </c>
      <c r="V514" s="11" t="s">
        <v>119</v>
      </c>
      <c r="W514" s="14" t="s">
        <v>119</v>
      </c>
      <c r="X514" s="14" t="s">
        <v>119</v>
      </c>
      <c r="Y514" s="14" t="s">
        <v>119</v>
      </c>
      <c r="Z514" s="14" t="s">
        <v>119</v>
      </c>
      <c r="AA514" s="14"/>
      <c r="AB514" s="15">
        <f>retribucións!$L$71</f>
        <v>18968.988064320001</v>
      </c>
      <c r="AC514" s="15">
        <f>retribucións!$H$59</f>
        <v>19124.976097919996</v>
      </c>
      <c r="AD514" s="15">
        <f t="shared" si="20"/>
        <v>155.98803359999511</v>
      </c>
    </row>
    <row r="515" spans="1:30" ht="15" customHeight="1" x14ac:dyDescent="0.25">
      <c r="A515" s="13" t="s">
        <v>17</v>
      </c>
      <c r="B515" s="13" t="s">
        <v>119</v>
      </c>
      <c r="C515" s="14" t="s">
        <v>2603</v>
      </c>
      <c r="D515" s="24" t="s">
        <v>2614</v>
      </c>
      <c r="E515" s="14" t="s">
        <v>2615</v>
      </c>
      <c r="F515" s="14" t="s">
        <v>2466</v>
      </c>
      <c r="G515" s="11">
        <v>10</v>
      </c>
      <c r="H515" s="15">
        <f>retribucións!$E$59</f>
        <v>6486.34</v>
      </c>
      <c r="I515" s="11" t="s">
        <v>1349</v>
      </c>
      <c r="J515" s="24" t="s">
        <v>1350</v>
      </c>
      <c r="K515" s="11">
        <v>11</v>
      </c>
      <c r="L515" s="14"/>
      <c r="M515" s="14"/>
      <c r="N515" s="12">
        <v>6003</v>
      </c>
      <c r="O515" s="25"/>
      <c r="P515" s="14" t="s">
        <v>2259</v>
      </c>
      <c r="Q515" s="11" t="s">
        <v>15</v>
      </c>
      <c r="R515" s="16" t="s">
        <v>119</v>
      </c>
      <c r="S515" s="12"/>
      <c r="T515" s="13" t="s">
        <v>17</v>
      </c>
      <c r="U515" s="13" t="s">
        <v>6687</v>
      </c>
      <c r="V515" s="11" t="s">
        <v>119</v>
      </c>
      <c r="W515" s="14" t="s">
        <v>119</v>
      </c>
      <c r="X515" s="14" t="s">
        <v>119</v>
      </c>
      <c r="Y515" s="14" t="s">
        <v>119</v>
      </c>
      <c r="Z515" s="14" t="s">
        <v>119</v>
      </c>
      <c r="AA515" s="14"/>
      <c r="AB515" s="15">
        <f>retribucións!$L$71</f>
        <v>18968.988064320001</v>
      </c>
      <c r="AC515" s="15">
        <f>retribucións!$H$59</f>
        <v>19124.976097919996</v>
      </c>
      <c r="AD515" s="15">
        <f t="shared" si="20"/>
        <v>155.98803359999511</v>
      </c>
    </row>
    <row r="516" spans="1:30" ht="15" customHeight="1" x14ac:dyDescent="0.25">
      <c r="A516" s="13" t="s">
        <v>17</v>
      </c>
      <c r="B516" s="13" t="s">
        <v>119</v>
      </c>
      <c r="C516" s="14" t="s">
        <v>2603</v>
      </c>
      <c r="D516" s="24" t="s">
        <v>2616</v>
      </c>
      <c r="E516" s="14" t="s">
        <v>2617</v>
      </c>
      <c r="F516" s="14" t="s">
        <v>2466</v>
      </c>
      <c r="G516" s="11">
        <v>10</v>
      </c>
      <c r="H516" s="15">
        <f>retribucións!$E$59</f>
        <v>6486.34</v>
      </c>
      <c r="I516" s="11" t="s">
        <v>1349</v>
      </c>
      <c r="J516" s="24" t="s">
        <v>1350</v>
      </c>
      <c r="K516" s="11">
        <v>11</v>
      </c>
      <c r="L516" s="14"/>
      <c r="M516" s="14"/>
      <c r="N516" s="12">
        <v>6003</v>
      </c>
      <c r="O516" s="25"/>
      <c r="P516" s="14" t="s">
        <v>2259</v>
      </c>
      <c r="Q516" s="11" t="s">
        <v>15</v>
      </c>
      <c r="R516" s="16" t="s">
        <v>2618</v>
      </c>
      <c r="S516" s="12"/>
      <c r="T516" s="13" t="s">
        <v>17</v>
      </c>
      <c r="U516" s="13" t="s">
        <v>6687</v>
      </c>
      <c r="V516" s="11" t="s">
        <v>119</v>
      </c>
      <c r="W516" s="14" t="s">
        <v>119</v>
      </c>
      <c r="X516" s="14" t="s">
        <v>119</v>
      </c>
      <c r="Y516" s="14" t="s">
        <v>119</v>
      </c>
      <c r="Z516" s="14" t="s">
        <v>119</v>
      </c>
      <c r="AA516" s="14"/>
      <c r="AB516" s="15">
        <f>retribucións!$L$71</f>
        <v>18968.988064320001</v>
      </c>
      <c r="AC516" s="15">
        <f>retribucións!$H$59</f>
        <v>19124.976097919996</v>
      </c>
      <c r="AD516" s="15">
        <f t="shared" si="20"/>
        <v>155.98803359999511</v>
      </c>
    </row>
    <row r="517" spans="1:30" ht="15" customHeight="1" x14ac:dyDescent="0.25">
      <c r="A517" s="13" t="s">
        <v>17</v>
      </c>
      <c r="B517" s="13" t="s">
        <v>119</v>
      </c>
      <c r="C517" s="14" t="s">
        <v>2603</v>
      </c>
      <c r="D517" s="24" t="s">
        <v>2619</v>
      </c>
      <c r="E517" s="14" t="s">
        <v>2620</v>
      </c>
      <c r="F517" s="14" t="s">
        <v>2466</v>
      </c>
      <c r="G517" s="11">
        <v>10</v>
      </c>
      <c r="H517" s="15">
        <f>retribucións!$E$59</f>
        <v>6486.34</v>
      </c>
      <c r="I517" s="11" t="s">
        <v>1349</v>
      </c>
      <c r="J517" s="24" t="s">
        <v>1350</v>
      </c>
      <c r="K517" s="11">
        <v>11</v>
      </c>
      <c r="L517" s="14"/>
      <c r="M517" s="14"/>
      <c r="N517" s="12">
        <v>6003</v>
      </c>
      <c r="O517" s="25"/>
      <c r="P517" s="14" t="s">
        <v>2259</v>
      </c>
      <c r="Q517" s="11" t="s">
        <v>15</v>
      </c>
      <c r="R517" s="16" t="s">
        <v>2618</v>
      </c>
      <c r="S517" s="12"/>
      <c r="T517" s="13" t="s">
        <v>17</v>
      </c>
      <c r="U517" s="13" t="s">
        <v>6687</v>
      </c>
      <c r="V517" s="11" t="s">
        <v>119</v>
      </c>
      <c r="W517" s="14" t="s">
        <v>119</v>
      </c>
      <c r="X517" s="14" t="s">
        <v>119</v>
      </c>
      <c r="Y517" s="14" t="s">
        <v>119</v>
      </c>
      <c r="Z517" s="14" t="s">
        <v>119</v>
      </c>
      <c r="AA517" s="14"/>
      <c r="AB517" s="15">
        <f>retribucións!$L$71</f>
        <v>18968.988064320001</v>
      </c>
      <c r="AC517" s="15">
        <f>retribucións!$H$59</f>
        <v>19124.976097919996</v>
      </c>
      <c r="AD517" s="15">
        <f t="shared" si="20"/>
        <v>155.98803359999511</v>
      </c>
    </row>
    <row r="518" spans="1:30" ht="15" customHeight="1" x14ac:dyDescent="0.25">
      <c r="A518" s="13" t="s">
        <v>17</v>
      </c>
      <c r="B518" s="13" t="s">
        <v>119</v>
      </c>
      <c r="C518" s="14" t="s">
        <v>2621</v>
      </c>
      <c r="D518" s="24" t="s">
        <v>2622</v>
      </c>
      <c r="E518" s="14" t="s">
        <v>2623</v>
      </c>
      <c r="F518" s="14" t="s">
        <v>1348</v>
      </c>
      <c r="G518" s="11">
        <v>9</v>
      </c>
      <c r="H518" s="15">
        <f>retribucións!$E$60</f>
        <v>6319.04</v>
      </c>
      <c r="I518" s="11" t="s">
        <v>1349</v>
      </c>
      <c r="J518" s="24" t="s">
        <v>1350</v>
      </c>
      <c r="K518" s="11">
        <v>11</v>
      </c>
      <c r="L518" s="14"/>
      <c r="M518" s="14"/>
      <c r="N518" s="12">
        <v>6003</v>
      </c>
      <c r="O518" s="25"/>
      <c r="P518" s="14"/>
      <c r="Q518" s="11" t="s">
        <v>15</v>
      </c>
      <c r="R518" s="16">
        <v>948</v>
      </c>
      <c r="S518" s="12"/>
      <c r="T518" s="13" t="s">
        <v>17</v>
      </c>
      <c r="U518" s="13" t="s">
        <v>6687</v>
      </c>
      <c r="V518" s="11" t="s">
        <v>119</v>
      </c>
      <c r="W518" s="14" t="s">
        <v>119</v>
      </c>
      <c r="X518" s="14" t="s">
        <v>119</v>
      </c>
      <c r="Y518" s="14" t="s">
        <v>119</v>
      </c>
      <c r="Z518" s="14" t="s">
        <v>119</v>
      </c>
      <c r="AA518" s="14"/>
      <c r="AB518" s="15">
        <f>retribucións!$H$71</f>
        <v>18383.701689600002</v>
      </c>
      <c r="AC518" s="15">
        <f>retribucións!$H$60</f>
        <v>18626.938628479998</v>
      </c>
      <c r="AD518" s="15">
        <f t="shared" si="20"/>
        <v>243.23693887999616</v>
      </c>
    </row>
    <row r="519" spans="1:30" ht="15" customHeight="1" x14ac:dyDescent="0.25">
      <c r="A519" s="13" t="s">
        <v>17</v>
      </c>
      <c r="B519" s="13" t="s">
        <v>119</v>
      </c>
      <c r="C519" s="14" t="s">
        <v>2621</v>
      </c>
      <c r="D519" s="24" t="s">
        <v>2624</v>
      </c>
      <c r="E519" s="14" t="s">
        <v>2625</v>
      </c>
      <c r="F519" s="14" t="s">
        <v>1348</v>
      </c>
      <c r="G519" s="11">
        <v>9</v>
      </c>
      <c r="H519" s="15">
        <f>retribucións!$E$60</f>
        <v>6319.04</v>
      </c>
      <c r="I519" s="11" t="s">
        <v>1349</v>
      </c>
      <c r="J519" s="24" t="s">
        <v>1350</v>
      </c>
      <c r="K519" s="11">
        <v>11</v>
      </c>
      <c r="L519" s="14"/>
      <c r="M519" s="14"/>
      <c r="N519" s="12">
        <v>6003</v>
      </c>
      <c r="O519" s="25"/>
      <c r="P519" s="14"/>
      <c r="Q519" s="11" t="s">
        <v>15</v>
      </c>
      <c r="R519" s="16">
        <v>948</v>
      </c>
      <c r="S519" s="12"/>
      <c r="T519" s="13" t="s">
        <v>17</v>
      </c>
      <c r="U519" s="13" t="s">
        <v>6687</v>
      </c>
      <c r="V519" s="11" t="s">
        <v>119</v>
      </c>
      <c r="W519" s="14" t="s">
        <v>119</v>
      </c>
      <c r="X519" s="14" t="s">
        <v>119</v>
      </c>
      <c r="Y519" s="14" t="s">
        <v>119</v>
      </c>
      <c r="Z519" s="14" t="s">
        <v>119</v>
      </c>
      <c r="AA519" s="14"/>
      <c r="AB519" s="15">
        <f>retribucións!$H$71</f>
        <v>18383.701689600002</v>
      </c>
      <c r="AC519" s="15">
        <f>retribucións!$H$60</f>
        <v>18626.938628479998</v>
      </c>
      <c r="AD519" s="15">
        <f t="shared" si="20"/>
        <v>243.23693887999616</v>
      </c>
    </row>
    <row r="520" spans="1:30" ht="15" customHeight="1" x14ac:dyDescent="0.25">
      <c r="A520" s="13" t="s">
        <v>17</v>
      </c>
      <c r="B520" s="13" t="s">
        <v>17</v>
      </c>
      <c r="C520" s="14" t="s">
        <v>2621</v>
      </c>
      <c r="D520" s="24" t="s">
        <v>2626</v>
      </c>
      <c r="E520" s="14" t="s">
        <v>2627</v>
      </c>
      <c r="F520" s="14" t="s">
        <v>1348</v>
      </c>
      <c r="G520" s="11">
        <v>9</v>
      </c>
      <c r="H520" s="15">
        <f>retribucións!$E$60</f>
        <v>6319.04</v>
      </c>
      <c r="I520" s="11" t="s">
        <v>1349</v>
      </c>
      <c r="J520" s="24" t="s">
        <v>1350</v>
      </c>
      <c r="K520" s="11">
        <v>11</v>
      </c>
      <c r="L520" s="14"/>
      <c r="M520" s="14"/>
      <c r="N520" s="12">
        <v>6003</v>
      </c>
      <c r="O520" s="25"/>
      <c r="P520" s="14"/>
      <c r="Q520" s="11" t="s">
        <v>15</v>
      </c>
      <c r="R520" s="16">
        <v>948</v>
      </c>
      <c r="S520" s="12"/>
      <c r="T520" s="13" t="s">
        <v>17</v>
      </c>
      <c r="U520" s="13" t="s">
        <v>17</v>
      </c>
      <c r="V520" s="11">
        <v>583</v>
      </c>
      <c r="W520" s="14" t="s">
        <v>267</v>
      </c>
      <c r="X520" s="14" t="s">
        <v>268</v>
      </c>
      <c r="Y520" s="14" t="s">
        <v>44</v>
      </c>
      <c r="Z520" s="14">
        <v>0</v>
      </c>
      <c r="AA520" s="14"/>
      <c r="AB520" s="15">
        <f>retribucións!$H$71</f>
        <v>18383.701689600002</v>
      </c>
      <c r="AC520" s="15">
        <f>retribucións!$H$60</f>
        <v>18626.938628479998</v>
      </c>
      <c r="AD520" s="15">
        <f t="shared" si="20"/>
        <v>243.23693887999616</v>
      </c>
    </row>
    <row r="521" spans="1:30" ht="15" customHeight="1" x14ac:dyDescent="0.25">
      <c r="A521" s="13" t="s">
        <v>17</v>
      </c>
      <c r="B521" s="13" t="s">
        <v>119</v>
      </c>
      <c r="C521" s="14" t="s">
        <v>2621</v>
      </c>
      <c r="D521" s="24" t="s">
        <v>2628</v>
      </c>
      <c r="E521" s="14" t="s">
        <v>2629</v>
      </c>
      <c r="F521" s="14" t="s">
        <v>1348</v>
      </c>
      <c r="G521" s="11">
        <v>9</v>
      </c>
      <c r="H521" s="15">
        <f>retribucións!$E$60</f>
        <v>6319.04</v>
      </c>
      <c r="I521" s="11" t="s">
        <v>1349</v>
      </c>
      <c r="J521" s="24" t="s">
        <v>1350</v>
      </c>
      <c r="K521" s="11">
        <v>11</v>
      </c>
      <c r="L521" s="14"/>
      <c r="M521" s="14"/>
      <c r="N521" s="12">
        <v>6003</v>
      </c>
      <c r="O521" s="25"/>
      <c r="P521" s="14"/>
      <c r="Q521" s="11" t="s">
        <v>15</v>
      </c>
      <c r="R521" s="16" t="s">
        <v>16</v>
      </c>
      <c r="S521" s="12"/>
      <c r="T521" s="13" t="s">
        <v>17</v>
      </c>
      <c r="U521" s="13" t="s">
        <v>6687</v>
      </c>
      <c r="V521" s="11" t="s">
        <v>119</v>
      </c>
      <c r="W521" s="14" t="s">
        <v>119</v>
      </c>
      <c r="X521" s="14" t="s">
        <v>119</v>
      </c>
      <c r="Y521" s="14" t="s">
        <v>119</v>
      </c>
      <c r="Z521" s="14" t="s">
        <v>119</v>
      </c>
      <c r="AA521" s="14"/>
      <c r="AB521" s="15">
        <f>retribucións!$H$71</f>
        <v>18383.701689600002</v>
      </c>
      <c r="AC521" s="15">
        <f>retribucións!$H$60</f>
        <v>18626.938628479998</v>
      </c>
      <c r="AD521" s="15">
        <f t="shared" si="20"/>
        <v>243.23693887999616</v>
      </c>
    </row>
    <row r="522" spans="1:30" ht="15" customHeight="1" x14ac:dyDescent="0.25">
      <c r="A522" s="13" t="s">
        <v>17</v>
      </c>
      <c r="B522" s="13" t="s">
        <v>17</v>
      </c>
      <c r="C522" s="14" t="s">
        <v>2630</v>
      </c>
      <c r="D522" s="24" t="s">
        <v>2631</v>
      </c>
      <c r="E522" s="14" t="s">
        <v>2632</v>
      </c>
      <c r="F522" s="14" t="s">
        <v>1348</v>
      </c>
      <c r="G522" s="11">
        <v>9</v>
      </c>
      <c r="H522" s="15">
        <f>retribucións!$E$60</f>
        <v>6319.04</v>
      </c>
      <c r="I522" s="11" t="s">
        <v>1349</v>
      </c>
      <c r="J522" s="24" t="s">
        <v>1350</v>
      </c>
      <c r="K522" s="11">
        <v>11</v>
      </c>
      <c r="L522" s="14"/>
      <c r="M522" s="14"/>
      <c r="N522" s="12">
        <v>6003</v>
      </c>
      <c r="O522" s="25"/>
      <c r="P522" s="14"/>
      <c r="Q522" s="11" t="s">
        <v>15</v>
      </c>
      <c r="R522" s="16">
        <v>948</v>
      </c>
      <c r="S522" s="12"/>
      <c r="T522" s="13" t="s">
        <v>17</v>
      </c>
      <c r="U522" s="13" t="s">
        <v>17</v>
      </c>
      <c r="V522" s="11">
        <v>67</v>
      </c>
      <c r="W522" s="14" t="s">
        <v>269</v>
      </c>
      <c r="X522" s="14" t="s">
        <v>270</v>
      </c>
      <c r="Y522" s="14" t="s">
        <v>20</v>
      </c>
      <c r="Z522" s="14">
        <v>0</v>
      </c>
      <c r="AA522" s="14"/>
      <c r="AB522" s="15">
        <f>retribucións!$H$71</f>
        <v>18383.701689600002</v>
      </c>
      <c r="AC522" s="15">
        <f>retribucións!$H$60</f>
        <v>18626.938628479998</v>
      </c>
      <c r="AD522" s="15">
        <f t="shared" si="20"/>
        <v>243.23693887999616</v>
      </c>
    </row>
    <row r="523" spans="1:30" ht="15" customHeight="1" x14ac:dyDescent="0.25">
      <c r="A523" s="13" t="s">
        <v>17</v>
      </c>
      <c r="B523" s="13" t="s">
        <v>119</v>
      </c>
      <c r="C523" s="14" t="s">
        <v>2630</v>
      </c>
      <c r="D523" s="24" t="s">
        <v>2633</v>
      </c>
      <c r="E523" s="14" t="s">
        <v>2634</v>
      </c>
      <c r="F523" s="14" t="s">
        <v>1348</v>
      </c>
      <c r="G523" s="11">
        <v>9</v>
      </c>
      <c r="H523" s="15">
        <f>retribucións!$E$60</f>
        <v>6319.04</v>
      </c>
      <c r="I523" s="11" t="s">
        <v>1349</v>
      </c>
      <c r="J523" s="24" t="s">
        <v>1350</v>
      </c>
      <c r="K523" s="11">
        <v>11</v>
      </c>
      <c r="L523" s="14"/>
      <c r="M523" s="14"/>
      <c r="N523" s="12">
        <v>6003</v>
      </c>
      <c r="O523" s="25"/>
      <c r="P523" s="14"/>
      <c r="Q523" s="11" t="s">
        <v>15</v>
      </c>
      <c r="R523" s="16" t="s">
        <v>16</v>
      </c>
      <c r="S523" s="12"/>
      <c r="T523" s="13" t="s">
        <v>17</v>
      </c>
      <c r="U523" s="13" t="s">
        <v>6687</v>
      </c>
      <c r="V523" s="11" t="s">
        <v>119</v>
      </c>
      <c r="W523" s="14" t="s">
        <v>119</v>
      </c>
      <c r="X523" s="14" t="s">
        <v>119</v>
      </c>
      <c r="Y523" s="14" t="s">
        <v>119</v>
      </c>
      <c r="Z523" s="14" t="s">
        <v>119</v>
      </c>
      <c r="AA523" s="14"/>
      <c r="AB523" s="15">
        <f>retribucións!$H$71</f>
        <v>18383.701689600002</v>
      </c>
      <c r="AC523" s="15">
        <f>retribucións!$H$60</f>
        <v>18626.938628479998</v>
      </c>
      <c r="AD523" s="15">
        <f t="shared" si="20"/>
        <v>243.23693887999616</v>
      </c>
    </row>
    <row r="524" spans="1:30" ht="15" customHeight="1" x14ac:dyDescent="0.25">
      <c r="A524" s="13" t="s">
        <v>17</v>
      </c>
      <c r="B524" s="13" t="s">
        <v>119</v>
      </c>
      <c r="C524" s="14" t="s">
        <v>2630</v>
      </c>
      <c r="D524" s="24" t="s">
        <v>2635</v>
      </c>
      <c r="E524" s="14" t="s">
        <v>2636</v>
      </c>
      <c r="F524" s="14" t="s">
        <v>1348</v>
      </c>
      <c r="G524" s="11">
        <v>9</v>
      </c>
      <c r="H524" s="15">
        <f>retribucións!$E$60</f>
        <v>6319.04</v>
      </c>
      <c r="I524" s="11" t="s">
        <v>1349</v>
      </c>
      <c r="J524" s="24" t="s">
        <v>1350</v>
      </c>
      <c r="K524" s="11">
        <v>11</v>
      </c>
      <c r="L524" s="14"/>
      <c r="M524" s="14"/>
      <c r="N524" s="12">
        <v>6003</v>
      </c>
      <c r="O524" s="25"/>
      <c r="P524" s="14"/>
      <c r="Q524" s="11" t="s">
        <v>15</v>
      </c>
      <c r="R524" s="16">
        <v>948</v>
      </c>
      <c r="S524" s="12"/>
      <c r="T524" s="13" t="s">
        <v>17</v>
      </c>
      <c r="U524" s="13" t="s">
        <v>6687</v>
      </c>
      <c r="V524" s="11" t="s">
        <v>119</v>
      </c>
      <c r="W524" s="14" t="s">
        <v>119</v>
      </c>
      <c r="X524" s="14" t="s">
        <v>119</v>
      </c>
      <c r="Y524" s="14" t="s">
        <v>119</v>
      </c>
      <c r="Z524" s="14" t="s">
        <v>119</v>
      </c>
      <c r="AA524" s="14"/>
      <c r="AB524" s="15">
        <f>retribucións!$H$71</f>
        <v>18383.701689600002</v>
      </c>
      <c r="AC524" s="15">
        <f>retribucións!$H$60</f>
        <v>18626.938628479998</v>
      </c>
      <c r="AD524" s="15">
        <f t="shared" si="20"/>
        <v>243.23693887999616</v>
      </c>
    </row>
    <row r="525" spans="1:30" ht="15" customHeight="1" x14ac:dyDescent="0.25">
      <c r="A525" s="13" t="s">
        <v>17</v>
      </c>
      <c r="B525" s="13" t="s">
        <v>119</v>
      </c>
      <c r="C525" s="14" t="s">
        <v>2637</v>
      </c>
      <c r="D525" s="24" t="s">
        <v>2638</v>
      </c>
      <c r="E525" s="14" t="s">
        <v>2639</v>
      </c>
      <c r="F525" s="14" t="s">
        <v>1348</v>
      </c>
      <c r="G525" s="11">
        <v>10</v>
      </c>
      <c r="H525" s="15">
        <f>retribucións!$E$59</f>
        <v>6486.34</v>
      </c>
      <c r="I525" s="11" t="s">
        <v>1349</v>
      </c>
      <c r="J525" s="24" t="s">
        <v>1350</v>
      </c>
      <c r="K525" s="11">
        <v>11</v>
      </c>
      <c r="L525" s="14"/>
      <c r="M525" s="14"/>
      <c r="N525" s="12">
        <v>6003</v>
      </c>
      <c r="O525" s="25"/>
      <c r="P525" s="14" t="s">
        <v>2259</v>
      </c>
      <c r="Q525" s="11" t="s">
        <v>15</v>
      </c>
      <c r="R525" s="16">
        <v>9733</v>
      </c>
      <c r="S525" s="12"/>
      <c r="T525" s="13" t="s">
        <v>17</v>
      </c>
      <c r="U525" s="13" t="s">
        <v>6687</v>
      </c>
      <c r="V525" s="11" t="s">
        <v>119</v>
      </c>
      <c r="W525" s="14" t="s">
        <v>119</v>
      </c>
      <c r="X525" s="14" t="s">
        <v>119</v>
      </c>
      <c r="Y525" s="14" t="s">
        <v>119</v>
      </c>
      <c r="Z525" s="14" t="s">
        <v>119</v>
      </c>
      <c r="AA525" s="14"/>
      <c r="AB525" s="15">
        <f>retribucións!$L$71</f>
        <v>18968.988064320001</v>
      </c>
      <c r="AC525" s="15">
        <f>retribucións!$H$59</f>
        <v>19124.976097919996</v>
      </c>
      <c r="AD525" s="15">
        <f>AC525-AB525</f>
        <v>155.98803359999511</v>
      </c>
    </row>
    <row r="526" spans="1:30" ht="15" customHeight="1" x14ac:dyDescent="0.25">
      <c r="A526" s="13" t="s">
        <v>17</v>
      </c>
      <c r="B526" s="13" t="s">
        <v>119</v>
      </c>
      <c r="C526" s="14" t="s">
        <v>2637</v>
      </c>
      <c r="D526" s="24" t="s">
        <v>2640</v>
      </c>
      <c r="E526" s="14" t="s">
        <v>2641</v>
      </c>
      <c r="F526" s="14" t="s">
        <v>1348</v>
      </c>
      <c r="G526" s="11">
        <v>10</v>
      </c>
      <c r="H526" s="15">
        <f>retribucións!$E$59</f>
        <v>6486.34</v>
      </c>
      <c r="I526" s="11" t="s">
        <v>1349</v>
      </c>
      <c r="J526" s="24" t="s">
        <v>1350</v>
      </c>
      <c r="K526" s="11">
        <v>11</v>
      </c>
      <c r="L526" s="14"/>
      <c r="M526" s="14"/>
      <c r="N526" s="12">
        <v>6003</v>
      </c>
      <c r="O526" s="25"/>
      <c r="P526" s="14" t="s">
        <v>2259</v>
      </c>
      <c r="Q526" s="11" t="s">
        <v>15</v>
      </c>
      <c r="R526" s="16">
        <v>9733</v>
      </c>
      <c r="S526" s="12"/>
      <c r="T526" s="13" t="s">
        <v>17</v>
      </c>
      <c r="U526" s="13" t="s">
        <v>6687</v>
      </c>
      <c r="V526" s="11" t="s">
        <v>119</v>
      </c>
      <c r="W526" s="14" t="s">
        <v>119</v>
      </c>
      <c r="X526" s="14" t="s">
        <v>119</v>
      </c>
      <c r="Y526" s="14" t="s">
        <v>119</v>
      </c>
      <c r="Z526" s="14" t="s">
        <v>119</v>
      </c>
      <c r="AA526" s="14"/>
      <c r="AB526" s="15">
        <f>retribucións!$L$71</f>
        <v>18968.988064320001</v>
      </c>
      <c r="AC526" s="15">
        <f>retribucións!$H$59</f>
        <v>19124.976097919996</v>
      </c>
      <c r="AD526" s="15">
        <f>AC526-AB526</f>
        <v>155.98803359999511</v>
      </c>
    </row>
    <row r="527" spans="1:30" ht="15" customHeight="1" x14ac:dyDescent="0.25">
      <c r="A527" s="13" t="s">
        <v>17</v>
      </c>
      <c r="B527" s="13" t="s">
        <v>119</v>
      </c>
      <c r="C527" s="14" t="s">
        <v>2637</v>
      </c>
      <c r="D527" s="24" t="s">
        <v>2642</v>
      </c>
      <c r="E527" s="14" t="s">
        <v>2643</v>
      </c>
      <c r="F527" s="14" t="s">
        <v>1348</v>
      </c>
      <c r="G527" s="11">
        <v>10</v>
      </c>
      <c r="H527" s="15">
        <f>retribucións!$E$59</f>
        <v>6486.34</v>
      </c>
      <c r="I527" s="11" t="s">
        <v>1349</v>
      </c>
      <c r="J527" s="24" t="s">
        <v>1350</v>
      </c>
      <c r="K527" s="11">
        <v>11</v>
      </c>
      <c r="L527" s="14"/>
      <c r="M527" s="14"/>
      <c r="N527" s="12">
        <v>6003</v>
      </c>
      <c r="O527" s="25"/>
      <c r="P527" s="14" t="s">
        <v>2259</v>
      </c>
      <c r="Q527" s="11" t="s">
        <v>15</v>
      </c>
      <c r="R527" s="16">
        <v>9733</v>
      </c>
      <c r="S527" s="12"/>
      <c r="T527" s="13" t="s">
        <v>17</v>
      </c>
      <c r="U527" s="13" t="s">
        <v>6687</v>
      </c>
      <c r="V527" s="11" t="s">
        <v>119</v>
      </c>
      <c r="W527" s="14" t="s">
        <v>119</v>
      </c>
      <c r="X527" s="14" t="s">
        <v>119</v>
      </c>
      <c r="Y527" s="14" t="s">
        <v>119</v>
      </c>
      <c r="Z527" s="14" t="s">
        <v>119</v>
      </c>
      <c r="AA527" s="14"/>
      <c r="AB527" s="15">
        <f>retribucións!$L$71</f>
        <v>18968.988064320001</v>
      </c>
      <c r="AC527" s="15">
        <f>retribucións!$H$59</f>
        <v>19124.976097919996</v>
      </c>
      <c r="AD527" s="15">
        <f>AC527-AB527</f>
        <v>155.98803359999511</v>
      </c>
    </row>
    <row r="528" spans="1:30" ht="15" customHeight="1" x14ac:dyDescent="0.25">
      <c r="A528" s="13" t="s">
        <v>17</v>
      </c>
      <c r="B528" s="13" t="s">
        <v>119</v>
      </c>
      <c r="C528" s="14" t="s">
        <v>2637</v>
      </c>
      <c r="D528" s="24" t="s">
        <v>2644</v>
      </c>
      <c r="E528" s="14" t="s">
        <v>2645</v>
      </c>
      <c r="F528" s="14" t="s">
        <v>1348</v>
      </c>
      <c r="G528" s="11">
        <v>9</v>
      </c>
      <c r="H528" s="15">
        <f>retribucións!$E$60</f>
        <v>6319.04</v>
      </c>
      <c r="I528" s="11" t="s">
        <v>1349</v>
      </c>
      <c r="J528" s="24" t="s">
        <v>1350</v>
      </c>
      <c r="K528" s="11">
        <v>11</v>
      </c>
      <c r="L528" s="14"/>
      <c r="M528" s="14"/>
      <c r="N528" s="12">
        <v>6003</v>
      </c>
      <c r="O528" s="25"/>
      <c r="P528" s="14"/>
      <c r="Q528" s="11" t="s">
        <v>15</v>
      </c>
      <c r="R528" s="16" t="s">
        <v>16</v>
      </c>
      <c r="S528" s="12"/>
      <c r="T528" s="13" t="s">
        <v>17</v>
      </c>
      <c r="U528" s="13" t="s">
        <v>6687</v>
      </c>
      <c r="V528" s="11" t="s">
        <v>119</v>
      </c>
      <c r="W528" s="14" t="s">
        <v>119</v>
      </c>
      <c r="X528" s="14" t="s">
        <v>119</v>
      </c>
      <c r="Y528" s="14" t="s">
        <v>119</v>
      </c>
      <c r="Z528" s="14" t="s">
        <v>119</v>
      </c>
      <c r="AA528" s="14"/>
      <c r="AB528" s="15">
        <f>retribucións!$H$71</f>
        <v>18383.701689600002</v>
      </c>
      <c r="AC528" s="15">
        <f>retribucións!$H$60</f>
        <v>18626.938628479998</v>
      </c>
      <c r="AD528" s="15">
        <f t="shared" ref="AD528:AD544" si="21">AC528-AB528</f>
        <v>243.23693887999616</v>
      </c>
    </row>
    <row r="529" spans="1:30" ht="15" customHeight="1" x14ac:dyDescent="0.25">
      <c r="A529" s="13" t="s">
        <v>17</v>
      </c>
      <c r="B529" s="13" t="s">
        <v>17</v>
      </c>
      <c r="C529" s="14" t="s">
        <v>2646</v>
      </c>
      <c r="D529" s="24" t="s">
        <v>2647</v>
      </c>
      <c r="E529" s="14" t="s">
        <v>2648</v>
      </c>
      <c r="F529" s="14" t="s">
        <v>1348</v>
      </c>
      <c r="G529" s="11">
        <v>9</v>
      </c>
      <c r="H529" s="15">
        <f>retribucións!$E$60</f>
        <v>6319.04</v>
      </c>
      <c r="I529" s="11" t="s">
        <v>1349</v>
      </c>
      <c r="J529" s="24" t="s">
        <v>1350</v>
      </c>
      <c r="K529" s="11">
        <v>11</v>
      </c>
      <c r="L529" s="14"/>
      <c r="M529" s="14"/>
      <c r="N529" s="12">
        <v>6003</v>
      </c>
      <c r="O529" s="25"/>
      <c r="P529" s="14"/>
      <c r="Q529" s="11" t="s">
        <v>15</v>
      </c>
      <c r="R529" s="16" t="s">
        <v>16</v>
      </c>
      <c r="S529" s="12"/>
      <c r="T529" s="13" t="s">
        <v>17</v>
      </c>
      <c r="U529" s="13" t="s">
        <v>17</v>
      </c>
      <c r="V529" s="11">
        <v>386</v>
      </c>
      <c r="W529" s="14" t="s">
        <v>271</v>
      </c>
      <c r="X529" s="14" t="s">
        <v>272</v>
      </c>
      <c r="Y529" s="14" t="s">
        <v>20</v>
      </c>
      <c r="Z529" s="14">
        <v>0</v>
      </c>
      <c r="AA529" s="14"/>
      <c r="AB529" s="15">
        <f>retribucións!$H$71</f>
        <v>18383.701689600002</v>
      </c>
      <c r="AC529" s="15">
        <f>retribucións!$H$60</f>
        <v>18626.938628479998</v>
      </c>
      <c r="AD529" s="15">
        <f t="shared" si="21"/>
        <v>243.23693887999616</v>
      </c>
    </row>
    <row r="530" spans="1:30" ht="15" customHeight="1" x14ac:dyDescent="0.25">
      <c r="A530" s="13" t="s">
        <v>17</v>
      </c>
      <c r="B530" s="13" t="s">
        <v>17</v>
      </c>
      <c r="C530" s="14" t="s">
        <v>2646</v>
      </c>
      <c r="D530" s="24" t="s">
        <v>2649</v>
      </c>
      <c r="E530" s="14" t="s">
        <v>2650</v>
      </c>
      <c r="F530" s="14" t="s">
        <v>1348</v>
      </c>
      <c r="G530" s="11">
        <v>9</v>
      </c>
      <c r="H530" s="15">
        <f>retribucións!$E$60</f>
        <v>6319.04</v>
      </c>
      <c r="I530" s="11" t="s">
        <v>1349</v>
      </c>
      <c r="J530" s="24" t="s">
        <v>1350</v>
      </c>
      <c r="K530" s="11">
        <v>11</v>
      </c>
      <c r="L530" s="14"/>
      <c r="M530" s="14"/>
      <c r="N530" s="12">
        <v>6003</v>
      </c>
      <c r="O530" s="25"/>
      <c r="P530" s="14"/>
      <c r="Q530" s="11" t="s">
        <v>15</v>
      </c>
      <c r="R530" s="16" t="s">
        <v>16</v>
      </c>
      <c r="S530" s="12"/>
      <c r="T530" s="13" t="s">
        <v>17</v>
      </c>
      <c r="U530" s="13" t="s">
        <v>17</v>
      </c>
      <c r="V530" s="11">
        <v>564</v>
      </c>
      <c r="W530" s="14" t="s">
        <v>273</v>
      </c>
      <c r="X530" s="14" t="s">
        <v>274</v>
      </c>
      <c r="Y530" s="14" t="s">
        <v>20</v>
      </c>
      <c r="Z530" s="14">
        <v>0</v>
      </c>
      <c r="AA530" s="14"/>
      <c r="AB530" s="15">
        <f>retribucións!$H$71</f>
        <v>18383.701689600002</v>
      </c>
      <c r="AC530" s="15">
        <f>retribucións!$H$60</f>
        <v>18626.938628479998</v>
      </c>
      <c r="AD530" s="15">
        <f t="shared" si="21"/>
        <v>243.23693887999616</v>
      </c>
    </row>
    <row r="531" spans="1:30" ht="15" customHeight="1" x14ac:dyDescent="0.25">
      <c r="A531" s="13" t="s">
        <v>17</v>
      </c>
      <c r="B531" s="13" t="s">
        <v>119</v>
      </c>
      <c r="C531" s="14" t="s">
        <v>2646</v>
      </c>
      <c r="D531" s="24" t="s">
        <v>2651</v>
      </c>
      <c r="E531" s="14" t="s">
        <v>2652</v>
      </c>
      <c r="F531" s="14" t="s">
        <v>1348</v>
      </c>
      <c r="G531" s="11">
        <v>9</v>
      </c>
      <c r="H531" s="15">
        <f>retribucións!$E$60</f>
        <v>6319.04</v>
      </c>
      <c r="I531" s="11" t="s">
        <v>1349</v>
      </c>
      <c r="J531" s="24" t="s">
        <v>1350</v>
      </c>
      <c r="K531" s="11">
        <v>11</v>
      </c>
      <c r="L531" s="14"/>
      <c r="M531" s="14"/>
      <c r="N531" s="12">
        <v>6003</v>
      </c>
      <c r="O531" s="25"/>
      <c r="P531" s="14"/>
      <c r="Q531" s="11" t="s">
        <v>15</v>
      </c>
      <c r="R531" s="16" t="s">
        <v>16</v>
      </c>
      <c r="S531" s="12"/>
      <c r="T531" s="13" t="s">
        <v>17</v>
      </c>
      <c r="U531" s="13" t="s">
        <v>6687</v>
      </c>
      <c r="V531" s="11" t="s">
        <v>119</v>
      </c>
      <c r="W531" s="14" t="s">
        <v>119</v>
      </c>
      <c r="X531" s="14" t="s">
        <v>119</v>
      </c>
      <c r="Y531" s="14" t="s">
        <v>119</v>
      </c>
      <c r="Z531" s="14" t="s">
        <v>119</v>
      </c>
      <c r="AA531" s="14"/>
      <c r="AB531" s="15">
        <f>retribucións!$H$71</f>
        <v>18383.701689600002</v>
      </c>
      <c r="AC531" s="15">
        <f>retribucións!$H$60</f>
        <v>18626.938628479998</v>
      </c>
      <c r="AD531" s="15">
        <f t="shared" si="21"/>
        <v>243.23693887999616</v>
      </c>
    </row>
    <row r="532" spans="1:30" ht="15" customHeight="1" x14ac:dyDescent="0.25">
      <c r="A532" s="13" t="s">
        <v>17</v>
      </c>
      <c r="B532" s="13" t="s">
        <v>119</v>
      </c>
      <c r="C532" s="14" t="s">
        <v>2653</v>
      </c>
      <c r="D532" s="24" t="s">
        <v>2654</v>
      </c>
      <c r="E532" s="14" t="s">
        <v>2655</v>
      </c>
      <c r="F532" s="14" t="s">
        <v>1348</v>
      </c>
      <c r="G532" s="11">
        <v>9</v>
      </c>
      <c r="H532" s="15">
        <f>retribucións!$E$60</f>
        <v>6319.04</v>
      </c>
      <c r="I532" s="11" t="s">
        <v>1349</v>
      </c>
      <c r="J532" s="24" t="s">
        <v>1350</v>
      </c>
      <c r="K532" s="11">
        <v>11</v>
      </c>
      <c r="L532" s="14"/>
      <c r="M532" s="14"/>
      <c r="N532" s="12">
        <v>6003</v>
      </c>
      <c r="O532" s="25"/>
      <c r="P532" s="14"/>
      <c r="Q532" s="11" t="s">
        <v>15</v>
      </c>
      <c r="R532" s="16" t="s">
        <v>16</v>
      </c>
      <c r="S532" s="12"/>
      <c r="T532" s="13" t="s">
        <v>17</v>
      </c>
      <c r="U532" s="13" t="s">
        <v>6687</v>
      </c>
      <c r="V532" s="11" t="s">
        <v>119</v>
      </c>
      <c r="W532" s="14" t="s">
        <v>119</v>
      </c>
      <c r="X532" s="14" t="s">
        <v>119</v>
      </c>
      <c r="Y532" s="14" t="s">
        <v>119</v>
      </c>
      <c r="Z532" s="14" t="s">
        <v>119</v>
      </c>
      <c r="AA532" s="14"/>
      <c r="AB532" s="15">
        <f>retribucións!$H$71</f>
        <v>18383.701689600002</v>
      </c>
      <c r="AC532" s="15">
        <f>retribucións!$H$60</f>
        <v>18626.938628479998</v>
      </c>
      <c r="AD532" s="15">
        <f t="shared" si="21"/>
        <v>243.23693887999616</v>
      </c>
    </row>
    <row r="533" spans="1:30" ht="15" customHeight="1" x14ac:dyDescent="0.25">
      <c r="A533" s="13" t="s">
        <v>17</v>
      </c>
      <c r="B533" s="13" t="s">
        <v>119</v>
      </c>
      <c r="C533" s="14" t="s">
        <v>2653</v>
      </c>
      <c r="D533" s="24" t="s">
        <v>2656</v>
      </c>
      <c r="E533" s="14" t="s">
        <v>2657</v>
      </c>
      <c r="F533" s="14" t="s">
        <v>1348</v>
      </c>
      <c r="G533" s="11">
        <v>9</v>
      </c>
      <c r="H533" s="15">
        <f>retribucións!$E$60</f>
        <v>6319.04</v>
      </c>
      <c r="I533" s="11" t="s">
        <v>1349</v>
      </c>
      <c r="J533" s="24" t="s">
        <v>1350</v>
      </c>
      <c r="K533" s="11">
        <v>11</v>
      </c>
      <c r="L533" s="14"/>
      <c r="M533" s="14"/>
      <c r="N533" s="12">
        <v>6003</v>
      </c>
      <c r="O533" s="25"/>
      <c r="P533" s="14"/>
      <c r="Q533" s="11" t="s">
        <v>15</v>
      </c>
      <c r="R533" s="16">
        <v>948</v>
      </c>
      <c r="S533" s="12"/>
      <c r="T533" s="13" t="s">
        <v>17</v>
      </c>
      <c r="U533" s="13" t="s">
        <v>6687</v>
      </c>
      <c r="V533" s="11" t="s">
        <v>119</v>
      </c>
      <c r="W533" s="14" t="s">
        <v>119</v>
      </c>
      <c r="X533" s="14" t="s">
        <v>119</v>
      </c>
      <c r="Y533" s="14" t="s">
        <v>119</v>
      </c>
      <c r="Z533" s="14" t="s">
        <v>119</v>
      </c>
      <c r="AA533" s="14"/>
      <c r="AB533" s="15">
        <f>retribucións!$H$71</f>
        <v>18383.701689600002</v>
      </c>
      <c r="AC533" s="15">
        <f>retribucións!$H$60</f>
        <v>18626.938628479998</v>
      </c>
      <c r="AD533" s="15">
        <f t="shared" si="21"/>
        <v>243.23693887999616</v>
      </c>
    </row>
    <row r="534" spans="1:30" ht="15" customHeight="1" x14ac:dyDescent="0.25">
      <c r="A534" s="13" t="s">
        <v>17</v>
      </c>
      <c r="B534" s="13" t="s">
        <v>119</v>
      </c>
      <c r="C534" s="14" t="s">
        <v>2653</v>
      </c>
      <c r="D534" s="24" t="s">
        <v>2658</v>
      </c>
      <c r="E534" s="14" t="s">
        <v>2659</v>
      </c>
      <c r="F534" s="14" t="s">
        <v>1348</v>
      </c>
      <c r="G534" s="11">
        <v>9</v>
      </c>
      <c r="H534" s="15">
        <f>retribucións!$E$60</f>
        <v>6319.04</v>
      </c>
      <c r="I534" s="11" t="s">
        <v>1349</v>
      </c>
      <c r="J534" s="24" t="s">
        <v>1350</v>
      </c>
      <c r="K534" s="11">
        <v>11</v>
      </c>
      <c r="L534" s="14"/>
      <c r="M534" s="14"/>
      <c r="N534" s="12">
        <v>6003</v>
      </c>
      <c r="O534" s="25"/>
      <c r="P534" s="14"/>
      <c r="Q534" s="11" t="s">
        <v>15</v>
      </c>
      <c r="R534" s="16">
        <v>948</v>
      </c>
      <c r="S534" s="12"/>
      <c r="T534" s="13" t="s">
        <v>17</v>
      </c>
      <c r="U534" s="13" t="s">
        <v>6687</v>
      </c>
      <c r="V534" s="11" t="s">
        <v>119</v>
      </c>
      <c r="W534" s="14" t="s">
        <v>119</v>
      </c>
      <c r="X534" s="14" t="s">
        <v>119</v>
      </c>
      <c r="Y534" s="14" t="s">
        <v>119</v>
      </c>
      <c r="Z534" s="14" t="s">
        <v>119</v>
      </c>
      <c r="AA534" s="14"/>
      <c r="AB534" s="15">
        <f>retribucións!$H$71</f>
        <v>18383.701689600002</v>
      </c>
      <c r="AC534" s="15">
        <f>retribucións!$H$60</f>
        <v>18626.938628479998</v>
      </c>
      <c r="AD534" s="15">
        <f t="shared" si="21"/>
        <v>243.23693887999616</v>
      </c>
    </row>
    <row r="535" spans="1:30" ht="15" customHeight="1" x14ac:dyDescent="0.25">
      <c r="A535" s="13" t="s">
        <v>17</v>
      </c>
      <c r="B535" s="13" t="s">
        <v>119</v>
      </c>
      <c r="C535" s="14" t="s">
        <v>2653</v>
      </c>
      <c r="D535" s="24" t="s">
        <v>2660</v>
      </c>
      <c r="E535" s="14" t="s">
        <v>2661</v>
      </c>
      <c r="F535" s="14" t="s">
        <v>1348</v>
      </c>
      <c r="G535" s="11">
        <v>9</v>
      </c>
      <c r="H535" s="15">
        <f>retribucións!$E$60</f>
        <v>6319.04</v>
      </c>
      <c r="I535" s="11" t="s">
        <v>1349</v>
      </c>
      <c r="J535" s="24" t="s">
        <v>1350</v>
      </c>
      <c r="K535" s="11">
        <v>11</v>
      </c>
      <c r="L535" s="14"/>
      <c r="M535" s="14"/>
      <c r="N535" s="12">
        <v>6003</v>
      </c>
      <c r="O535" s="25"/>
      <c r="P535" s="14"/>
      <c r="Q535" s="11" t="s">
        <v>15</v>
      </c>
      <c r="R535" s="16" t="s">
        <v>16</v>
      </c>
      <c r="S535" s="12"/>
      <c r="T535" s="13" t="s">
        <v>17</v>
      </c>
      <c r="U535" s="13" t="s">
        <v>6687</v>
      </c>
      <c r="V535" s="11" t="s">
        <v>119</v>
      </c>
      <c r="W535" s="14" t="s">
        <v>119</v>
      </c>
      <c r="X535" s="14" t="s">
        <v>119</v>
      </c>
      <c r="Y535" s="14" t="s">
        <v>119</v>
      </c>
      <c r="Z535" s="14" t="s">
        <v>119</v>
      </c>
      <c r="AA535" s="14"/>
      <c r="AB535" s="15">
        <f>retribucións!$H$71</f>
        <v>18383.701689600002</v>
      </c>
      <c r="AC535" s="15">
        <f>retribucións!$H$60</f>
        <v>18626.938628479998</v>
      </c>
      <c r="AD535" s="15">
        <f t="shared" si="21"/>
        <v>243.23693887999616</v>
      </c>
    </row>
    <row r="536" spans="1:30" ht="15" customHeight="1" x14ac:dyDescent="0.25">
      <c r="A536" s="13" t="s">
        <v>17</v>
      </c>
      <c r="B536" s="13" t="s">
        <v>119</v>
      </c>
      <c r="C536" s="14" t="s">
        <v>2662</v>
      </c>
      <c r="D536" s="24" t="s">
        <v>2663</v>
      </c>
      <c r="E536" s="14" t="s">
        <v>2664</v>
      </c>
      <c r="F536" s="14" t="s">
        <v>1348</v>
      </c>
      <c r="G536" s="11">
        <v>9</v>
      </c>
      <c r="H536" s="15">
        <f>retribucións!$E$60</f>
        <v>6319.04</v>
      </c>
      <c r="I536" s="11" t="s">
        <v>1349</v>
      </c>
      <c r="J536" s="24" t="s">
        <v>1350</v>
      </c>
      <c r="K536" s="11">
        <v>11</v>
      </c>
      <c r="L536" s="14"/>
      <c r="M536" s="14"/>
      <c r="N536" s="12">
        <v>6003</v>
      </c>
      <c r="O536" s="25"/>
      <c r="P536" s="14"/>
      <c r="Q536" s="11" t="s">
        <v>15</v>
      </c>
      <c r="R536" s="16" t="s">
        <v>16</v>
      </c>
      <c r="S536" s="12"/>
      <c r="T536" s="13" t="s">
        <v>17</v>
      </c>
      <c r="U536" s="13" t="s">
        <v>6687</v>
      </c>
      <c r="V536" s="11" t="s">
        <v>119</v>
      </c>
      <c r="W536" s="14" t="s">
        <v>119</v>
      </c>
      <c r="X536" s="14" t="s">
        <v>119</v>
      </c>
      <c r="Y536" s="14" t="s">
        <v>119</v>
      </c>
      <c r="Z536" s="14" t="s">
        <v>119</v>
      </c>
      <c r="AA536" s="14"/>
      <c r="AB536" s="15">
        <f>retribucións!$H$71</f>
        <v>18383.701689600002</v>
      </c>
      <c r="AC536" s="15">
        <f>retribucións!$H$60</f>
        <v>18626.938628479998</v>
      </c>
      <c r="AD536" s="15">
        <f t="shared" si="21"/>
        <v>243.23693887999616</v>
      </c>
    </row>
    <row r="537" spans="1:30" ht="15" customHeight="1" x14ac:dyDescent="0.25">
      <c r="A537" s="13" t="s">
        <v>17</v>
      </c>
      <c r="B537" s="13" t="s">
        <v>17</v>
      </c>
      <c r="C537" s="14" t="s">
        <v>2662</v>
      </c>
      <c r="D537" s="24" t="s">
        <v>2665</v>
      </c>
      <c r="E537" s="14" t="s">
        <v>2666</v>
      </c>
      <c r="F537" s="14" t="s">
        <v>1348</v>
      </c>
      <c r="G537" s="11">
        <v>9</v>
      </c>
      <c r="H537" s="15">
        <f>retribucións!$E$60</f>
        <v>6319.04</v>
      </c>
      <c r="I537" s="11" t="s">
        <v>1349</v>
      </c>
      <c r="J537" s="24" t="s">
        <v>1350</v>
      </c>
      <c r="K537" s="11">
        <v>11</v>
      </c>
      <c r="L537" s="14"/>
      <c r="M537" s="14"/>
      <c r="N537" s="12">
        <v>6003</v>
      </c>
      <c r="O537" s="25"/>
      <c r="P537" s="14"/>
      <c r="Q537" s="11" t="s">
        <v>15</v>
      </c>
      <c r="R537" s="16" t="s">
        <v>16</v>
      </c>
      <c r="S537" s="12"/>
      <c r="T537" s="13" t="s">
        <v>17</v>
      </c>
      <c r="U537" s="13" t="s">
        <v>17</v>
      </c>
      <c r="V537" s="11">
        <v>11</v>
      </c>
      <c r="W537" s="14" t="s">
        <v>275</v>
      </c>
      <c r="X537" s="14" t="s">
        <v>276</v>
      </c>
      <c r="Y537" s="14" t="s">
        <v>20</v>
      </c>
      <c r="Z537" s="14">
        <v>0</v>
      </c>
      <c r="AA537" s="14"/>
      <c r="AB537" s="15">
        <f>retribucións!$H$71</f>
        <v>18383.701689600002</v>
      </c>
      <c r="AC537" s="15">
        <f>retribucións!$H$60</f>
        <v>18626.938628479998</v>
      </c>
      <c r="AD537" s="15">
        <f t="shared" si="21"/>
        <v>243.23693887999616</v>
      </c>
    </row>
    <row r="538" spans="1:30" ht="15" customHeight="1" x14ac:dyDescent="0.25">
      <c r="A538" s="13" t="s">
        <v>17</v>
      </c>
      <c r="B538" s="13" t="s">
        <v>119</v>
      </c>
      <c r="C538" s="14" t="s">
        <v>2662</v>
      </c>
      <c r="D538" s="24" t="s">
        <v>2667</v>
      </c>
      <c r="E538" s="14" t="s">
        <v>2668</v>
      </c>
      <c r="F538" s="14" t="s">
        <v>1348</v>
      </c>
      <c r="G538" s="11">
        <v>9</v>
      </c>
      <c r="H538" s="15">
        <f>retribucións!$E$60</f>
        <v>6319.04</v>
      </c>
      <c r="I538" s="11" t="s">
        <v>1349</v>
      </c>
      <c r="J538" s="24" t="s">
        <v>1350</v>
      </c>
      <c r="K538" s="11">
        <v>11</v>
      </c>
      <c r="L538" s="14"/>
      <c r="M538" s="14"/>
      <c r="N538" s="12">
        <v>6003</v>
      </c>
      <c r="O538" s="25"/>
      <c r="P538" s="14"/>
      <c r="Q538" s="11" t="s">
        <v>15</v>
      </c>
      <c r="R538" s="16" t="s">
        <v>16</v>
      </c>
      <c r="S538" s="12"/>
      <c r="T538" s="13" t="s">
        <v>17</v>
      </c>
      <c r="U538" s="13" t="s">
        <v>6687</v>
      </c>
      <c r="V538" s="11" t="s">
        <v>119</v>
      </c>
      <c r="W538" s="14" t="s">
        <v>119</v>
      </c>
      <c r="X538" s="14" t="s">
        <v>119</v>
      </c>
      <c r="Y538" s="14" t="s">
        <v>119</v>
      </c>
      <c r="Z538" s="14" t="s">
        <v>119</v>
      </c>
      <c r="AA538" s="14"/>
      <c r="AB538" s="15">
        <f>retribucións!$H$71</f>
        <v>18383.701689600002</v>
      </c>
      <c r="AC538" s="15">
        <f>retribucións!$H$60</f>
        <v>18626.938628479998</v>
      </c>
      <c r="AD538" s="15">
        <f t="shared" si="21"/>
        <v>243.23693887999616</v>
      </c>
    </row>
    <row r="539" spans="1:30" ht="15" customHeight="1" x14ac:dyDescent="0.25">
      <c r="A539" s="13" t="s">
        <v>17</v>
      </c>
      <c r="B539" s="13" t="s">
        <v>119</v>
      </c>
      <c r="C539" s="14" t="s">
        <v>2662</v>
      </c>
      <c r="D539" s="24" t="s">
        <v>2669</v>
      </c>
      <c r="E539" s="14" t="s">
        <v>2670</v>
      </c>
      <c r="F539" s="14" t="s">
        <v>1348</v>
      </c>
      <c r="G539" s="11">
        <v>9</v>
      </c>
      <c r="H539" s="15">
        <f>retribucións!$E$60</f>
        <v>6319.04</v>
      </c>
      <c r="I539" s="11" t="s">
        <v>1349</v>
      </c>
      <c r="J539" s="24" t="s">
        <v>1350</v>
      </c>
      <c r="K539" s="11">
        <v>11</v>
      </c>
      <c r="L539" s="14"/>
      <c r="M539" s="14"/>
      <c r="N539" s="12">
        <v>6003</v>
      </c>
      <c r="O539" s="25"/>
      <c r="P539" s="14"/>
      <c r="Q539" s="11" t="s">
        <v>15</v>
      </c>
      <c r="R539" s="16" t="s">
        <v>16</v>
      </c>
      <c r="S539" s="12"/>
      <c r="T539" s="13" t="s">
        <v>17</v>
      </c>
      <c r="U539" s="13" t="s">
        <v>6687</v>
      </c>
      <c r="V539" s="11" t="s">
        <v>119</v>
      </c>
      <c r="W539" s="14" t="s">
        <v>119</v>
      </c>
      <c r="X539" s="14" t="s">
        <v>119</v>
      </c>
      <c r="Y539" s="14" t="s">
        <v>119</v>
      </c>
      <c r="Z539" s="14" t="s">
        <v>119</v>
      </c>
      <c r="AA539" s="14"/>
      <c r="AB539" s="15">
        <f>retribucións!$H$71</f>
        <v>18383.701689600002</v>
      </c>
      <c r="AC539" s="15">
        <f>retribucións!$H$60</f>
        <v>18626.938628479998</v>
      </c>
      <c r="AD539" s="15">
        <f t="shared" si="21"/>
        <v>243.23693887999616</v>
      </c>
    </row>
    <row r="540" spans="1:30" ht="15" customHeight="1" x14ac:dyDescent="0.25">
      <c r="A540" s="13" t="s">
        <v>17</v>
      </c>
      <c r="B540" s="13" t="s">
        <v>17</v>
      </c>
      <c r="C540" s="14" t="s">
        <v>2671</v>
      </c>
      <c r="D540" s="24" t="s">
        <v>2672</v>
      </c>
      <c r="E540" s="14" t="s">
        <v>2673</v>
      </c>
      <c r="F540" s="14" t="s">
        <v>1348</v>
      </c>
      <c r="G540" s="11">
        <v>9</v>
      </c>
      <c r="H540" s="15">
        <f>retribucións!$E$60</f>
        <v>6319.04</v>
      </c>
      <c r="I540" s="11" t="s">
        <v>1349</v>
      </c>
      <c r="J540" s="24" t="s">
        <v>1350</v>
      </c>
      <c r="K540" s="11">
        <v>11</v>
      </c>
      <c r="L540" s="14"/>
      <c r="M540" s="14"/>
      <c r="N540" s="12">
        <v>6003</v>
      </c>
      <c r="O540" s="25"/>
      <c r="P540" s="14"/>
      <c r="Q540" s="11" t="s">
        <v>15</v>
      </c>
      <c r="R540" s="16">
        <v>948</v>
      </c>
      <c r="S540" s="12"/>
      <c r="T540" s="13" t="s">
        <v>17</v>
      </c>
      <c r="U540" s="13" t="s">
        <v>17</v>
      </c>
      <c r="V540" s="11">
        <v>401</v>
      </c>
      <c r="W540" s="14" t="s">
        <v>277</v>
      </c>
      <c r="X540" s="14" t="s">
        <v>278</v>
      </c>
      <c r="Y540" s="14" t="s">
        <v>20</v>
      </c>
      <c r="Z540" s="14">
        <v>0</v>
      </c>
      <c r="AA540" s="14"/>
      <c r="AB540" s="15">
        <f>retribucións!$H$71</f>
        <v>18383.701689600002</v>
      </c>
      <c r="AC540" s="15">
        <f>retribucións!$H$60</f>
        <v>18626.938628479998</v>
      </c>
      <c r="AD540" s="15">
        <f t="shared" si="21"/>
        <v>243.23693887999616</v>
      </c>
    </row>
    <row r="541" spans="1:30" ht="15" customHeight="1" x14ac:dyDescent="0.25">
      <c r="A541" s="13" t="s">
        <v>17</v>
      </c>
      <c r="B541" s="13" t="s">
        <v>119</v>
      </c>
      <c r="C541" s="14" t="s">
        <v>2671</v>
      </c>
      <c r="D541" s="24" t="s">
        <v>2674</v>
      </c>
      <c r="E541" s="14" t="s">
        <v>2675</v>
      </c>
      <c r="F541" s="14" t="s">
        <v>1348</v>
      </c>
      <c r="G541" s="11">
        <v>9</v>
      </c>
      <c r="H541" s="15">
        <f>retribucións!$E$60</f>
        <v>6319.04</v>
      </c>
      <c r="I541" s="11" t="s">
        <v>1349</v>
      </c>
      <c r="J541" s="24" t="s">
        <v>1350</v>
      </c>
      <c r="K541" s="11">
        <v>11</v>
      </c>
      <c r="L541" s="14"/>
      <c r="M541" s="14"/>
      <c r="N541" s="12">
        <v>6003</v>
      </c>
      <c r="O541" s="25"/>
      <c r="P541" s="14"/>
      <c r="Q541" s="11" t="s">
        <v>15</v>
      </c>
      <c r="R541" s="16" t="s">
        <v>16</v>
      </c>
      <c r="S541" s="12"/>
      <c r="T541" s="13" t="s">
        <v>17</v>
      </c>
      <c r="U541" s="13" t="s">
        <v>6687</v>
      </c>
      <c r="V541" s="11" t="s">
        <v>119</v>
      </c>
      <c r="W541" s="14" t="s">
        <v>119</v>
      </c>
      <c r="X541" s="14" t="s">
        <v>119</v>
      </c>
      <c r="Y541" s="14" t="s">
        <v>119</v>
      </c>
      <c r="Z541" s="14" t="s">
        <v>119</v>
      </c>
      <c r="AA541" s="14"/>
      <c r="AB541" s="15">
        <f>retribucións!$H$71</f>
        <v>18383.701689600002</v>
      </c>
      <c r="AC541" s="15">
        <f>retribucións!$H$60</f>
        <v>18626.938628479998</v>
      </c>
      <c r="AD541" s="15">
        <f t="shared" si="21"/>
        <v>243.23693887999616</v>
      </c>
    </row>
    <row r="542" spans="1:30" ht="15" customHeight="1" x14ac:dyDescent="0.25">
      <c r="A542" s="13" t="s">
        <v>17</v>
      </c>
      <c r="B542" s="13" t="s">
        <v>119</v>
      </c>
      <c r="C542" s="14" t="s">
        <v>2671</v>
      </c>
      <c r="D542" s="24" t="s">
        <v>2676</v>
      </c>
      <c r="E542" s="14" t="s">
        <v>2677</v>
      </c>
      <c r="F542" s="14" t="s">
        <v>1348</v>
      </c>
      <c r="G542" s="11">
        <v>9</v>
      </c>
      <c r="H542" s="15">
        <f>retribucións!$E$60</f>
        <v>6319.04</v>
      </c>
      <c r="I542" s="11" t="s">
        <v>1349</v>
      </c>
      <c r="J542" s="24" t="s">
        <v>1350</v>
      </c>
      <c r="K542" s="11">
        <v>11</v>
      </c>
      <c r="L542" s="14"/>
      <c r="M542" s="14"/>
      <c r="N542" s="12">
        <v>6003</v>
      </c>
      <c r="O542" s="25"/>
      <c r="P542" s="14"/>
      <c r="Q542" s="11" t="s">
        <v>15</v>
      </c>
      <c r="R542" s="16">
        <v>948</v>
      </c>
      <c r="S542" s="12"/>
      <c r="T542" s="13" t="s">
        <v>17</v>
      </c>
      <c r="U542" s="13" t="s">
        <v>6687</v>
      </c>
      <c r="V542" s="11" t="s">
        <v>119</v>
      </c>
      <c r="W542" s="14" t="s">
        <v>119</v>
      </c>
      <c r="X542" s="14" t="s">
        <v>119</v>
      </c>
      <c r="Y542" s="14" t="s">
        <v>119</v>
      </c>
      <c r="Z542" s="14" t="s">
        <v>119</v>
      </c>
      <c r="AA542" s="14"/>
      <c r="AB542" s="15">
        <f>retribucións!$H$71</f>
        <v>18383.701689600002</v>
      </c>
      <c r="AC542" s="15">
        <f>retribucións!$H$60</f>
        <v>18626.938628479998</v>
      </c>
      <c r="AD542" s="15">
        <f t="shared" si="21"/>
        <v>243.23693887999616</v>
      </c>
    </row>
    <row r="543" spans="1:30" ht="15" customHeight="1" x14ac:dyDescent="0.25">
      <c r="A543" s="13" t="s">
        <v>17</v>
      </c>
      <c r="B543" s="13" t="s">
        <v>119</v>
      </c>
      <c r="C543" s="14" t="s">
        <v>2671</v>
      </c>
      <c r="D543" s="24" t="s">
        <v>2678</v>
      </c>
      <c r="E543" s="14" t="s">
        <v>2679</v>
      </c>
      <c r="F543" s="14" t="s">
        <v>1348</v>
      </c>
      <c r="G543" s="11">
        <v>9</v>
      </c>
      <c r="H543" s="15">
        <f>retribucións!$E$60</f>
        <v>6319.04</v>
      </c>
      <c r="I543" s="11" t="s">
        <v>1349</v>
      </c>
      <c r="J543" s="24" t="s">
        <v>1350</v>
      </c>
      <c r="K543" s="11">
        <v>11</v>
      </c>
      <c r="L543" s="14"/>
      <c r="M543" s="14"/>
      <c r="N543" s="12">
        <v>6003</v>
      </c>
      <c r="O543" s="25"/>
      <c r="P543" s="14"/>
      <c r="Q543" s="11" t="s">
        <v>15</v>
      </c>
      <c r="R543" s="16" t="s">
        <v>16</v>
      </c>
      <c r="S543" s="12"/>
      <c r="T543" s="13" t="s">
        <v>17</v>
      </c>
      <c r="U543" s="13" t="s">
        <v>6687</v>
      </c>
      <c r="V543" s="11" t="s">
        <v>119</v>
      </c>
      <c r="W543" s="14" t="s">
        <v>119</v>
      </c>
      <c r="X543" s="14" t="s">
        <v>119</v>
      </c>
      <c r="Y543" s="14" t="s">
        <v>119</v>
      </c>
      <c r="Z543" s="14" t="s">
        <v>119</v>
      </c>
      <c r="AA543" s="14"/>
      <c r="AB543" s="15">
        <f>retribucións!$H$71</f>
        <v>18383.701689600002</v>
      </c>
      <c r="AC543" s="15">
        <f>retribucións!$H$60</f>
        <v>18626.938628479998</v>
      </c>
      <c r="AD543" s="15">
        <f t="shared" si="21"/>
        <v>243.23693887999616</v>
      </c>
    </row>
    <row r="544" spans="1:30" ht="15" customHeight="1" x14ac:dyDescent="0.25">
      <c r="A544" s="13" t="s">
        <v>17</v>
      </c>
      <c r="B544" s="13" t="s">
        <v>119</v>
      </c>
      <c r="C544" s="14" t="s">
        <v>2680</v>
      </c>
      <c r="D544" s="24" t="s">
        <v>2681</v>
      </c>
      <c r="E544" s="14" t="s">
        <v>2682</v>
      </c>
      <c r="F544" s="14" t="s">
        <v>1903</v>
      </c>
      <c r="G544" s="11">
        <v>10</v>
      </c>
      <c r="H544" s="15">
        <f>retribucións!$E$59</f>
        <v>6486.34</v>
      </c>
      <c r="I544" s="11" t="s">
        <v>1349</v>
      </c>
      <c r="J544" s="24" t="s">
        <v>1350</v>
      </c>
      <c r="K544" s="11">
        <v>1</v>
      </c>
      <c r="L544" s="14"/>
      <c r="M544" s="14"/>
      <c r="N544" s="12">
        <v>6003</v>
      </c>
      <c r="O544" s="25"/>
      <c r="P544" s="14" t="s">
        <v>2259</v>
      </c>
      <c r="Q544" s="11" t="s">
        <v>15</v>
      </c>
      <c r="R544" s="16"/>
      <c r="S544" s="12"/>
      <c r="T544" s="13" t="s">
        <v>17</v>
      </c>
      <c r="U544" s="13" t="s">
        <v>6687</v>
      </c>
      <c r="V544" s="11" t="s">
        <v>119</v>
      </c>
      <c r="W544" s="14" t="s">
        <v>119</v>
      </c>
      <c r="X544" s="14" t="s">
        <v>119</v>
      </c>
      <c r="Y544" s="14" t="s">
        <v>119</v>
      </c>
      <c r="Z544" s="14" t="s">
        <v>119</v>
      </c>
      <c r="AA544" s="14"/>
      <c r="AB544" s="15">
        <f>+retribucións!L71</f>
        <v>18968.988064320001</v>
      </c>
      <c r="AC544" s="15">
        <f>retribucións!$H$59</f>
        <v>19124.976097919996</v>
      </c>
      <c r="AD544" s="15">
        <f t="shared" si="21"/>
        <v>155.98803359999511</v>
      </c>
    </row>
    <row r="545" spans="1:30" ht="15" customHeight="1" x14ac:dyDescent="0.25">
      <c r="A545" s="13" t="s">
        <v>17</v>
      </c>
      <c r="B545" s="13" t="s">
        <v>119</v>
      </c>
      <c r="C545" s="14" t="s">
        <v>2680</v>
      </c>
      <c r="D545" s="24" t="s">
        <v>2683</v>
      </c>
      <c r="E545" s="14" t="s">
        <v>2684</v>
      </c>
      <c r="F545" s="14" t="s">
        <v>2685</v>
      </c>
      <c r="G545" s="11">
        <v>10</v>
      </c>
      <c r="H545" s="15">
        <f>retribucións!$E$59</f>
        <v>6486.34</v>
      </c>
      <c r="I545" s="11" t="s">
        <v>1349</v>
      </c>
      <c r="J545" s="24" t="s">
        <v>1350</v>
      </c>
      <c r="K545" s="11">
        <v>1</v>
      </c>
      <c r="L545" s="14"/>
      <c r="M545" s="14"/>
      <c r="N545" s="12">
        <v>6003</v>
      </c>
      <c r="O545" s="25"/>
      <c r="P545" s="14" t="s">
        <v>2259</v>
      </c>
      <c r="Q545" s="11" t="s">
        <v>15</v>
      </c>
      <c r="R545" s="16"/>
      <c r="S545" s="12"/>
      <c r="T545" s="13" t="s">
        <v>17</v>
      </c>
      <c r="U545" s="13" t="s">
        <v>6687</v>
      </c>
      <c r="V545" s="11" t="s">
        <v>119</v>
      </c>
      <c r="W545" s="14" t="s">
        <v>119</v>
      </c>
      <c r="X545" s="14" t="s">
        <v>119</v>
      </c>
      <c r="Y545" s="14" t="s">
        <v>119</v>
      </c>
      <c r="Z545" s="14" t="s">
        <v>119</v>
      </c>
      <c r="AA545" s="14"/>
      <c r="AB545" s="15">
        <f>retribucións!$L$71</f>
        <v>18968.988064320001</v>
      </c>
      <c r="AC545" s="15">
        <f>retribucións!$H$59</f>
        <v>19124.976097919996</v>
      </c>
      <c r="AD545" s="15">
        <f>AC545-AB545</f>
        <v>155.98803359999511</v>
      </c>
    </row>
    <row r="546" spans="1:30" ht="15" customHeight="1" x14ac:dyDescent="0.25">
      <c r="A546" s="13" t="s">
        <v>17</v>
      </c>
      <c r="B546" s="13" t="s">
        <v>119</v>
      </c>
      <c r="C546" s="14" t="s">
        <v>2680</v>
      </c>
      <c r="D546" s="24" t="s">
        <v>2686</v>
      </c>
      <c r="E546" s="14" t="s">
        <v>2687</v>
      </c>
      <c r="F546" s="14" t="s">
        <v>1348</v>
      </c>
      <c r="G546" s="11">
        <v>10</v>
      </c>
      <c r="H546" s="15">
        <f>retribucións!$E$59</f>
        <v>6486.34</v>
      </c>
      <c r="I546" s="11" t="s">
        <v>1349</v>
      </c>
      <c r="J546" s="24" t="s">
        <v>1350</v>
      </c>
      <c r="K546" s="11">
        <v>11</v>
      </c>
      <c r="L546" s="14"/>
      <c r="M546" s="14"/>
      <c r="N546" s="12">
        <v>6003</v>
      </c>
      <c r="O546" s="25"/>
      <c r="P546" s="14" t="s">
        <v>2259</v>
      </c>
      <c r="Q546" s="11" t="s">
        <v>15</v>
      </c>
      <c r="R546" s="16">
        <v>9733</v>
      </c>
      <c r="S546" s="12"/>
      <c r="T546" s="13" t="s">
        <v>17</v>
      </c>
      <c r="U546" s="13" t="s">
        <v>6687</v>
      </c>
      <c r="V546" s="11" t="s">
        <v>119</v>
      </c>
      <c r="W546" s="14" t="s">
        <v>119</v>
      </c>
      <c r="X546" s="14" t="s">
        <v>119</v>
      </c>
      <c r="Y546" s="14" t="s">
        <v>119</v>
      </c>
      <c r="Z546" s="14" t="s">
        <v>119</v>
      </c>
      <c r="AA546" s="14"/>
      <c r="AB546" s="15">
        <f>retribucións!$L$71</f>
        <v>18968.988064320001</v>
      </c>
      <c r="AC546" s="15">
        <f>retribucións!$H$59</f>
        <v>19124.976097919996</v>
      </c>
      <c r="AD546" s="15">
        <f>AC546-AB546</f>
        <v>155.98803359999511</v>
      </c>
    </row>
    <row r="547" spans="1:30" ht="15" customHeight="1" x14ac:dyDescent="0.25">
      <c r="A547" s="13" t="s">
        <v>17</v>
      </c>
      <c r="B547" s="13" t="s">
        <v>119</v>
      </c>
      <c r="C547" s="14" t="s">
        <v>2680</v>
      </c>
      <c r="D547" s="24" t="s">
        <v>2688</v>
      </c>
      <c r="E547" s="14" t="s">
        <v>2689</v>
      </c>
      <c r="F547" s="14" t="s">
        <v>1348</v>
      </c>
      <c r="G547" s="11">
        <v>10</v>
      </c>
      <c r="H547" s="15">
        <f>retribucións!$E$59</f>
        <v>6486.34</v>
      </c>
      <c r="I547" s="11" t="s">
        <v>1349</v>
      </c>
      <c r="J547" s="24" t="s">
        <v>1350</v>
      </c>
      <c r="K547" s="11">
        <v>11</v>
      </c>
      <c r="L547" s="14"/>
      <c r="M547" s="14"/>
      <c r="N547" s="12">
        <v>6003</v>
      </c>
      <c r="O547" s="25"/>
      <c r="P547" s="14" t="s">
        <v>2259</v>
      </c>
      <c r="Q547" s="11" t="s">
        <v>15</v>
      </c>
      <c r="R547" s="16">
        <v>9733</v>
      </c>
      <c r="S547" s="12"/>
      <c r="T547" s="13" t="s">
        <v>17</v>
      </c>
      <c r="U547" s="13" t="s">
        <v>6687</v>
      </c>
      <c r="V547" s="11" t="s">
        <v>119</v>
      </c>
      <c r="W547" s="14" t="s">
        <v>119</v>
      </c>
      <c r="X547" s="14" t="s">
        <v>119</v>
      </c>
      <c r="Y547" s="14" t="s">
        <v>119</v>
      </c>
      <c r="Z547" s="14" t="s">
        <v>119</v>
      </c>
      <c r="AA547" s="14"/>
      <c r="AB547" s="15">
        <f>retribucións!$L$71</f>
        <v>18968.988064320001</v>
      </c>
      <c r="AC547" s="15">
        <f>retribucións!$H$59</f>
        <v>19124.976097919996</v>
      </c>
      <c r="AD547" s="15">
        <f>AC547-AB547</f>
        <v>155.98803359999511</v>
      </c>
    </row>
    <row r="548" spans="1:30" ht="15" customHeight="1" x14ac:dyDescent="0.25">
      <c r="A548" s="13" t="s">
        <v>17</v>
      </c>
      <c r="B548" s="13" t="s">
        <v>119</v>
      </c>
      <c r="C548" s="14" t="s">
        <v>2680</v>
      </c>
      <c r="D548" s="24" t="s">
        <v>2690</v>
      </c>
      <c r="E548" s="14" t="s">
        <v>2691</v>
      </c>
      <c r="F548" s="14" t="s">
        <v>1348</v>
      </c>
      <c r="G548" s="11">
        <v>10</v>
      </c>
      <c r="H548" s="15">
        <f>retribucións!$E$59</f>
        <v>6486.34</v>
      </c>
      <c r="I548" s="11" t="s">
        <v>1349</v>
      </c>
      <c r="J548" s="24" t="s">
        <v>1350</v>
      </c>
      <c r="K548" s="11">
        <v>11</v>
      </c>
      <c r="L548" s="14"/>
      <c r="M548" s="14"/>
      <c r="N548" s="12">
        <v>6003</v>
      </c>
      <c r="O548" s="25"/>
      <c r="P548" s="14" t="s">
        <v>2259</v>
      </c>
      <c r="Q548" s="11" t="s">
        <v>15</v>
      </c>
      <c r="R548" s="16">
        <v>9733</v>
      </c>
      <c r="S548" s="12"/>
      <c r="T548" s="13" t="s">
        <v>17</v>
      </c>
      <c r="U548" s="13" t="s">
        <v>6687</v>
      </c>
      <c r="V548" s="11" t="s">
        <v>119</v>
      </c>
      <c r="W548" s="14" t="s">
        <v>119</v>
      </c>
      <c r="X548" s="14" t="s">
        <v>119</v>
      </c>
      <c r="Y548" s="14" t="s">
        <v>119</v>
      </c>
      <c r="Z548" s="14" t="s">
        <v>119</v>
      </c>
      <c r="AA548" s="14"/>
      <c r="AB548" s="15">
        <f>retribucións!$L$71</f>
        <v>18968.988064320001</v>
      </c>
      <c r="AC548" s="15">
        <f>retribucións!$H$59</f>
        <v>19124.976097919996</v>
      </c>
      <c r="AD548" s="15">
        <f>AC548-AB548</f>
        <v>155.98803359999511</v>
      </c>
    </row>
    <row r="549" spans="1:30" ht="15" customHeight="1" x14ac:dyDescent="0.25">
      <c r="A549" s="13" t="s">
        <v>17</v>
      </c>
      <c r="B549" s="13" t="s">
        <v>119</v>
      </c>
      <c r="C549" s="14" t="s">
        <v>2692</v>
      </c>
      <c r="D549" s="24" t="s">
        <v>2693</v>
      </c>
      <c r="E549" s="14" t="s">
        <v>2694</v>
      </c>
      <c r="F549" s="14" t="s">
        <v>1348</v>
      </c>
      <c r="G549" s="11">
        <v>9</v>
      </c>
      <c r="H549" s="15">
        <f>retribucións!$E$60</f>
        <v>6319.04</v>
      </c>
      <c r="I549" s="11" t="s">
        <v>1349</v>
      </c>
      <c r="J549" s="24" t="s">
        <v>1350</v>
      </c>
      <c r="K549" s="11">
        <v>11</v>
      </c>
      <c r="L549" s="14"/>
      <c r="M549" s="14"/>
      <c r="N549" s="12">
        <v>6003</v>
      </c>
      <c r="O549" s="25"/>
      <c r="P549" s="14"/>
      <c r="Q549" s="11" t="s">
        <v>15</v>
      </c>
      <c r="R549" s="16" t="s">
        <v>16</v>
      </c>
      <c r="S549" s="12"/>
      <c r="T549" s="13" t="s">
        <v>17</v>
      </c>
      <c r="U549" s="13" t="s">
        <v>6687</v>
      </c>
      <c r="V549" s="11" t="s">
        <v>119</v>
      </c>
      <c r="W549" s="14" t="s">
        <v>119</v>
      </c>
      <c r="X549" s="14" t="s">
        <v>119</v>
      </c>
      <c r="Y549" s="14" t="s">
        <v>119</v>
      </c>
      <c r="Z549" s="14" t="s">
        <v>119</v>
      </c>
      <c r="AA549" s="14"/>
      <c r="AB549" s="15">
        <f>retribucións!$H$71</f>
        <v>18383.701689600002</v>
      </c>
      <c r="AC549" s="15">
        <f>retribucións!$H$60</f>
        <v>18626.938628479998</v>
      </c>
      <c r="AD549" s="15">
        <f t="shared" ref="AD549:AD566" si="22">AC549-AB549</f>
        <v>243.23693887999616</v>
      </c>
    </row>
    <row r="550" spans="1:30" ht="15" customHeight="1" x14ac:dyDescent="0.25">
      <c r="A550" s="13" t="s">
        <v>17</v>
      </c>
      <c r="B550" s="13" t="s">
        <v>17</v>
      </c>
      <c r="C550" s="14" t="s">
        <v>2692</v>
      </c>
      <c r="D550" s="24" t="s">
        <v>2695</v>
      </c>
      <c r="E550" s="14" t="s">
        <v>2696</v>
      </c>
      <c r="F550" s="14" t="s">
        <v>1348</v>
      </c>
      <c r="G550" s="11">
        <v>9</v>
      </c>
      <c r="H550" s="15">
        <f>retribucións!$E$60</f>
        <v>6319.04</v>
      </c>
      <c r="I550" s="11" t="s">
        <v>1349</v>
      </c>
      <c r="J550" s="24" t="s">
        <v>1350</v>
      </c>
      <c r="K550" s="11">
        <v>11</v>
      </c>
      <c r="L550" s="14"/>
      <c r="M550" s="14"/>
      <c r="N550" s="12">
        <v>6003</v>
      </c>
      <c r="O550" s="25"/>
      <c r="P550" s="14"/>
      <c r="Q550" s="11" t="s">
        <v>15</v>
      </c>
      <c r="R550" s="16" t="s">
        <v>16</v>
      </c>
      <c r="S550" s="12"/>
      <c r="T550" s="13" t="s">
        <v>17</v>
      </c>
      <c r="U550" s="13" t="s">
        <v>17</v>
      </c>
      <c r="V550" s="11">
        <v>13</v>
      </c>
      <c r="W550" s="14" t="s">
        <v>279</v>
      </c>
      <c r="X550" s="14" t="s">
        <v>280</v>
      </c>
      <c r="Y550" s="14" t="s">
        <v>20</v>
      </c>
      <c r="Z550" s="14">
        <v>0</v>
      </c>
      <c r="AA550" s="14"/>
      <c r="AB550" s="15">
        <f>retribucións!$H$71</f>
        <v>18383.701689600002</v>
      </c>
      <c r="AC550" s="15">
        <f>retribucións!$H$60</f>
        <v>18626.938628479998</v>
      </c>
      <c r="AD550" s="15">
        <f t="shared" si="22"/>
        <v>243.23693887999616</v>
      </c>
    </row>
    <row r="551" spans="1:30" ht="15" customHeight="1" x14ac:dyDescent="0.25">
      <c r="A551" s="13" t="s">
        <v>17</v>
      </c>
      <c r="B551" s="13" t="s">
        <v>119</v>
      </c>
      <c r="C551" s="14" t="s">
        <v>2692</v>
      </c>
      <c r="D551" s="24" t="s">
        <v>2697</v>
      </c>
      <c r="E551" s="14" t="s">
        <v>2698</v>
      </c>
      <c r="F551" s="14" t="s">
        <v>1348</v>
      </c>
      <c r="G551" s="11">
        <v>9</v>
      </c>
      <c r="H551" s="15">
        <f>retribucións!$E$60</f>
        <v>6319.04</v>
      </c>
      <c r="I551" s="11" t="s">
        <v>1349</v>
      </c>
      <c r="J551" s="24" t="s">
        <v>1350</v>
      </c>
      <c r="K551" s="11">
        <v>11</v>
      </c>
      <c r="L551" s="14"/>
      <c r="M551" s="14"/>
      <c r="N551" s="12">
        <v>6003</v>
      </c>
      <c r="O551" s="25"/>
      <c r="P551" s="14"/>
      <c r="Q551" s="11" t="s">
        <v>15</v>
      </c>
      <c r="R551" s="16">
        <v>948</v>
      </c>
      <c r="S551" s="12"/>
      <c r="T551" s="13" t="s">
        <v>17</v>
      </c>
      <c r="U551" s="13" t="s">
        <v>6687</v>
      </c>
      <c r="V551" s="11" t="s">
        <v>119</v>
      </c>
      <c r="W551" s="14" t="s">
        <v>119</v>
      </c>
      <c r="X551" s="14" t="s">
        <v>119</v>
      </c>
      <c r="Y551" s="14" t="s">
        <v>119</v>
      </c>
      <c r="Z551" s="14" t="s">
        <v>119</v>
      </c>
      <c r="AA551" s="14"/>
      <c r="AB551" s="15">
        <f>retribucións!$H$71</f>
        <v>18383.701689600002</v>
      </c>
      <c r="AC551" s="15">
        <f>retribucións!$H$60</f>
        <v>18626.938628479998</v>
      </c>
      <c r="AD551" s="15">
        <f t="shared" si="22"/>
        <v>243.23693887999616</v>
      </c>
    </row>
    <row r="552" spans="1:30" ht="15" customHeight="1" x14ac:dyDescent="0.25">
      <c r="A552" s="13" t="s">
        <v>17</v>
      </c>
      <c r="B552" s="13" t="s">
        <v>17</v>
      </c>
      <c r="C552" s="14" t="s">
        <v>2699</v>
      </c>
      <c r="D552" s="24" t="s">
        <v>2700</v>
      </c>
      <c r="E552" s="14" t="s">
        <v>2701</v>
      </c>
      <c r="F552" s="14" t="s">
        <v>1348</v>
      </c>
      <c r="G552" s="11">
        <v>9</v>
      </c>
      <c r="H552" s="15">
        <f>retribucións!$E$60</f>
        <v>6319.04</v>
      </c>
      <c r="I552" s="11" t="s">
        <v>1349</v>
      </c>
      <c r="J552" s="24" t="s">
        <v>1350</v>
      </c>
      <c r="K552" s="11">
        <v>11</v>
      </c>
      <c r="L552" s="14"/>
      <c r="M552" s="14"/>
      <c r="N552" s="12">
        <v>6003</v>
      </c>
      <c r="O552" s="25"/>
      <c r="P552" s="14"/>
      <c r="Q552" s="11" t="s">
        <v>15</v>
      </c>
      <c r="R552" s="16" t="s">
        <v>16</v>
      </c>
      <c r="S552" s="12"/>
      <c r="T552" s="13" t="s">
        <v>17</v>
      </c>
      <c r="U552" s="13" t="s">
        <v>17</v>
      </c>
      <c r="V552" s="11">
        <v>504</v>
      </c>
      <c r="W552" s="14" t="s">
        <v>281</v>
      </c>
      <c r="X552" s="14" t="s">
        <v>282</v>
      </c>
      <c r="Y552" s="14" t="s">
        <v>20</v>
      </c>
      <c r="Z552" s="14">
        <v>0</v>
      </c>
      <c r="AA552" s="14"/>
      <c r="AB552" s="15">
        <f>retribucións!$H$71</f>
        <v>18383.701689600002</v>
      </c>
      <c r="AC552" s="15">
        <f>retribucións!$H$60</f>
        <v>18626.938628479998</v>
      </c>
      <c r="AD552" s="15">
        <f t="shared" si="22"/>
        <v>243.23693887999616</v>
      </c>
    </row>
    <row r="553" spans="1:30" ht="15" customHeight="1" x14ac:dyDescent="0.25">
      <c r="A553" s="13" t="s">
        <v>17</v>
      </c>
      <c r="B553" s="13" t="s">
        <v>119</v>
      </c>
      <c r="C553" s="14" t="s">
        <v>2699</v>
      </c>
      <c r="D553" s="24" t="s">
        <v>2702</v>
      </c>
      <c r="E553" s="14" t="s">
        <v>2703</v>
      </c>
      <c r="F553" s="14" t="s">
        <v>1348</v>
      </c>
      <c r="G553" s="11">
        <v>9</v>
      </c>
      <c r="H553" s="15">
        <f>retribucións!$E$60</f>
        <v>6319.04</v>
      </c>
      <c r="I553" s="11" t="s">
        <v>1349</v>
      </c>
      <c r="J553" s="24" t="s">
        <v>1350</v>
      </c>
      <c r="K553" s="11">
        <v>11</v>
      </c>
      <c r="L553" s="14"/>
      <c r="M553" s="14"/>
      <c r="N553" s="12">
        <v>6003</v>
      </c>
      <c r="O553" s="25"/>
      <c r="P553" s="14"/>
      <c r="Q553" s="11" t="s">
        <v>15</v>
      </c>
      <c r="R553" s="16">
        <v>948</v>
      </c>
      <c r="S553" s="12"/>
      <c r="T553" s="13" t="s">
        <v>17</v>
      </c>
      <c r="U553" s="13" t="s">
        <v>6687</v>
      </c>
      <c r="V553" s="11" t="s">
        <v>119</v>
      </c>
      <c r="W553" s="14" t="s">
        <v>119</v>
      </c>
      <c r="X553" s="14" t="s">
        <v>119</v>
      </c>
      <c r="Y553" s="14" t="s">
        <v>119</v>
      </c>
      <c r="Z553" s="14" t="s">
        <v>119</v>
      </c>
      <c r="AA553" s="14"/>
      <c r="AB553" s="15">
        <f>retribucións!$H$71</f>
        <v>18383.701689600002</v>
      </c>
      <c r="AC553" s="15">
        <f>retribucións!$H$60</f>
        <v>18626.938628479998</v>
      </c>
      <c r="AD553" s="15">
        <f t="shared" si="22"/>
        <v>243.23693887999616</v>
      </c>
    </row>
    <row r="554" spans="1:30" ht="15" customHeight="1" x14ac:dyDescent="0.25">
      <c r="A554" s="13" t="s">
        <v>17</v>
      </c>
      <c r="B554" s="13" t="s">
        <v>17</v>
      </c>
      <c r="C554" s="14" t="s">
        <v>2699</v>
      </c>
      <c r="D554" s="24" t="s">
        <v>2704</v>
      </c>
      <c r="E554" s="14" t="s">
        <v>2705</v>
      </c>
      <c r="F554" s="14" t="s">
        <v>1348</v>
      </c>
      <c r="G554" s="11">
        <v>9</v>
      </c>
      <c r="H554" s="15">
        <f>retribucións!$E$60</f>
        <v>6319.04</v>
      </c>
      <c r="I554" s="11" t="s">
        <v>1349</v>
      </c>
      <c r="J554" s="24" t="s">
        <v>1350</v>
      </c>
      <c r="K554" s="11">
        <v>11</v>
      </c>
      <c r="L554" s="14"/>
      <c r="M554" s="14"/>
      <c r="N554" s="12">
        <v>6003</v>
      </c>
      <c r="O554" s="25"/>
      <c r="P554" s="14"/>
      <c r="Q554" s="11" t="s">
        <v>15</v>
      </c>
      <c r="R554" s="16">
        <v>948</v>
      </c>
      <c r="S554" s="12"/>
      <c r="T554" s="13" t="s">
        <v>17</v>
      </c>
      <c r="U554" s="13" t="s">
        <v>17</v>
      </c>
      <c r="V554" s="11">
        <v>250</v>
      </c>
      <c r="W554" s="14" t="s">
        <v>283</v>
      </c>
      <c r="X554" s="14" t="s">
        <v>284</v>
      </c>
      <c r="Y554" s="14" t="s">
        <v>20</v>
      </c>
      <c r="Z554" s="14">
        <v>0</v>
      </c>
      <c r="AA554" s="14"/>
      <c r="AB554" s="15">
        <f>retribucións!$H$71</f>
        <v>18383.701689600002</v>
      </c>
      <c r="AC554" s="15">
        <f>retribucións!$H$60</f>
        <v>18626.938628479998</v>
      </c>
      <c r="AD554" s="15">
        <f t="shared" si="22"/>
        <v>243.23693887999616</v>
      </c>
    </row>
    <row r="555" spans="1:30" ht="15" customHeight="1" x14ac:dyDescent="0.25">
      <c r="A555" s="13" t="s">
        <v>17</v>
      </c>
      <c r="B555" s="13" t="s">
        <v>17</v>
      </c>
      <c r="C555" s="14" t="s">
        <v>2706</v>
      </c>
      <c r="D555" s="24" t="s">
        <v>2707</v>
      </c>
      <c r="E555" s="14" t="s">
        <v>2708</v>
      </c>
      <c r="F555" s="14" t="s">
        <v>1348</v>
      </c>
      <c r="G555" s="11">
        <v>9</v>
      </c>
      <c r="H555" s="15">
        <f>retribucións!$E$60</f>
        <v>6319.04</v>
      </c>
      <c r="I555" s="11" t="s">
        <v>1349</v>
      </c>
      <c r="J555" s="24" t="s">
        <v>1350</v>
      </c>
      <c r="K555" s="11">
        <v>11</v>
      </c>
      <c r="L555" s="14"/>
      <c r="M555" s="14"/>
      <c r="N555" s="12">
        <v>6003</v>
      </c>
      <c r="O555" s="25"/>
      <c r="P555" s="14"/>
      <c r="Q555" s="11" t="s">
        <v>15</v>
      </c>
      <c r="R555" s="16">
        <v>948</v>
      </c>
      <c r="S555" s="12"/>
      <c r="T555" s="13" t="s">
        <v>17</v>
      </c>
      <c r="U555" s="13" t="s">
        <v>17</v>
      </c>
      <c r="V555" s="11">
        <v>89</v>
      </c>
      <c r="W555" s="14" t="s">
        <v>285</v>
      </c>
      <c r="X555" s="14" t="s">
        <v>286</v>
      </c>
      <c r="Y555" s="14" t="s">
        <v>20</v>
      </c>
      <c r="Z555" s="14">
        <v>0</v>
      </c>
      <c r="AA555" s="14"/>
      <c r="AB555" s="15">
        <f>retribucións!$H$71</f>
        <v>18383.701689600002</v>
      </c>
      <c r="AC555" s="15">
        <f>retribucións!$H$60</f>
        <v>18626.938628479998</v>
      </c>
      <c r="AD555" s="15">
        <f t="shared" si="22"/>
        <v>243.23693887999616</v>
      </c>
    </row>
    <row r="556" spans="1:30" ht="15" customHeight="1" x14ac:dyDescent="0.25">
      <c r="A556" s="13" t="s">
        <v>17</v>
      </c>
      <c r="B556" s="13" t="s">
        <v>119</v>
      </c>
      <c r="C556" s="14" t="s">
        <v>2706</v>
      </c>
      <c r="D556" s="24" t="s">
        <v>2709</v>
      </c>
      <c r="E556" s="14" t="s">
        <v>2710</v>
      </c>
      <c r="F556" s="14" t="s">
        <v>1348</v>
      </c>
      <c r="G556" s="11">
        <v>9</v>
      </c>
      <c r="H556" s="15">
        <f>retribucións!$E$60</f>
        <v>6319.04</v>
      </c>
      <c r="I556" s="11" t="s">
        <v>1349</v>
      </c>
      <c r="J556" s="24" t="s">
        <v>1350</v>
      </c>
      <c r="K556" s="11">
        <v>11</v>
      </c>
      <c r="L556" s="14"/>
      <c r="M556" s="14"/>
      <c r="N556" s="12">
        <v>6003</v>
      </c>
      <c r="O556" s="25"/>
      <c r="P556" s="14"/>
      <c r="Q556" s="11" t="s">
        <v>15</v>
      </c>
      <c r="R556" s="16" t="s">
        <v>16</v>
      </c>
      <c r="S556" s="12"/>
      <c r="T556" s="13" t="s">
        <v>17</v>
      </c>
      <c r="U556" s="13" t="s">
        <v>6687</v>
      </c>
      <c r="V556" s="11" t="s">
        <v>119</v>
      </c>
      <c r="W556" s="14" t="s">
        <v>119</v>
      </c>
      <c r="X556" s="14" t="s">
        <v>119</v>
      </c>
      <c r="Y556" s="14" t="s">
        <v>119</v>
      </c>
      <c r="Z556" s="14" t="s">
        <v>119</v>
      </c>
      <c r="AA556" s="14"/>
      <c r="AB556" s="15">
        <f>retribucións!$H$71</f>
        <v>18383.701689600002</v>
      </c>
      <c r="AC556" s="15">
        <f>retribucións!$H$60</f>
        <v>18626.938628479998</v>
      </c>
      <c r="AD556" s="15">
        <f t="shared" si="22"/>
        <v>243.23693887999616</v>
      </c>
    </row>
    <row r="557" spans="1:30" ht="15" customHeight="1" x14ac:dyDescent="0.25">
      <c r="A557" s="13" t="s">
        <v>17</v>
      </c>
      <c r="B557" s="13" t="s">
        <v>17</v>
      </c>
      <c r="C557" s="14" t="s">
        <v>2706</v>
      </c>
      <c r="D557" s="24" t="s">
        <v>2711</v>
      </c>
      <c r="E557" s="14" t="s">
        <v>2712</v>
      </c>
      <c r="F557" s="14" t="s">
        <v>1348</v>
      </c>
      <c r="G557" s="11">
        <v>9</v>
      </c>
      <c r="H557" s="15">
        <f>retribucións!$E$60</f>
        <v>6319.04</v>
      </c>
      <c r="I557" s="11" t="s">
        <v>1349</v>
      </c>
      <c r="J557" s="24" t="s">
        <v>1350</v>
      </c>
      <c r="K557" s="11">
        <v>11</v>
      </c>
      <c r="L557" s="14"/>
      <c r="M557" s="14"/>
      <c r="N557" s="12">
        <v>6003</v>
      </c>
      <c r="O557" s="25"/>
      <c r="P557" s="14"/>
      <c r="Q557" s="11" t="s">
        <v>15</v>
      </c>
      <c r="R557" s="16" t="s">
        <v>16</v>
      </c>
      <c r="S557" s="12"/>
      <c r="T557" s="13" t="s">
        <v>17</v>
      </c>
      <c r="U557" s="13" t="s">
        <v>17</v>
      </c>
      <c r="V557" s="11">
        <v>245</v>
      </c>
      <c r="W557" s="14" t="s">
        <v>287</v>
      </c>
      <c r="X557" s="14" t="s">
        <v>288</v>
      </c>
      <c r="Y557" s="14" t="s">
        <v>20</v>
      </c>
      <c r="Z557" s="14">
        <v>0</v>
      </c>
      <c r="AA557" s="14"/>
      <c r="AB557" s="15">
        <f>retribucións!$H$71</f>
        <v>18383.701689600002</v>
      </c>
      <c r="AC557" s="15">
        <f>retribucións!$H$60</f>
        <v>18626.938628479998</v>
      </c>
      <c r="AD557" s="15">
        <f t="shared" si="22"/>
        <v>243.23693887999616</v>
      </c>
    </row>
    <row r="558" spans="1:30" ht="15" customHeight="1" x14ac:dyDescent="0.25">
      <c r="A558" s="13" t="s">
        <v>17</v>
      </c>
      <c r="B558" s="13" t="s">
        <v>119</v>
      </c>
      <c r="C558" s="14" t="s">
        <v>2706</v>
      </c>
      <c r="D558" s="24" t="s">
        <v>2713</v>
      </c>
      <c r="E558" s="14" t="s">
        <v>2714</v>
      </c>
      <c r="F558" s="14" t="s">
        <v>1348</v>
      </c>
      <c r="G558" s="11">
        <v>9</v>
      </c>
      <c r="H558" s="15">
        <f>retribucións!$E$60</f>
        <v>6319.04</v>
      </c>
      <c r="I558" s="11" t="s">
        <v>1349</v>
      </c>
      <c r="J558" s="24" t="s">
        <v>1350</v>
      </c>
      <c r="K558" s="11">
        <v>11</v>
      </c>
      <c r="L558" s="14"/>
      <c r="M558" s="14"/>
      <c r="N558" s="12">
        <v>6003</v>
      </c>
      <c r="O558" s="25"/>
      <c r="P558" s="14"/>
      <c r="Q558" s="11" t="s">
        <v>15</v>
      </c>
      <c r="R558" s="16" t="s">
        <v>16</v>
      </c>
      <c r="S558" s="12"/>
      <c r="T558" s="13" t="s">
        <v>17</v>
      </c>
      <c r="U558" s="13" t="s">
        <v>6687</v>
      </c>
      <c r="V558" s="11" t="s">
        <v>119</v>
      </c>
      <c r="W558" s="14" t="s">
        <v>119</v>
      </c>
      <c r="X558" s="14" t="s">
        <v>119</v>
      </c>
      <c r="Y558" s="14" t="s">
        <v>119</v>
      </c>
      <c r="Z558" s="14" t="s">
        <v>119</v>
      </c>
      <c r="AA558" s="14"/>
      <c r="AB558" s="15">
        <f>retribucións!$H$71</f>
        <v>18383.701689600002</v>
      </c>
      <c r="AC558" s="15">
        <f>retribucións!$H$60</f>
        <v>18626.938628479998</v>
      </c>
      <c r="AD558" s="15">
        <f t="shared" si="22"/>
        <v>243.23693887999616</v>
      </c>
    </row>
    <row r="559" spans="1:30" ht="15" customHeight="1" x14ac:dyDescent="0.25">
      <c r="A559" s="13" t="s">
        <v>17</v>
      </c>
      <c r="B559" s="13" t="s">
        <v>119</v>
      </c>
      <c r="C559" s="14" t="s">
        <v>2706</v>
      </c>
      <c r="D559" s="24" t="s">
        <v>2715</v>
      </c>
      <c r="E559" s="14" t="s">
        <v>2716</v>
      </c>
      <c r="F559" s="14" t="s">
        <v>1348</v>
      </c>
      <c r="G559" s="11">
        <v>9</v>
      </c>
      <c r="H559" s="15">
        <f>retribucións!$E$60</f>
        <v>6319.04</v>
      </c>
      <c r="I559" s="11" t="s">
        <v>1349</v>
      </c>
      <c r="J559" s="24" t="s">
        <v>1350</v>
      </c>
      <c r="K559" s="11">
        <v>11</v>
      </c>
      <c r="L559" s="14"/>
      <c r="M559" s="14"/>
      <c r="N559" s="12">
        <v>6003</v>
      </c>
      <c r="O559" s="25"/>
      <c r="P559" s="14"/>
      <c r="Q559" s="11" t="s">
        <v>15</v>
      </c>
      <c r="R559" s="16" t="s">
        <v>16</v>
      </c>
      <c r="S559" s="12"/>
      <c r="T559" s="13" t="s">
        <v>17</v>
      </c>
      <c r="U559" s="13" t="s">
        <v>6687</v>
      </c>
      <c r="V559" s="11" t="s">
        <v>119</v>
      </c>
      <c r="W559" s="14" t="s">
        <v>119</v>
      </c>
      <c r="X559" s="14" t="s">
        <v>119</v>
      </c>
      <c r="Y559" s="14" t="s">
        <v>119</v>
      </c>
      <c r="Z559" s="14" t="s">
        <v>119</v>
      </c>
      <c r="AA559" s="14"/>
      <c r="AB559" s="15">
        <f>retribucións!$H$71</f>
        <v>18383.701689600002</v>
      </c>
      <c r="AC559" s="15">
        <f>retribucións!$H$60</f>
        <v>18626.938628479998</v>
      </c>
      <c r="AD559" s="15">
        <f t="shared" si="22"/>
        <v>243.23693887999616</v>
      </c>
    </row>
    <row r="560" spans="1:30" ht="15" customHeight="1" x14ac:dyDescent="0.25">
      <c r="A560" s="13" t="s">
        <v>17</v>
      </c>
      <c r="B560" s="13" t="s">
        <v>119</v>
      </c>
      <c r="C560" s="14" t="s">
        <v>2706</v>
      </c>
      <c r="D560" s="24" t="s">
        <v>2717</v>
      </c>
      <c r="E560" s="14" t="s">
        <v>2718</v>
      </c>
      <c r="F560" s="14" t="s">
        <v>1348</v>
      </c>
      <c r="G560" s="11">
        <v>9</v>
      </c>
      <c r="H560" s="15">
        <f>retribucións!$E$60</f>
        <v>6319.04</v>
      </c>
      <c r="I560" s="11" t="s">
        <v>1349</v>
      </c>
      <c r="J560" s="24" t="s">
        <v>1350</v>
      </c>
      <c r="K560" s="11">
        <v>11</v>
      </c>
      <c r="L560" s="14"/>
      <c r="M560" s="14"/>
      <c r="N560" s="12">
        <v>6003</v>
      </c>
      <c r="O560" s="25"/>
      <c r="P560" s="14"/>
      <c r="Q560" s="11" t="s">
        <v>15</v>
      </c>
      <c r="R560" s="16" t="s">
        <v>16</v>
      </c>
      <c r="S560" s="12"/>
      <c r="T560" s="13" t="s">
        <v>17</v>
      </c>
      <c r="U560" s="13" t="s">
        <v>6687</v>
      </c>
      <c r="V560" s="11" t="s">
        <v>119</v>
      </c>
      <c r="W560" s="14" t="s">
        <v>119</v>
      </c>
      <c r="X560" s="14" t="s">
        <v>119</v>
      </c>
      <c r="Y560" s="14" t="s">
        <v>119</v>
      </c>
      <c r="Z560" s="14" t="s">
        <v>119</v>
      </c>
      <c r="AA560" s="14"/>
      <c r="AB560" s="15">
        <f>retribucións!$H$71</f>
        <v>18383.701689600002</v>
      </c>
      <c r="AC560" s="15">
        <f>retribucións!$H$60</f>
        <v>18626.938628479998</v>
      </c>
      <c r="AD560" s="15">
        <f t="shared" si="22"/>
        <v>243.23693887999616</v>
      </c>
    </row>
    <row r="561" spans="1:30" ht="15" customHeight="1" x14ac:dyDescent="0.25">
      <c r="A561" s="13" t="s">
        <v>17</v>
      </c>
      <c r="B561" s="13" t="s">
        <v>119</v>
      </c>
      <c r="C561" s="14" t="s">
        <v>2719</v>
      </c>
      <c r="D561" s="24" t="s">
        <v>2720</v>
      </c>
      <c r="E561" s="14" t="s">
        <v>2721</v>
      </c>
      <c r="F561" s="14" t="s">
        <v>1348</v>
      </c>
      <c r="G561" s="11">
        <v>9</v>
      </c>
      <c r="H561" s="15">
        <f>retribucións!$E$60</f>
        <v>6319.04</v>
      </c>
      <c r="I561" s="11" t="s">
        <v>1349</v>
      </c>
      <c r="J561" s="24" t="s">
        <v>1350</v>
      </c>
      <c r="K561" s="11">
        <v>11</v>
      </c>
      <c r="L561" s="14"/>
      <c r="M561" s="14"/>
      <c r="N561" s="12">
        <v>6003</v>
      </c>
      <c r="O561" s="25"/>
      <c r="P561" s="14"/>
      <c r="Q561" s="11" t="s">
        <v>15</v>
      </c>
      <c r="R561" s="16" t="s">
        <v>16</v>
      </c>
      <c r="S561" s="12"/>
      <c r="T561" s="13" t="s">
        <v>17</v>
      </c>
      <c r="U561" s="13" t="s">
        <v>6687</v>
      </c>
      <c r="V561" s="11" t="s">
        <v>119</v>
      </c>
      <c r="W561" s="14" t="s">
        <v>119</v>
      </c>
      <c r="X561" s="14" t="s">
        <v>119</v>
      </c>
      <c r="Y561" s="14" t="s">
        <v>119</v>
      </c>
      <c r="Z561" s="14" t="s">
        <v>119</v>
      </c>
      <c r="AA561" s="14"/>
      <c r="AB561" s="15">
        <f>retribucións!$H$71</f>
        <v>18383.701689600002</v>
      </c>
      <c r="AC561" s="15">
        <f>retribucións!$H$60</f>
        <v>18626.938628479998</v>
      </c>
      <c r="AD561" s="15">
        <f t="shared" si="22"/>
        <v>243.23693887999616</v>
      </c>
    </row>
    <row r="562" spans="1:30" ht="15" customHeight="1" x14ac:dyDescent="0.25">
      <c r="A562" s="13" t="s">
        <v>17</v>
      </c>
      <c r="B562" s="13" t="s">
        <v>17</v>
      </c>
      <c r="C562" s="14" t="s">
        <v>2719</v>
      </c>
      <c r="D562" s="24" t="s">
        <v>2722</v>
      </c>
      <c r="E562" s="14" t="s">
        <v>2723</v>
      </c>
      <c r="F562" s="14" t="s">
        <v>1348</v>
      </c>
      <c r="G562" s="11">
        <v>9</v>
      </c>
      <c r="H562" s="15">
        <f>retribucións!$E$60</f>
        <v>6319.04</v>
      </c>
      <c r="I562" s="11" t="s">
        <v>1349</v>
      </c>
      <c r="J562" s="24" t="s">
        <v>1350</v>
      </c>
      <c r="K562" s="11">
        <v>11</v>
      </c>
      <c r="L562" s="14"/>
      <c r="M562" s="14"/>
      <c r="N562" s="12">
        <v>6003</v>
      </c>
      <c r="O562" s="25"/>
      <c r="P562" s="14"/>
      <c r="Q562" s="11" t="s">
        <v>15</v>
      </c>
      <c r="R562" s="16" t="s">
        <v>16</v>
      </c>
      <c r="S562" s="12"/>
      <c r="T562" s="13" t="s">
        <v>17</v>
      </c>
      <c r="U562" s="13" t="s">
        <v>17</v>
      </c>
      <c r="V562" s="11">
        <v>208</v>
      </c>
      <c r="W562" s="14" t="s">
        <v>289</v>
      </c>
      <c r="X562" s="14" t="s">
        <v>290</v>
      </c>
      <c r="Y562" s="14" t="s">
        <v>20</v>
      </c>
      <c r="Z562" s="14">
        <v>0</v>
      </c>
      <c r="AA562" s="14"/>
      <c r="AB562" s="15">
        <f>retribucións!$H$71</f>
        <v>18383.701689600002</v>
      </c>
      <c r="AC562" s="15">
        <f>retribucións!$H$60</f>
        <v>18626.938628479998</v>
      </c>
      <c r="AD562" s="15">
        <f t="shared" si="22"/>
        <v>243.23693887999616</v>
      </c>
    </row>
    <row r="563" spans="1:30" ht="15" customHeight="1" x14ac:dyDescent="0.25">
      <c r="A563" s="13" t="s">
        <v>17</v>
      </c>
      <c r="B563" s="13" t="s">
        <v>119</v>
      </c>
      <c r="C563" s="14" t="s">
        <v>2724</v>
      </c>
      <c r="D563" s="24" t="s">
        <v>2725</v>
      </c>
      <c r="E563" s="14" t="s">
        <v>2726</v>
      </c>
      <c r="F563" s="14" t="s">
        <v>1348</v>
      </c>
      <c r="G563" s="11">
        <v>9</v>
      </c>
      <c r="H563" s="15">
        <f>retribucións!$E$60</f>
        <v>6319.04</v>
      </c>
      <c r="I563" s="11" t="s">
        <v>1349</v>
      </c>
      <c r="J563" s="24" t="s">
        <v>1350</v>
      </c>
      <c r="K563" s="11">
        <v>11</v>
      </c>
      <c r="L563" s="14"/>
      <c r="M563" s="14"/>
      <c r="N563" s="12">
        <v>6003</v>
      </c>
      <c r="O563" s="25"/>
      <c r="P563" s="14"/>
      <c r="Q563" s="11" t="s">
        <v>15</v>
      </c>
      <c r="R563" s="16" t="s">
        <v>16</v>
      </c>
      <c r="S563" s="12"/>
      <c r="T563" s="13" t="s">
        <v>17</v>
      </c>
      <c r="U563" s="13" t="s">
        <v>6687</v>
      </c>
      <c r="V563" s="11" t="s">
        <v>119</v>
      </c>
      <c r="W563" s="14" t="s">
        <v>119</v>
      </c>
      <c r="X563" s="14" t="s">
        <v>119</v>
      </c>
      <c r="Y563" s="14" t="s">
        <v>119</v>
      </c>
      <c r="Z563" s="14" t="s">
        <v>119</v>
      </c>
      <c r="AA563" s="14"/>
      <c r="AB563" s="15">
        <f>retribucións!$H$71</f>
        <v>18383.701689600002</v>
      </c>
      <c r="AC563" s="15">
        <f>retribucións!$H$60</f>
        <v>18626.938628479998</v>
      </c>
      <c r="AD563" s="15">
        <f t="shared" si="22"/>
        <v>243.23693887999616</v>
      </c>
    </row>
    <row r="564" spans="1:30" ht="15" customHeight="1" x14ac:dyDescent="0.25">
      <c r="A564" s="13" t="s">
        <v>17</v>
      </c>
      <c r="B564" s="13" t="s">
        <v>119</v>
      </c>
      <c r="C564" s="14" t="s">
        <v>2724</v>
      </c>
      <c r="D564" s="24" t="s">
        <v>2727</v>
      </c>
      <c r="E564" s="14" t="s">
        <v>2728</v>
      </c>
      <c r="F564" s="14" t="s">
        <v>1348</v>
      </c>
      <c r="G564" s="11">
        <v>9</v>
      </c>
      <c r="H564" s="15">
        <f>retribucións!$E$60</f>
        <v>6319.04</v>
      </c>
      <c r="I564" s="11" t="s">
        <v>1349</v>
      </c>
      <c r="J564" s="24" t="s">
        <v>1350</v>
      </c>
      <c r="K564" s="11">
        <v>11</v>
      </c>
      <c r="L564" s="14"/>
      <c r="M564" s="14"/>
      <c r="N564" s="12">
        <v>6003</v>
      </c>
      <c r="O564" s="25"/>
      <c r="P564" s="14"/>
      <c r="Q564" s="11" t="s">
        <v>15</v>
      </c>
      <c r="R564" s="16" t="s">
        <v>16</v>
      </c>
      <c r="S564" s="12"/>
      <c r="T564" s="13" t="s">
        <v>17</v>
      </c>
      <c r="U564" s="13" t="s">
        <v>6687</v>
      </c>
      <c r="V564" s="11" t="s">
        <v>119</v>
      </c>
      <c r="W564" s="14" t="s">
        <v>119</v>
      </c>
      <c r="X564" s="14" t="s">
        <v>119</v>
      </c>
      <c r="Y564" s="14" t="s">
        <v>119</v>
      </c>
      <c r="Z564" s="14" t="s">
        <v>119</v>
      </c>
      <c r="AA564" s="14"/>
      <c r="AB564" s="15">
        <f>retribucións!$H$71</f>
        <v>18383.701689600002</v>
      </c>
      <c r="AC564" s="15">
        <f>retribucións!$H$60</f>
        <v>18626.938628479998</v>
      </c>
      <c r="AD564" s="15">
        <f t="shared" si="22"/>
        <v>243.23693887999616</v>
      </c>
    </row>
    <row r="565" spans="1:30" ht="15" customHeight="1" x14ac:dyDescent="0.25">
      <c r="A565" s="13" t="s">
        <v>17</v>
      </c>
      <c r="B565" s="13" t="s">
        <v>17</v>
      </c>
      <c r="C565" s="14" t="s">
        <v>2724</v>
      </c>
      <c r="D565" s="24" t="s">
        <v>2729</v>
      </c>
      <c r="E565" s="14" t="s">
        <v>2730</v>
      </c>
      <c r="F565" s="14" t="s">
        <v>1348</v>
      </c>
      <c r="G565" s="11">
        <v>9</v>
      </c>
      <c r="H565" s="15">
        <f>retribucións!$E$60</f>
        <v>6319.04</v>
      </c>
      <c r="I565" s="11" t="s">
        <v>1349</v>
      </c>
      <c r="J565" s="24" t="s">
        <v>1350</v>
      </c>
      <c r="K565" s="11">
        <v>11</v>
      </c>
      <c r="L565" s="14"/>
      <c r="M565" s="14"/>
      <c r="N565" s="12">
        <v>6003</v>
      </c>
      <c r="O565" s="25"/>
      <c r="P565" s="14"/>
      <c r="Q565" s="11" t="s">
        <v>15</v>
      </c>
      <c r="R565" s="16" t="s">
        <v>16</v>
      </c>
      <c r="S565" s="12"/>
      <c r="T565" s="13" t="s">
        <v>17</v>
      </c>
      <c r="U565" s="13" t="s">
        <v>17</v>
      </c>
      <c r="V565" s="11">
        <v>303</v>
      </c>
      <c r="W565" s="14" t="s">
        <v>291</v>
      </c>
      <c r="X565" s="14" t="s">
        <v>292</v>
      </c>
      <c r="Y565" s="14" t="s">
        <v>20</v>
      </c>
      <c r="Z565" s="14" t="s">
        <v>89</v>
      </c>
      <c r="AA565" s="14"/>
      <c r="AB565" s="15">
        <f>retribucións!$H$71</f>
        <v>18383.701689600002</v>
      </c>
      <c r="AC565" s="15">
        <f>retribucións!$H$60</f>
        <v>18626.938628479998</v>
      </c>
      <c r="AD565" s="15">
        <f t="shared" si="22"/>
        <v>243.23693887999616</v>
      </c>
    </row>
    <row r="566" spans="1:30" ht="15" customHeight="1" x14ac:dyDescent="0.25">
      <c r="A566" s="13" t="s">
        <v>17</v>
      </c>
      <c r="B566" s="13" t="s">
        <v>17</v>
      </c>
      <c r="C566" s="14" t="s">
        <v>2724</v>
      </c>
      <c r="D566" s="24" t="s">
        <v>2731</v>
      </c>
      <c r="E566" s="14" t="s">
        <v>2732</v>
      </c>
      <c r="F566" s="14" t="s">
        <v>1348</v>
      </c>
      <c r="G566" s="11">
        <v>9</v>
      </c>
      <c r="H566" s="15">
        <f>retribucións!$E$60</f>
        <v>6319.04</v>
      </c>
      <c r="I566" s="11" t="s">
        <v>1349</v>
      </c>
      <c r="J566" s="24" t="s">
        <v>1350</v>
      </c>
      <c r="K566" s="11">
        <v>11</v>
      </c>
      <c r="L566" s="14"/>
      <c r="M566" s="14"/>
      <c r="N566" s="12">
        <v>6003</v>
      </c>
      <c r="O566" s="25"/>
      <c r="P566" s="14"/>
      <c r="Q566" s="11" t="s">
        <v>15</v>
      </c>
      <c r="R566" s="16" t="s">
        <v>16</v>
      </c>
      <c r="S566" s="12"/>
      <c r="T566" s="13" t="s">
        <v>17</v>
      </c>
      <c r="U566" s="13" t="s">
        <v>17</v>
      </c>
      <c r="V566" s="11">
        <v>205</v>
      </c>
      <c r="W566" s="14" t="s">
        <v>293</v>
      </c>
      <c r="X566" s="14" t="s">
        <v>294</v>
      </c>
      <c r="Y566" s="14" t="s">
        <v>20</v>
      </c>
      <c r="Z566" s="14">
        <v>0</v>
      </c>
      <c r="AA566" s="14"/>
      <c r="AB566" s="15">
        <f>retribucións!$H$71</f>
        <v>18383.701689600002</v>
      </c>
      <c r="AC566" s="15">
        <f>retribucións!$H$60</f>
        <v>18626.938628479998</v>
      </c>
      <c r="AD566" s="15">
        <f t="shared" si="22"/>
        <v>243.23693887999616</v>
      </c>
    </row>
    <row r="567" spans="1:30" ht="15" customHeight="1" x14ac:dyDescent="0.25">
      <c r="A567" s="13" t="s">
        <v>17</v>
      </c>
      <c r="B567" s="13" t="s">
        <v>17</v>
      </c>
      <c r="C567" s="14" t="s">
        <v>2733</v>
      </c>
      <c r="D567" s="24" t="s">
        <v>2734</v>
      </c>
      <c r="E567" s="14" t="s">
        <v>2735</v>
      </c>
      <c r="F567" s="14" t="s">
        <v>1348</v>
      </c>
      <c r="G567" s="11">
        <v>10</v>
      </c>
      <c r="H567" s="15">
        <f>retribucións!$E$59</f>
        <v>6486.34</v>
      </c>
      <c r="I567" s="11" t="s">
        <v>1349</v>
      </c>
      <c r="J567" s="24" t="s">
        <v>1350</v>
      </c>
      <c r="K567" s="11">
        <v>11</v>
      </c>
      <c r="L567" s="14"/>
      <c r="M567" s="14"/>
      <c r="N567" s="12">
        <v>6003</v>
      </c>
      <c r="O567" s="25"/>
      <c r="P567" s="14" t="s">
        <v>2259</v>
      </c>
      <c r="Q567" s="11" t="s">
        <v>15</v>
      </c>
      <c r="R567" s="16">
        <v>9733</v>
      </c>
      <c r="S567" s="12"/>
      <c r="T567" s="13" t="s">
        <v>17</v>
      </c>
      <c r="U567" s="13" t="s">
        <v>17</v>
      </c>
      <c r="V567" s="11">
        <v>635</v>
      </c>
      <c r="W567" s="14" t="s">
        <v>295</v>
      </c>
      <c r="X567" s="14" t="s">
        <v>296</v>
      </c>
      <c r="Y567" s="14" t="s">
        <v>20</v>
      </c>
      <c r="Z567" s="14">
        <v>0</v>
      </c>
      <c r="AA567" s="14"/>
      <c r="AB567" s="15">
        <f>retribucións!$L$71</f>
        <v>18968.988064320001</v>
      </c>
      <c r="AC567" s="15">
        <f>retribucións!$H$59</f>
        <v>19124.976097919996</v>
      </c>
      <c r="AD567" s="15">
        <f>AC567-AB567</f>
        <v>155.98803359999511</v>
      </c>
    </row>
    <row r="568" spans="1:30" ht="15" customHeight="1" x14ac:dyDescent="0.25">
      <c r="A568" s="13" t="s">
        <v>17</v>
      </c>
      <c r="B568" s="13" t="s">
        <v>119</v>
      </c>
      <c r="C568" s="14" t="s">
        <v>2736</v>
      </c>
      <c r="D568" s="24" t="s">
        <v>2737</v>
      </c>
      <c r="E568" s="14" t="s">
        <v>2738</v>
      </c>
      <c r="F568" s="14" t="s">
        <v>1348</v>
      </c>
      <c r="G568" s="11">
        <v>9</v>
      </c>
      <c r="H568" s="15">
        <f>retribucións!$E$60</f>
        <v>6319.04</v>
      </c>
      <c r="I568" s="11" t="s">
        <v>1349</v>
      </c>
      <c r="J568" s="24" t="s">
        <v>1350</v>
      </c>
      <c r="K568" s="11">
        <v>11</v>
      </c>
      <c r="L568" s="14"/>
      <c r="M568" s="14"/>
      <c r="N568" s="12">
        <v>6003</v>
      </c>
      <c r="O568" s="25"/>
      <c r="P568" s="14"/>
      <c r="Q568" s="11" t="s">
        <v>15</v>
      </c>
      <c r="R568" s="16" t="s">
        <v>16</v>
      </c>
      <c r="S568" s="12"/>
      <c r="T568" s="13" t="s">
        <v>17</v>
      </c>
      <c r="U568" s="13" t="s">
        <v>6687</v>
      </c>
      <c r="V568" s="11" t="s">
        <v>119</v>
      </c>
      <c r="W568" s="14" t="s">
        <v>119</v>
      </c>
      <c r="X568" s="14" t="s">
        <v>119</v>
      </c>
      <c r="Y568" s="14" t="s">
        <v>119</v>
      </c>
      <c r="Z568" s="14" t="s">
        <v>119</v>
      </c>
      <c r="AA568" s="14"/>
      <c r="AB568" s="15">
        <f>retribucións!$H$71</f>
        <v>18383.701689600002</v>
      </c>
      <c r="AC568" s="15">
        <f>retribucións!$H$60</f>
        <v>18626.938628479998</v>
      </c>
      <c r="AD568" s="15">
        <f t="shared" ref="AD568:AD590" si="23">AC568-AB568</f>
        <v>243.23693887999616</v>
      </c>
    </row>
    <row r="569" spans="1:30" ht="15" customHeight="1" x14ac:dyDescent="0.25">
      <c r="A569" s="13" t="s">
        <v>17</v>
      </c>
      <c r="B569" s="13" t="s">
        <v>119</v>
      </c>
      <c r="C569" s="14" t="s">
        <v>2736</v>
      </c>
      <c r="D569" s="24" t="s">
        <v>2739</v>
      </c>
      <c r="E569" s="14" t="s">
        <v>2740</v>
      </c>
      <c r="F569" s="14" t="s">
        <v>1348</v>
      </c>
      <c r="G569" s="11">
        <v>9</v>
      </c>
      <c r="H569" s="15">
        <f>retribucións!$E$60</f>
        <v>6319.04</v>
      </c>
      <c r="I569" s="11" t="s">
        <v>1349</v>
      </c>
      <c r="J569" s="24" t="s">
        <v>1350</v>
      </c>
      <c r="K569" s="11">
        <v>11</v>
      </c>
      <c r="L569" s="14"/>
      <c r="M569" s="14"/>
      <c r="N569" s="12">
        <v>6003</v>
      </c>
      <c r="O569" s="25"/>
      <c r="P569" s="14"/>
      <c r="Q569" s="11" t="s">
        <v>15</v>
      </c>
      <c r="R569" s="16" t="s">
        <v>16</v>
      </c>
      <c r="S569" s="12"/>
      <c r="T569" s="13" t="s">
        <v>17</v>
      </c>
      <c r="U569" s="13" t="s">
        <v>6687</v>
      </c>
      <c r="V569" s="11" t="s">
        <v>119</v>
      </c>
      <c r="W569" s="14" t="s">
        <v>119</v>
      </c>
      <c r="X569" s="14" t="s">
        <v>119</v>
      </c>
      <c r="Y569" s="14" t="s">
        <v>119</v>
      </c>
      <c r="Z569" s="14" t="s">
        <v>119</v>
      </c>
      <c r="AA569" s="14"/>
      <c r="AB569" s="15">
        <f>retribucións!$H$71</f>
        <v>18383.701689600002</v>
      </c>
      <c r="AC569" s="15">
        <f>retribucións!$H$60</f>
        <v>18626.938628479998</v>
      </c>
      <c r="AD569" s="15">
        <f t="shared" si="23"/>
        <v>243.23693887999616</v>
      </c>
    </row>
    <row r="570" spans="1:30" ht="15" customHeight="1" x14ac:dyDescent="0.25">
      <c r="A570" s="13" t="s">
        <v>17</v>
      </c>
      <c r="B570" s="13" t="s">
        <v>17</v>
      </c>
      <c r="C570" s="14" t="s">
        <v>2736</v>
      </c>
      <c r="D570" s="24" t="s">
        <v>2741</v>
      </c>
      <c r="E570" s="14" t="s">
        <v>2742</v>
      </c>
      <c r="F570" s="14" t="s">
        <v>1348</v>
      </c>
      <c r="G570" s="11">
        <v>9</v>
      </c>
      <c r="H570" s="15">
        <f>retribucións!$E$60</f>
        <v>6319.04</v>
      </c>
      <c r="I570" s="11" t="s">
        <v>1349</v>
      </c>
      <c r="J570" s="24" t="s">
        <v>1350</v>
      </c>
      <c r="K570" s="11">
        <v>11</v>
      </c>
      <c r="L570" s="14"/>
      <c r="M570" s="14"/>
      <c r="N570" s="12">
        <v>6003</v>
      </c>
      <c r="O570" s="25"/>
      <c r="P570" s="14"/>
      <c r="Q570" s="11" t="s">
        <v>15</v>
      </c>
      <c r="R570" s="16" t="s">
        <v>16</v>
      </c>
      <c r="S570" s="12"/>
      <c r="T570" s="13" t="s">
        <v>17</v>
      </c>
      <c r="U570" s="13" t="s">
        <v>17</v>
      </c>
      <c r="V570" s="11">
        <v>516</v>
      </c>
      <c r="W570" s="14" t="s">
        <v>297</v>
      </c>
      <c r="X570" s="14" t="s">
        <v>298</v>
      </c>
      <c r="Y570" s="14" t="s">
        <v>20</v>
      </c>
      <c r="Z570" s="14">
        <v>0</v>
      </c>
      <c r="AA570" s="14"/>
      <c r="AB570" s="15">
        <f>retribucións!$H$71</f>
        <v>18383.701689600002</v>
      </c>
      <c r="AC570" s="15">
        <f>retribucións!$H$60</f>
        <v>18626.938628479998</v>
      </c>
      <c r="AD570" s="15">
        <f t="shared" si="23"/>
        <v>243.23693887999616</v>
      </c>
    </row>
    <row r="571" spans="1:30" ht="15" customHeight="1" x14ac:dyDescent="0.25">
      <c r="A571" s="13" t="s">
        <v>17</v>
      </c>
      <c r="B571" s="13" t="s">
        <v>119</v>
      </c>
      <c r="C571" s="14" t="s">
        <v>2736</v>
      </c>
      <c r="D571" s="24" t="s">
        <v>2743</v>
      </c>
      <c r="E571" s="14" t="s">
        <v>2744</v>
      </c>
      <c r="F571" s="14" t="s">
        <v>1348</v>
      </c>
      <c r="G571" s="11">
        <v>9</v>
      </c>
      <c r="H571" s="15">
        <f>retribucións!$E$60</f>
        <v>6319.04</v>
      </c>
      <c r="I571" s="11" t="s">
        <v>1349</v>
      </c>
      <c r="J571" s="24" t="s">
        <v>1350</v>
      </c>
      <c r="K571" s="11">
        <v>11</v>
      </c>
      <c r="L571" s="14"/>
      <c r="M571" s="14"/>
      <c r="N571" s="12">
        <v>6003</v>
      </c>
      <c r="O571" s="25"/>
      <c r="P571" s="14"/>
      <c r="Q571" s="11" t="s">
        <v>15</v>
      </c>
      <c r="R571" s="16">
        <v>948</v>
      </c>
      <c r="S571" s="12"/>
      <c r="T571" s="13" t="s">
        <v>17</v>
      </c>
      <c r="U571" s="13" t="s">
        <v>6687</v>
      </c>
      <c r="V571" s="11" t="s">
        <v>119</v>
      </c>
      <c r="W571" s="14" t="s">
        <v>119</v>
      </c>
      <c r="X571" s="14" t="s">
        <v>119</v>
      </c>
      <c r="Y571" s="14" t="s">
        <v>119</v>
      </c>
      <c r="Z571" s="14" t="s">
        <v>119</v>
      </c>
      <c r="AA571" s="14"/>
      <c r="AB571" s="15">
        <f>retribucións!$H$71</f>
        <v>18383.701689600002</v>
      </c>
      <c r="AC571" s="15">
        <f>retribucións!$H$60</f>
        <v>18626.938628479998</v>
      </c>
      <c r="AD571" s="15">
        <f t="shared" si="23"/>
        <v>243.23693887999616</v>
      </c>
    </row>
    <row r="572" spans="1:30" ht="15" customHeight="1" x14ac:dyDescent="0.25">
      <c r="A572" s="13" t="s">
        <v>17</v>
      </c>
      <c r="B572" s="13" t="s">
        <v>17</v>
      </c>
      <c r="C572" s="14" t="s">
        <v>2745</v>
      </c>
      <c r="D572" s="24" t="s">
        <v>2746</v>
      </c>
      <c r="E572" s="14" t="s">
        <v>2747</v>
      </c>
      <c r="F572" s="14" t="s">
        <v>1348</v>
      </c>
      <c r="G572" s="11">
        <v>9</v>
      </c>
      <c r="H572" s="15">
        <f>retribucións!$E$60</f>
        <v>6319.04</v>
      </c>
      <c r="I572" s="11" t="s">
        <v>1349</v>
      </c>
      <c r="J572" s="24" t="s">
        <v>1350</v>
      </c>
      <c r="K572" s="11">
        <v>11</v>
      </c>
      <c r="L572" s="14"/>
      <c r="M572" s="14"/>
      <c r="N572" s="12">
        <v>6003</v>
      </c>
      <c r="O572" s="25"/>
      <c r="P572" s="14"/>
      <c r="Q572" s="11" t="s">
        <v>15</v>
      </c>
      <c r="R572" s="16">
        <v>948</v>
      </c>
      <c r="S572" s="12"/>
      <c r="T572" s="13" t="s">
        <v>17</v>
      </c>
      <c r="U572" s="13" t="s">
        <v>17</v>
      </c>
      <c r="V572" s="11">
        <v>455</v>
      </c>
      <c r="W572" s="14" t="s">
        <v>299</v>
      </c>
      <c r="X572" s="14" t="s">
        <v>300</v>
      </c>
      <c r="Y572" s="14" t="s">
        <v>20</v>
      </c>
      <c r="Z572" s="14">
        <v>0</v>
      </c>
      <c r="AA572" s="14"/>
      <c r="AB572" s="15">
        <f>retribucións!$H$71</f>
        <v>18383.701689600002</v>
      </c>
      <c r="AC572" s="15">
        <f>retribucións!$H$60</f>
        <v>18626.938628479998</v>
      </c>
      <c r="AD572" s="15">
        <f t="shared" si="23"/>
        <v>243.23693887999616</v>
      </c>
    </row>
    <row r="573" spans="1:30" ht="15" customHeight="1" x14ac:dyDescent="0.25">
      <c r="A573" s="13" t="s">
        <v>17</v>
      </c>
      <c r="B573" s="13" t="s">
        <v>17</v>
      </c>
      <c r="C573" s="14" t="s">
        <v>2745</v>
      </c>
      <c r="D573" s="24" t="s">
        <v>2748</v>
      </c>
      <c r="E573" s="14" t="s">
        <v>2749</v>
      </c>
      <c r="F573" s="14" t="s">
        <v>1348</v>
      </c>
      <c r="G573" s="11">
        <v>9</v>
      </c>
      <c r="H573" s="15">
        <f>retribucións!$E$60</f>
        <v>6319.04</v>
      </c>
      <c r="I573" s="11" t="s">
        <v>1349</v>
      </c>
      <c r="J573" s="24" t="s">
        <v>1350</v>
      </c>
      <c r="K573" s="11">
        <v>11</v>
      </c>
      <c r="L573" s="14"/>
      <c r="M573" s="14"/>
      <c r="N573" s="12">
        <v>6003</v>
      </c>
      <c r="O573" s="25"/>
      <c r="P573" s="14"/>
      <c r="Q573" s="11" t="s">
        <v>15</v>
      </c>
      <c r="R573" s="16" t="s">
        <v>16</v>
      </c>
      <c r="S573" s="12"/>
      <c r="T573" s="13" t="s">
        <v>17</v>
      </c>
      <c r="U573" s="13" t="s">
        <v>17</v>
      </c>
      <c r="V573" s="11">
        <v>494</v>
      </c>
      <c r="W573" s="14" t="s">
        <v>301</v>
      </c>
      <c r="X573" s="14" t="s">
        <v>302</v>
      </c>
      <c r="Y573" s="14" t="s">
        <v>20</v>
      </c>
      <c r="Z573" s="14">
        <v>0</v>
      </c>
      <c r="AA573" s="14"/>
      <c r="AB573" s="15">
        <f>retribucións!$H$71</f>
        <v>18383.701689600002</v>
      </c>
      <c r="AC573" s="15">
        <f>retribucións!$H$60</f>
        <v>18626.938628479998</v>
      </c>
      <c r="AD573" s="15">
        <f t="shared" si="23"/>
        <v>243.23693887999616</v>
      </c>
    </row>
    <row r="574" spans="1:30" ht="15" customHeight="1" x14ac:dyDescent="0.25">
      <c r="A574" s="13" t="s">
        <v>17</v>
      </c>
      <c r="B574" s="13" t="s">
        <v>119</v>
      </c>
      <c r="C574" s="14" t="s">
        <v>2745</v>
      </c>
      <c r="D574" s="24" t="s">
        <v>2750</v>
      </c>
      <c r="E574" s="14" t="s">
        <v>2751</v>
      </c>
      <c r="F574" s="14" t="s">
        <v>1348</v>
      </c>
      <c r="G574" s="11">
        <v>9</v>
      </c>
      <c r="H574" s="15">
        <f>retribucións!$E$60</f>
        <v>6319.04</v>
      </c>
      <c r="I574" s="11" t="s">
        <v>1349</v>
      </c>
      <c r="J574" s="24" t="s">
        <v>1350</v>
      </c>
      <c r="K574" s="11">
        <v>11</v>
      </c>
      <c r="L574" s="14"/>
      <c r="M574" s="14"/>
      <c r="N574" s="12">
        <v>6003</v>
      </c>
      <c r="O574" s="25"/>
      <c r="P574" s="14"/>
      <c r="Q574" s="11" t="s">
        <v>15</v>
      </c>
      <c r="R574" s="16">
        <v>948</v>
      </c>
      <c r="S574" s="12"/>
      <c r="T574" s="13" t="s">
        <v>17</v>
      </c>
      <c r="U574" s="13" t="s">
        <v>6687</v>
      </c>
      <c r="V574" s="11" t="s">
        <v>119</v>
      </c>
      <c r="W574" s="14" t="s">
        <v>119</v>
      </c>
      <c r="X574" s="14" t="s">
        <v>119</v>
      </c>
      <c r="Y574" s="14" t="s">
        <v>119</v>
      </c>
      <c r="Z574" s="14" t="s">
        <v>119</v>
      </c>
      <c r="AA574" s="14"/>
      <c r="AB574" s="15">
        <f>retribucións!$H$71</f>
        <v>18383.701689600002</v>
      </c>
      <c r="AC574" s="15">
        <f>retribucións!$H$60</f>
        <v>18626.938628479998</v>
      </c>
      <c r="AD574" s="15">
        <f t="shared" si="23"/>
        <v>243.23693887999616</v>
      </c>
    </row>
    <row r="575" spans="1:30" ht="15" customHeight="1" x14ac:dyDescent="0.25">
      <c r="A575" s="13" t="s">
        <v>17</v>
      </c>
      <c r="B575" s="13" t="s">
        <v>119</v>
      </c>
      <c r="C575" s="14" t="s">
        <v>2752</v>
      </c>
      <c r="D575" s="24" t="s">
        <v>2753</v>
      </c>
      <c r="E575" s="14" t="s">
        <v>2754</v>
      </c>
      <c r="F575" s="14" t="s">
        <v>1348</v>
      </c>
      <c r="G575" s="11">
        <v>9</v>
      </c>
      <c r="H575" s="15">
        <f>retribucións!$E$60</f>
        <v>6319.04</v>
      </c>
      <c r="I575" s="11" t="s">
        <v>1349</v>
      </c>
      <c r="J575" s="24" t="s">
        <v>1350</v>
      </c>
      <c r="K575" s="11">
        <v>11</v>
      </c>
      <c r="L575" s="14"/>
      <c r="M575" s="14"/>
      <c r="N575" s="12">
        <v>6003</v>
      </c>
      <c r="O575" s="25"/>
      <c r="P575" s="14"/>
      <c r="Q575" s="11" t="s">
        <v>15</v>
      </c>
      <c r="R575" s="16" t="s">
        <v>16</v>
      </c>
      <c r="S575" s="12"/>
      <c r="T575" s="13" t="s">
        <v>17</v>
      </c>
      <c r="U575" s="13" t="s">
        <v>6687</v>
      </c>
      <c r="V575" s="11" t="s">
        <v>119</v>
      </c>
      <c r="W575" s="14" t="s">
        <v>119</v>
      </c>
      <c r="X575" s="14" t="s">
        <v>119</v>
      </c>
      <c r="Y575" s="14" t="s">
        <v>119</v>
      </c>
      <c r="Z575" s="14" t="s">
        <v>119</v>
      </c>
      <c r="AA575" s="14"/>
      <c r="AB575" s="15">
        <f>retribucións!$H$71</f>
        <v>18383.701689600002</v>
      </c>
      <c r="AC575" s="15">
        <f>retribucións!$H$60</f>
        <v>18626.938628479998</v>
      </c>
      <c r="AD575" s="15">
        <f t="shared" si="23"/>
        <v>243.23693887999616</v>
      </c>
    </row>
    <row r="576" spans="1:30" ht="15" customHeight="1" x14ac:dyDescent="0.25">
      <c r="A576" s="13" t="s">
        <v>17</v>
      </c>
      <c r="B576" s="13" t="s">
        <v>119</v>
      </c>
      <c r="C576" s="14" t="s">
        <v>2752</v>
      </c>
      <c r="D576" s="24" t="s">
        <v>2755</v>
      </c>
      <c r="E576" s="14" t="s">
        <v>2756</v>
      </c>
      <c r="F576" s="14" t="s">
        <v>1348</v>
      </c>
      <c r="G576" s="11">
        <v>9</v>
      </c>
      <c r="H576" s="15">
        <f>retribucións!$E$60</f>
        <v>6319.04</v>
      </c>
      <c r="I576" s="11" t="s">
        <v>1349</v>
      </c>
      <c r="J576" s="24" t="s">
        <v>1350</v>
      </c>
      <c r="K576" s="11">
        <v>11</v>
      </c>
      <c r="L576" s="14"/>
      <c r="M576" s="14"/>
      <c r="N576" s="12">
        <v>6003</v>
      </c>
      <c r="O576" s="25"/>
      <c r="P576" s="14"/>
      <c r="Q576" s="11" t="s">
        <v>15</v>
      </c>
      <c r="R576" s="16" t="s">
        <v>16</v>
      </c>
      <c r="S576" s="12"/>
      <c r="T576" s="13" t="s">
        <v>17</v>
      </c>
      <c r="U576" s="13" t="s">
        <v>6687</v>
      </c>
      <c r="V576" s="11" t="s">
        <v>119</v>
      </c>
      <c r="W576" s="14" t="s">
        <v>119</v>
      </c>
      <c r="X576" s="14" t="s">
        <v>119</v>
      </c>
      <c r="Y576" s="14" t="s">
        <v>119</v>
      </c>
      <c r="Z576" s="14" t="s">
        <v>119</v>
      </c>
      <c r="AA576" s="14"/>
      <c r="AB576" s="15">
        <f>retribucións!$H$71</f>
        <v>18383.701689600002</v>
      </c>
      <c r="AC576" s="15">
        <f>retribucións!$H$60</f>
        <v>18626.938628479998</v>
      </c>
      <c r="AD576" s="15">
        <f t="shared" si="23"/>
        <v>243.23693887999616</v>
      </c>
    </row>
    <row r="577" spans="1:30" ht="15" customHeight="1" x14ac:dyDescent="0.25">
      <c r="A577" s="13" t="s">
        <v>17</v>
      </c>
      <c r="B577" s="13" t="s">
        <v>119</v>
      </c>
      <c r="C577" s="14" t="s">
        <v>2752</v>
      </c>
      <c r="D577" s="24" t="s">
        <v>2757</v>
      </c>
      <c r="E577" s="14" t="s">
        <v>2758</v>
      </c>
      <c r="F577" s="14" t="s">
        <v>1348</v>
      </c>
      <c r="G577" s="11">
        <v>9</v>
      </c>
      <c r="H577" s="15">
        <f>retribucións!$E$60</f>
        <v>6319.04</v>
      </c>
      <c r="I577" s="11" t="s">
        <v>1349</v>
      </c>
      <c r="J577" s="24" t="s">
        <v>1350</v>
      </c>
      <c r="K577" s="11">
        <v>11</v>
      </c>
      <c r="L577" s="14"/>
      <c r="M577" s="14"/>
      <c r="N577" s="12">
        <v>6003</v>
      </c>
      <c r="O577" s="25"/>
      <c r="P577" s="14"/>
      <c r="Q577" s="11" t="s">
        <v>15</v>
      </c>
      <c r="R577" s="16" t="s">
        <v>16</v>
      </c>
      <c r="S577" s="12"/>
      <c r="T577" s="13" t="s">
        <v>17</v>
      </c>
      <c r="U577" s="13" t="s">
        <v>6687</v>
      </c>
      <c r="V577" s="11" t="s">
        <v>119</v>
      </c>
      <c r="W577" s="14" t="s">
        <v>119</v>
      </c>
      <c r="X577" s="14" t="s">
        <v>119</v>
      </c>
      <c r="Y577" s="14" t="s">
        <v>119</v>
      </c>
      <c r="Z577" s="14" t="s">
        <v>119</v>
      </c>
      <c r="AA577" s="14"/>
      <c r="AB577" s="15">
        <f>retribucións!$H$71</f>
        <v>18383.701689600002</v>
      </c>
      <c r="AC577" s="15">
        <f>retribucións!$H$60</f>
        <v>18626.938628479998</v>
      </c>
      <c r="AD577" s="15">
        <f t="shared" si="23"/>
        <v>243.23693887999616</v>
      </c>
    </row>
    <row r="578" spans="1:30" ht="15" customHeight="1" x14ac:dyDescent="0.25">
      <c r="A578" s="13" t="s">
        <v>17</v>
      </c>
      <c r="B578" s="13" t="s">
        <v>119</v>
      </c>
      <c r="C578" s="14" t="s">
        <v>2759</v>
      </c>
      <c r="D578" s="24" t="s">
        <v>2760</v>
      </c>
      <c r="E578" s="14" t="s">
        <v>2761</v>
      </c>
      <c r="F578" s="14" t="s">
        <v>1348</v>
      </c>
      <c r="G578" s="11">
        <v>9</v>
      </c>
      <c r="H578" s="15">
        <f>retribucións!$E$60</f>
        <v>6319.04</v>
      </c>
      <c r="I578" s="11" t="s">
        <v>1349</v>
      </c>
      <c r="J578" s="24" t="s">
        <v>1350</v>
      </c>
      <c r="K578" s="11">
        <v>11</v>
      </c>
      <c r="L578" s="14"/>
      <c r="M578" s="14"/>
      <c r="N578" s="12">
        <v>6003</v>
      </c>
      <c r="O578" s="25"/>
      <c r="P578" s="14"/>
      <c r="Q578" s="11" t="s">
        <v>15</v>
      </c>
      <c r="R578" s="16" t="s">
        <v>16</v>
      </c>
      <c r="S578" s="12"/>
      <c r="T578" s="13" t="s">
        <v>17</v>
      </c>
      <c r="U578" s="13" t="s">
        <v>6687</v>
      </c>
      <c r="V578" s="11" t="s">
        <v>119</v>
      </c>
      <c r="W578" s="14" t="s">
        <v>119</v>
      </c>
      <c r="X578" s="14" t="s">
        <v>119</v>
      </c>
      <c r="Y578" s="14" t="s">
        <v>119</v>
      </c>
      <c r="Z578" s="14" t="s">
        <v>119</v>
      </c>
      <c r="AA578" s="14"/>
      <c r="AB578" s="15">
        <f>retribucións!$H$71</f>
        <v>18383.701689600002</v>
      </c>
      <c r="AC578" s="15">
        <f>retribucións!$H$60</f>
        <v>18626.938628479998</v>
      </c>
      <c r="AD578" s="15">
        <f t="shared" si="23"/>
        <v>243.23693887999616</v>
      </c>
    </row>
    <row r="579" spans="1:30" ht="15" customHeight="1" x14ac:dyDescent="0.25">
      <c r="A579" s="13" t="s">
        <v>17</v>
      </c>
      <c r="B579" s="13" t="s">
        <v>119</v>
      </c>
      <c r="C579" s="14" t="s">
        <v>2759</v>
      </c>
      <c r="D579" s="24" t="s">
        <v>2762</v>
      </c>
      <c r="E579" s="14" t="s">
        <v>2763</v>
      </c>
      <c r="F579" s="14" t="s">
        <v>1348</v>
      </c>
      <c r="G579" s="11">
        <v>9</v>
      </c>
      <c r="H579" s="15">
        <f>retribucións!$E$60</f>
        <v>6319.04</v>
      </c>
      <c r="I579" s="11" t="s">
        <v>1349</v>
      </c>
      <c r="J579" s="24" t="s">
        <v>1350</v>
      </c>
      <c r="K579" s="11">
        <v>11</v>
      </c>
      <c r="L579" s="14"/>
      <c r="M579" s="14"/>
      <c r="N579" s="12">
        <v>6003</v>
      </c>
      <c r="O579" s="25"/>
      <c r="P579" s="14"/>
      <c r="Q579" s="11" t="s">
        <v>15</v>
      </c>
      <c r="R579" s="16" t="s">
        <v>16</v>
      </c>
      <c r="S579" s="12"/>
      <c r="T579" s="13" t="s">
        <v>17</v>
      </c>
      <c r="U579" s="13" t="s">
        <v>6687</v>
      </c>
      <c r="V579" s="11" t="s">
        <v>119</v>
      </c>
      <c r="W579" s="14" t="s">
        <v>119</v>
      </c>
      <c r="X579" s="14" t="s">
        <v>119</v>
      </c>
      <c r="Y579" s="14" t="s">
        <v>119</v>
      </c>
      <c r="Z579" s="14" t="s">
        <v>119</v>
      </c>
      <c r="AA579" s="14"/>
      <c r="AB579" s="15">
        <f>retribucións!$H$71</f>
        <v>18383.701689600002</v>
      </c>
      <c r="AC579" s="15">
        <f>retribucións!$H$60</f>
        <v>18626.938628479998</v>
      </c>
      <c r="AD579" s="15">
        <f t="shared" si="23"/>
        <v>243.23693887999616</v>
      </c>
    </row>
    <row r="580" spans="1:30" ht="15" customHeight="1" x14ac:dyDescent="0.25">
      <c r="A580" s="13" t="s">
        <v>17</v>
      </c>
      <c r="B580" s="13" t="s">
        <v>17</v>
      </c>
      <c r="C580" s="14" t="s">
        <v>2759</v>
      </c>
      <c r="D580" s="24" t="s">
        <v>2764</v>
      </c>
      <c r="E580" s="14" t="s">
        <v>2765</v>
      </c>
      <c r="F580" s="14" t="s">
        <v>1348</v>
      </c>
      <c r="G580" s="11">
        <v>9</v>
      </c>
      <c r="H580" s="15">
        <f>retribucións!$E$60</f>
        <v>6319.04</v>
      </c>
      <c r="I580" s="11" t="s">
        <v>1349</v>
      </c>
      <c r="J580" s="24" t="s">
        <v>1350</v>
      </c>
      <c r="K580" s="11">
        <v>11</v>
      </c>
      <c r="L580" s="14"/>
      <c r="M580" s="14"/>
      <c r="N580" s="12">
        <v>6003</v>
      </c>
      <c r="O580" s="25"/>
      <c r="P580" s="14"/>
      <c r="Q580" s="11" t="s">
        <v>15</v>
      </c>
      <c r="R580" s="16" t="s">
        <v>16</v>
      </c>
      <c r="S580" s="12"/>
      <c r="T580" s="13" t="s">
        <v>17</v>
      </c>
      <c r="U580" s="13" t="s">
        <v>17</v>
      </c>
      <c r="V580" s="11">
        <v>55</v>
      </c>
      <c r="W580" s="14" t="s">
        <v>303</v>
      </c>
      <c r="X580" s="14" t="s">
        <v>304</v>
      </c>
      <c r="Y580" s="14" t="s">
        <v>20</v>
      </c>
      <c r="Z580" s="14">
        <v>0</v>
      </c>
      <c r="AA580" s="14"/>
      <c r="AB580" s="15">
        <f>retribucións!$H$71</f>
        <v>18383.701689600002</v>
      </c>
      <c r="AC580" s="15">
        <f>retribucións!$H$60</f>
        <v>18626.938628479998</v>
      </c>
      <c r="AD580" s="15">
        <f t="shared" si="23"/>
        <v>243.23693887999616</v>
      </c>
    </row>
    <row r="581" spans="1:30" ht="15" customHeight="1" x14ac:dyDescent="0.25">
      <c r="A581" s="13" t="s">
        <v>17</v>
      </c>
      <c r="B581" s="13" t="s">
        <v>119</v>
      </c>
      <c r="C581" s="14" t="s">
        <v>2766</v>
      </c>
      <c r="D581" s="24" t="s">
        <v>2767</v>
      </c>
      <c r="E581" s="14" t="s">
        <v>2768</v>
      </c>
      <c r="F581" s="14" t="s">
        <v>1348</v>
      </c>
      <c r="G581" s="11">
        <v>9</v>
      </c>
      <c r="H581" s="15">
        <f>retribucións!$E$60</f>
        <v>6319.04</v>
      </c>
      <c r="I581" s="11" t="s">
        <v>1349</v>
      </c>
      <c r="J581" s="24" t="s">
        <v>1350</v>
      </c>
      <c r="K581" s="11">
        <v>11</v>
      </c>
      <c r="L581" s="14"/>
      <c r="M581" s="14"/>
      <c r="N581" s="12">
        <v>6003</v>
      </c>
      <c r="O581" s="25"/>
      <c r="P581" s="14"/>
      <c r="Q581" s="11" t="s">
        <v>15</v>
      </c>
      <c r="R581" s="16" t="s">
        <v>16</v>
      </c>
      <c r="S581" s="12"/>
      <c r="T581" s="13" t="s">
        <v>17</v>
      </c>
      <c r="U581" s="13" t="s">
        <v>6687</v>
      </c>
      <c r="V581" s="11" t="s">
        <v>119</v>
      </c>
      <c r="W581" s="14" t="s">
        <v>119</v>
      </c>
      <c r="X581" s="14" t="s">
        <v>119</v>
      </c>
      <c r="Y581" s="14" t="s">
        <v>119</v>
      </c>
      <c r="Z581" s="14" t="s">
        <v>119</v>
      </c>
      <c r="AA581" s="14"/>
      <c r="AB581" s="15">
        <f>retribucións!$H$71</f>
        <v>18383.701689600002</v>
      </c>
      <c r="AC581" s="15">
        <f>retribucións!$H$60</f>
        <v>18626.938628479998</v>
      </c>
      <c r="AD581" s="15">
        <f t="shared" si="23"/>
        <v>243.23693887999616</v>
      </c>
    </row>
    <row r="582" spans="1:30" ht="15" customHeight="1" x14ac:dyDescent="0.25">
      <c r="A582" s="13" t="s">
        <v>17</v>
      </c>
      <c r="B582" s="13" t="s">
        <v>119</v>
      </c>
      <c r="C582" s="14" t="s">
        <v>2766</v>
      </c>
      <c r="D582" s="24" t="s">
        <v>2769</v>
      </c>
      <c r="E582" s="14" t="s">
        <v>2770</v>
      </c>
      <c r="F582" s="14" t="s">
        <v>1348</v>
      </c>
      <c r="G582" s="11">
        <v>9</v>
      </c>
      <c r="H582" s="15">
        <f>retribucións!$E$60</f>
        <v>6319.04</v>
      </c>
      <c r="I582" s="11" t="s">
        <v>1349</v>
      </c>
      <c r="J582" s="24" t="s">
        <v>1350</v>
      </c>
      <c r="K582" s="11">
        <v>11</v>
      </c>
      <c r="L582" s="14"/>
      <c r="M582" s="14"/>
      <c r="N582" s="12">
        <v>6003</v>
      </c>
      <c r="O582" s="25"/>
      <c r="P582" s="14"/>
      <c r="Q582" s="11" t="s">
        <v>15</v>
      </c>
      <c r="R582" s="16" t="s">
        <v>16</v>
      </c>
      <c r="S582" s="12"/>
      <c r="T582" s="13" t="s">
        <v>17</v>
      </c>
      <c r="U582" s="13" t="s">
        <v>6687</v>
      </c>
      <c r="V582" s="11" t="s">
        <v>119</v>
      </c>
      <c r="W582" s="14" t="s">
        <v>119</v>
      </c>
      <c r="X582" s="14" t="s">
        <v>119</v>
      </c>
      <c r="Y582" s="14" t="s">
        <v>119</v>
      </c>
      <c r="Z582" s="14" t="s">
        <v>119</v>
      </c>
      <c r="AA582" s="14"/>
      <c r="AB582" s="15">
        <f>retribucións!$H$71</f>
        <v>18383.701689600002</v>
      </c>
      <c r="AC582" s="15">
        <f>retribucións!$H$60</f>
        <v>18626.938628479998</v>
      </c>
      <c r="AD582" s="15">
        <f t="shared" si="23"/>
        <v>243.23693887999616</v>
      </c>
    </row>
    <row r="583" spans="1:30" ht="15" customHeight="1" x14ac:dyDescent="0.25">
      <c r="A583" s="13" t="s">
        <v>17</v>
      </c>
      <c r="B583" s="13" t="s">
        <v>119</v>
      </c>
      <c r="C583" s="14" t="s">
        <v>2766</v>
      </c>
      <c r="D583" s="24" t="s">
        <v>2771</v>
      </c>
      <c r="E583" s="14" t="s">
        <v>2772</v>
      </c>
      <c r="F583" s="14" t="s">
        <v>1348</v>
      </c>
      <c r="G583" s="11">
        <v>9</v>
      </c>
      <c r="H583" s="15">
        <f>retribucións!$E$60</f>
        <v>6319.04</v>
      </c>
      <c r="I583" s="11" t="s">
        <v>1349</v>
      </c>
      <c r="J583" s="24" t="s">
        <v>1350</v>
      </c>
      <c r="K583" s="11">
        <v>11</v>
      </c>
      <c r="L583" s="14"/>
      <c r="M583" s="14"/>
      <c r="N583" s="12">
        <v>6003</v>
      </c>
      <c r="O583" s="25"/>
      <c r="P583" s="14"/>
      <c r="Q583" s="11" t="s">
        <v>15</v>
      </c>
      <c r="R583" s="16" t="s">
        <v>16</v>
      </c>
      <c r="S583" s="12"/>
      <c r="T583" s="13" t="s">
        <v>17</v>
      </c>
      <c r="U583" s="13" t="s">
        <v>6687</v>
      </c>
      <c r="V583" s="11" t="s">
        <v>119</v>
      </c>
      <c r="W583" s="14" t="s">
        <v>119</v>
      </c>
      <c r="X583" s="14" t="s">
        <v>119</v>
      </c>
      <c r="Y583" s="14" t="s">
        <v>119</v>
      </c>
      <c r="Z583" s="14" t="s">
        <v>119</v>
      </c>
      <c r="AA583" s="14"/>
      <c r="AB583" s="15">
        <f>retribucións!$H$71</f>
        <v>18383.701689600002</v>
      </c>
      <c r="AC583" s="15">
        <f>retribucións!$H$60</f>
        <v>18626.938628479998</v>
      </c>
      <c r="AD583" s="15">
        <f t="shared" si="23"/>
        <v>243.23693887999616</v>
      </c>
    </row>
    <row r="584" spans="1:30" ht="15" customHeight="1" x14ac:dyDescent="0.25">
      <c r="A584" s="13" t="s">
        <v>17</v>
      </c>
      <c r="B584" s="13" t="s">
        <v>119</v>
      </c>
      <c r="C584" s="14" t="s">
        <v>2766</v>
      </c>
      <c r="D584" s="24" t="s">
        <v>2773</v>
      </c>
      <c r="E584" s="14" t="s">
        <v>2774</v>
      </c>
      <c r="F584" s="14" t="s">
        <v>1348</v>
      </c>
      <c r="G584" s="11">
        <v>9</v>
      </c>
      <c r="H584" s="15">
        <f>retribucións!$E$60</f>
        <v>6319.04</v>
      </c>
      <c r="I584" s="11" t="s">
        <v>1349</v>
      </c>
      <c r="J584" s="24" t="s">
        <v>1350</v>
      </c>
      <c r="K584" s="11">
        <v>11</v>
      </c>
      <c r="L584" s="14"/>
      <c r="M584" s="14"/>
      <c r="N584" s="12">
        <v>6003</v>
      </c>
      <c r="O584" s="25"/>
      <c r="P584" s="14"/>
      <c r="Q584" s="11" t="s">
        <v>15</v>
      </c>
      <c r="R584" s="16" t="s">
        <v>16</v>
      </c>
      <c r="S584" s="12"/>
      <c r="T584" s="13" t="s">
        <v>17</v>
      </c>
      <c r="U584" s="13" t="s">
        <v>6687</v>
      </c>
      <c r="V584" s="11" t="s">
        <v>119</v>
      </c>
      <c r="W584" s="14" t="s">
        <v>119</v>
      </c>
      <c r="X584" s="14" t="s">
        <v>119</v>
      </c>
      <c r="Y584" s="14" t="s">
        <v>119</v>
      </c>
      <c r="Z584" s="14" t="s">
        <v>119</v>
      </c>
      <c r="AA584" s="14"/>
      <c r="AB584" s="15">
        <f>retribucións!$H$71</f>
        <v>18383.701689600002</v>
      </c>
      <c r="AC584" s="15">
        <f>retribucións!$H$60</f>
        <v>18626.938628479998</v>
      </c>
      <c r="AD584" s="15">
        <f t="shared" si="23"/>
        <v>243.23693887999616</v>
      </c>
    </row>
    <row r="585" spans="1:30" ht="15" customHeight="1" x14ac:dyDescent="0.25">
      <c r="A585" s="13" t="s">
        <v>17</v>
      </c>
      <c r="B585" s="13" t="s">
        <v>119</v>
      </c>
      <c r="C585" s="14" t="s">
        <v>2766</v>
      </c>
      <c r="D585" s="24" t="s">
        <v>2775</v>
      </c>
      <c r="E585" s="14" t="s">
        <v>2776</v>
      </c>
      <c r="F585" s="14" t="s">
        <v>1348</v>
      </c>
      <c r="G585" s="11">
        <v>9</v>
      </c>
      <c r="H585" s="15">
        <f>retribucións!$E$60</f>
        <v>6319.04</v>
      </c>
      <c r="I585" s="11" t="s">
        <v>1349</v>
      </c>
      <c r="J585" s="24" t="s">
        <v>1350</v>
      </c>
      <c r="K585" s="11">
        <v>11</v>
      </c>
      <c r="L585" s="14"/>
      <c r="M585" s="14"/>
      <c r="N585" s="12">
        <v>6003</v>
      </c>
      <c r="O585" s="25"/>
      <c r="P585" s="14"/>
      <c r="Q585" s="11" t="s">
        <v>15</v>
      </c>
      <c r="R585" s="16" t="s">
        <v>16</v>
      </c>
      <c r="S585" s="12"/>
      <c r="T585" s="13" t="s">
        <v>17</v>
      </c>
      <c r="U585" s="13" t="s">
        <v>6687</v>
      </c>
      <c r="V585" s="11" t="s">
        <v>119</v>
      </c>
      <c r="W585" s="14" t="s">
        <v>119</v>
      </c>
      <c r="X585" s="14" t="s">
        <v>119</v>
      </c>
      <c r="Y585" s="14" t="s">
        <v>119</v>
      </c>
      <c r="Z585" s="14" t="s">
        <v>119</v>
      </c>
      <c r="AA585" s="14"/>
      <c r="AB585" s="15">
        <f>retribucións!$H$71</f>
        <v>18383.701689600002</v>
      </c>
      <c r="AC585" s="15">
        <f>retribucións!$H$60</f>
        <v>18626.938628479998</v>
      </c>
      <c r="AD585" s="15">
        <f t="shared" si="23"/>
        <v>243.23693887999616</v>
      </c>
    </row>
    <row r="586" spans="1:30" ht="15" customHeight="1" x14ac:dyDescent="0.25">
      <c r="A586" s="13" t="s">
        <v>17</v>
      </c>
      <c r="B586" s="13" t="s">
        <v>17</v>
      </c>
      <c r="C586" s="14" t="s">
        <v>2766</v>
      </c>
      <c r="D586" s="24" t="s">
        <v>2777</v>
      </c>
      <c r="E586" s="14" t="s">
        <v>2778</v>
      </c>
      <c r="F586" s="14" t="s">
        <v>1348</v>
      </c>
      <c r="G586" s="11">
        <v>9</v>
      </c>
      <c r="H586" s="15">
        <f>retribucións!$E$60</f>
        <v>6319.04</v>
      </c>
      <c r="I586" s="11" t="s">
        <v>1349</v>
      </c>
      <c r="J586" s="24" t="s">
        <v>1350</v>
      </c>
      <c r="K586" s="11">
        <v>11</v>
      </c>
      <c r="L586" s="14"/>
      <c r="M586" s="14"/>
      <c r="N586" s="12">
        <v>6003</v>
      </c>
      <c r="O586" s="25"/>
      <c r="P586" s="14"/>
      <c r="Q586" s="11" t="s">
        <v>15</v>
      </c>
      <c r="R586" s="16" t="s">
        <v>16</v>
      </c>
      <c r="S586" s="12"/>
      <c r="T586" s="13" t="s">
        <v>17</v>
      </c>
      <c r="U586" s="13" t="s">
        <v>17</v>
      </c>
      <c r="V586" s="11">
        <v>279</v>
      </c>
      <c r="W586" s="14" t="s">
        <v>305</v>
      </c>
      <c r="X586" s="14" t="s">
        <v>306</v>
      </c>
      <c r="Y586" s="14" t="s">
        <v>20</v>
      </c>
      <c r="Z586" s="14">
        <v>0</v>
      </c>
      <c r="AA586" s="14"/>
      <c r="AB586" s="15">
        <f>retribucións!$H$71</f>
        <v>18383.701689600002</v>
      </c>
      <c r="AC586" s="15">
        <f>retribucións!$H$60</f>
        <v>18626.938628479998</v>
      </c>
      <c r="AD586" s="15">
        <f t="shared" si="23"/>
        <v>243.23693887999616</v>
      </c>
    </row>
    <row r="587" spans="1:30" ht="15" customHeight="1" x14ac:dyDescent="0.25">
      <c r="A587" s="13" t="s">
        <v>17</v>
      </c>
      <c r="B587" s="13" t="s">
        <v>119</v>
      </c>
      <c r="C587" s="14" t="s">
        <v>2779</v>
      </c>
      <c r="D587" s="24" t="s">
        <v>2780</v>
      </c>
      <c r="E587" s="14" t="s">
        <v>2781</v>
      </c>
      <c r="F587" s="14" t="s">
        <v>1348</v>
      </c>
      <c r="G587" s="11">
        <v>9</v>
      </c>
      <c r="H587" s="15">
        <f>retribucións!$E$60</f>
        <v>6319.04</v>
      </c>
      <c r="I587" s="11" t="s">
        <v>1349</v>
      </c>
      <c r="J587" s="24" t="s">
        <v>1350</v>
      </c>
      <c r="K587" s="11">
        <v>11</v>
      </c>
      <c r="L587" s="14"/>
      <c r="M587" s="14"/>
      <c r="N587" s="12">
        <v>6003</v>
      </c>
      <c r="O587" s="25"/>
      <c r="P587" s="14"/>
      <c r="Q587" s="11" t="s">
        <v>15</v>
      </c>
      <c r="R587" s="16" t="s">
        <v>16</v>
      </c>
      <c r="S587" s="12"/>
      <c r="T587" s="13" t="s">
        <v>17</v>
      </c>
      <c r="U587" s="13" t="s">
        <v>6687</v>
      </c>
      <c r="V587" s="11" t="s">
        <v>119</v>
      </c>
      <c r="W587" s="14" t="s">
        <v>119</v>
      </c>
      <c r="X587" s="14" t="s">
        <v>119</v>
      </c>
      <c r="Y587" s="14" t="s">
        <v>119</v>
      </c>
      <c r="Z587" s="14" t="s">
        <v>119</v>
      </c>
      <c r="AA587" s="14"/>
      <c r="AB587" s="15">
        <f>retribucións!$H$71</f>
        <v>18383.701689600002</v>
      </c>
      <c r="AC587" s="15">
        <f>retribucións!$H$60</f>
        <v>18626.938628479998</v>
      </c>
      <c r="AD587" s="15">
        <f t="shared" si="23"/>
        <v>243.23693887999616</v>
      </c>
    </row>
    <row r="588" spans="1:30" ht="15" customHeight="1" x14ac:dyDescent="0.25">
      <c r="A588" s="13" t="s">
        <v>17</v>
      </c>
      <c r="B588" s="13" t="s">
        <v>119</v>
      </c>
      <c r="C588" s="14" t="s">
        <v>2779</v>
      </c>
      <c r="D588" s="24" t="s">
        <v>2782</v>
      </c>
      <c r="E588" s="14" t="s">
        <v>2783</v>
      </c>
      <c r="F588" s="14" t="s">
        <v>1348</v>
      </c>
      <c r="G588" s="11">
        <v>9</v>
      </c>
      <c r="H588" s="15">
        <f>retribucións!$E$60</f>
        <v>6319.04</v>
      </c>
      <c r="I588" s="11" t="s">
        <v>1349</v>
      </c>
      <c r="J588" s="24" t="s">
        <v>1350</v>
      </c>
      <c r="K588" s="11">
        <v>11</v>
      </c>
      <c r="L588" s="14"/>
      <c r="M588" s="14"/>
      <c r="N588" s="12">
        <v>6003</v>
      </c>
      <c r="O588" s="25"/>
      <c r="P588" s="14"/>
      <c r="Q588" s="11" t="s">
        <v>15</v>
      </c>
      <c r="R588" s="16" t="s">
        <v>16</v>
      </c>
      <c r="S588" s="12"/>
      <c r="T588" s="13" t="s">
        <v>17</v>
      </c>
      <c r="U588" s="13" t="s">
        <v>6687</v>
      </c>
      <c r="V588" s="11" t="s">
        <v>119</v>
      </c>
      <c r="W588" s="14" t="s">
        <v>119</v>
      </c>
      <c r="X588" s="14" t="s">
        <v>119</v>
      </c>
      <c r="Y588" s="14" t="s">
        <v>119</v>
      </c>
      <c r="Z588" s="14" t="s">
        <v>119</v>
      </c>
      <c r="AA588" s="14"/>
      <c r="AB588" s="15">
        <f>retribucións!$H$71</f>
        <v>18383.701689600002</v>
      </c>
      <c r="AC588" s="15">
        <f>retribucións!$H$60</f>
        <v>18626.938628479998</v>
      </c>
      <c r="AD588" s="15">
        <f t="shared" si="23"/>
        <v>243.23693887999616</v>
      </c>
    </row>
    <row r="589" spans="1:30" ht="15" customHeight="1" x14ac:dyDescent="0.25">
      <c r="A589" s="13" t="s">
        <v>17</v>
      </c>
      <c r="B589" s="13" t="s">
        <v>119</v>
      </c>
      <c r="C589" s="14" t="s">
        <v>2779</v>
      </c>
      <c r="D589" s="24" t="s">
        <v>2784</v>
      </c>
      <c r="E589" s="14" t="s">
        <v>2785</v>
      </c>
      <c r="F589" s="14" t="s">
        <v>1348</v>
      </c>
      <c r="G589" s="11">
        <v>9</v>
      </c>
      <c r="H589" s="15">
        <f>retribucións!$E$60</f>
        <v>6319.04</v>
      </c>
      <c r="I589" s="11" t="s">
        <v>1349</v>
      </c>
      <c r="J589" s="24" t="s">
        <v>1350</v>
      </c>
      <c r="K589" s="11">
        <v>11</v>
      </c>
      <c r="L589" s="14"/>
      <c r="M589" s="14"/>
      <c r="N589" s="12">
        <v>6003</v>
      </c>
      <c r="O589" s="25"/>
      <c r="P589" s="14"/>
      <c r="Q589" s="11" t="s">
        <v>15</v>
      </c>
      <c r="R589" s="16">
        <v>948</v>
      </c>
      <c r="S589" s="12"/>
      <c r="T589" s="13" t="s">
        <v>17</v>
      </c>
      <c r="U589" s="13" t="s">
        <v>6687</v>
      </c>
      <c r="V589" s="11" t="s">
        <v>119</v>
      </c>
      <c r="W589" s="14" t="s">
        <v>119</v>
      </c>
      <c r="X589" s="14" t="s">
        <v>119</v>
      </c>
      <c r="Y589" s="14" t="s">
        <v>119</v>
      </c>
      <c r="Z589" s="14" t="s">
        <v>119</v>
      </c>
      <c r="AA589" s="14"/>
      <c r="AB589" s="15">
        <f>retribucións!$H$71</f>
        <v>18383.701689600002</v>
      </c>
      <c r="AC589" s="15">
        <f>retribucións!$H$60</f>
        <v>18626.938628479998</v>
      </c>
      <c r="AD589" s="15">
        <f t="shared" si="23"/>
        <v>243.23693887999616</v>
      </c>
    </row>
    <row r="590" spans="1:30" ht="15" customHeight="1" x14ac:dyDescent="0.25">
      <c r="A590" s="13" t="s">
        <v>17</v>
      </c>
      <c r="B590" s="13" t="s">
        <v>119</v>
      </c>
      <c r="C590" s="14" t="s">
        <v>2779</v>
      </c>
      <c r="D590" s="24" t="s">
        <v>2786</v>
      </c>
      <c r="E590" s="14" t="s">
        <v>2787</v>
      </c>
      <c r="F590" s="14" t="s">
        <v>1348</v>
      </c>
      <c r="G590" s="11">
        <v>9</v>
      </c>
      <c r="H590" s="15">
        <f>retribucións!$E$60</f>
        <v>6319.04</v>
      </c>
      <c r="I590" s="11" t="s">
        <v>1349</v>
      </c>
      <c r="J590" s="24" t="s">
        <v>1350</v>
      </c>
      <c r="K590" s="11">
        <v>11</v>
      </c>
      <c r="L590" s="14"/>
      <c r="M590" s="14"/>
      <c r="N590" s="12">
        <v>6003</v>
      </c>
      <c r="O590" s="25"/>
      <c r="P590" s="14"/>
      <c r="Q590" s="11" t="s">
        <v>15</v>
      </c>
      <c r="R590" s="16" t="s">
        <v>16</v>
      </c>
      <c r="S590" s="12"/>
      <c r="T590" s="13" t="s">
        <v>17</v>
      </c>
      <c r="U590" s="13" t="s">
        <v>6687</v>
      </c>
      <c r="V590" s="11" t="s">
        <v>119</v>
      </c>
      <c r="W590" s="14" t="s">
        <v>119</v>
      </c>
      <c r="X590" s="14" t="s">
        <v>119</v>
      </c>
      <c r="Y590" s="14" t="s">
        <v>119</v>
      </c>
      <c r="Z590" s="14" t="s">
        <v>119</v>
      </c>
      <c r="AA590" s="14"/>
      <c r="AB590" s="15">
        <f>retribucións!$H$71</f>
        <v>18383.701689600002</v>
      </c>
      <c r="AC590" s="15">
        <f>retribucións!$H$60</f>
        <v>18626.938628479998</v>
      </c>
      <c r="AD590" s="15">
        <f t="shared" si="23"/>
        <v>243.23693887999616</v>
      </c>
    </row>
    <row r="591" spans="1:30" ht="15" customHeight="1" x14ac:dyDescent="0.25">
      <c r="A591" s="13" t="s">
        <v>17</v>
      </c>
      <c r="B591" s="13" t="s">
        <v>119</v>
      </c>
      <c r="C591" s="14" t="s">
        <v>2788</v>
      </c>
      <c r="D591" s="24" t="s">
        <v>2789</v>
      </c>
      <c r="E591" s="14" t="s">
        <v>2790</v>
      </c>
      <c r="F591" s="14" t="s">
        <v>1348</v>
      </c>
      <c r="G591" s="11">
        <v>10</v>
      </c>
      <c r="H591" s="15">
        <f>retribucións!$E$59</f>
        <v>6486.34</v>
      </c>
      <c r="I591" s="11" t="s">
        <v>1349</v>
      </c>
      <c r="J591" s="24" t="s">
        <v>1350</v>
      </c>
      <c r="K591" s="11">
        <v>11</v>
      </c>
      <c r="L591" s="14"/>
      <c r="M591" s="14"/>
      <c r="N591" s="12">
        <v>6003</v>
      </c>
      <c r="O591" s="25"/>
      <c r="P591" s="14" t="s">
        <v>2259</v>
      </c>
      <c r="Q591" s="11" t="s">
        <v>15</v>
      </c>
      <c r="R591" s="16">
        <v>9733</v>
      </c>
      <c r="S591" s="12"/>
      <c r="T591" s="13" t="s">
        <v>17</v>
      </c>
      <c r="U591" s="13" t="s">
        <v>6687</v>
      </c>
      <c r="V591" s="11" t="s">
        <v>119</v>
      </c>
      <c r="W591" s="14" t="s">
        <v>119</v>
      </c>
      <c r="X591" s="14" t="s">
        <v>119</v>
      </c>
      <c r="Y591" s="14" t="s">
        <v>119</v>
      </c>
      <c r="Z591" s="14" t="s">
        <v>119</v>
      </c>
      <c r="AA591" s="14"/>
      <c r="AB591" s="15">
        <f>retribucións!$L$71</f>
        <v>18968.988064320001</v>
      </c>
      <c r="AC591" s="15">
        <f>retribucións!$H$59</f>
        <v>19124.976097919996</v>
      </c>
      <c r="AD591" s="15">
        <f>AC591-AB591</f>
        <v>155.98803359999511</v>
      </c>
    </row>
    <row r="592" spans="1:30" ht="15" customHeight="1" x14ac:dyDescent="0.25">
      <c r="A592" s="13" t="s">
        <v>17</v>
      </c>
      <c r="B592" s="13" t="s">
        <v>119</v>
      </c>
      <c r="C592" s="14" t="s">
        <v>2788</v>
      </c>
      <c r="D592" s="24" t="s">
        <v>2791</v>
      </c>
      <c r="E592" s="14" t="s">
        <v>2792</v>
      </c>
      <c r="F592" s="14" t="s">
        <v>1348</v>
      </c>
      <c r="G592" s="11">
        <v>9</v>
      </c>
      <c r="H592" s="15">
        <f>retribucións!$E$60</f>
        <v>6319.04</v>
      </c>
      <c r="I592" s="11" t="s">
        <v>1349</v>
      </c>
      <c r="J592" s="24" t="s">
        <v>1350</v>
      </c>
      <c r="K592" s="11">
        <v>11</v>
      </c>
      <c r="L592" s="14"/>
      <c r="M592" s="14"/>
      <c r="N592" s="12">
        <v>6003</v>
      </c>
      <c r="O592" s="25"/>
      <c r="P592" s="14"/>
      <c r="Q592" s="11" t="s">
        <v>15</v>
      </c>
      <c r="R592" s="16" t="s">
        <v>16</v>
      </c>
      <c r="S592" s="12"/>
      <c r="T592" s="13" t="s">
        <v>17</v>
      </c>
      <c r="U592" s="13" t="s">
        <v>6687</v>
      </c>
      <c r="V592" s="11" t="s">
        <v>119</v>
      </c>
      <c r="W592" s="14" t="s">
        <v>119</v>
      </c>
      <c r="X592" s="14" t="s">
        <v>119</v>
      </c>
      <c r="Y592" s="14" t="s">
        <v>119</v>
      </c>
      <c r="Z592" s="14" t="s">
        <v>119</v>
      </c>
      <c r="AA592" s="14"/>
      <c r="AB592" s="15">
        <f>retribucións!$H$71</f>
        <v>18383.701689600002</v>
      </c>
      <c r="AC592" s="15">
        <f>retribucións!$H$60</f>
        <v>18626.938628479998</v>
      </c>
      <c r="AD592" s="15">
        <f t="shared" ref="AD592:AD593" si="24">AC592-AB592</f>
        <v>243.23693887999616</v>
      </c>
    </row>
    <row r="593" spans="1:30" ht="15" customHeight="1" x14ac:dyDescent="0.25">
      <c r="A593" s="13" t="s">
        <v>17</v>
      </c>
      <c r="B593" s="13" t="s">
        <v>119</v>
      </c>
      <c r="C593" s="14" t="s">
        <v>2788</v>
      </c>
      <c r="D593" s="24" t="s">
        <v>2793</v>
      </c>
      <c r="E593" s="14" t="s">
        <v>2794</v>
      </c>
      <c r="F593" s="14" t="s">
        <v>1348</v>
      </c>
      <c r="G593" s="11">
        <v>9</v>
      </c>
      <c r="H593" s="15">
        <f>retribucións!$E$60</f>
        <v>6319.04</v>
      </c>
      <c r="I593" s="11" t="s">
        <v>1349</v>
      </c>
      <c r="J593" s="24" t="s">
        <v>1350</v>
      </c>
      <c r="K593" s="11">
        <v>11</v>
      </c>
      <c r="L593" s="14"/>
      <c r="M593" s="14"/>
      <c r="N593" s="12">
        <v>6003</v>
      </c>
      <c r="O593" s="25"/>
      <c r="P593" s="14"/>
      <c r="Q593" s="11" t="s">
        <v>15</v>
      </c>
      <c r="R593" s="16">
        <v>948</v>
      </c>
      <c r="S593" s="12"/>
      <c r="T593" s="13" t="s">
        <v>17</v>
      </c>
      <c r="U593" s="13" t="s">
        <v>6687</v>
      </c>
      <c r="V593" s="11" t="s">
        <v>119</v>
      </c>
      <c r="W593" s="14" t="s">
        <v>119</v>
      </c>
      <c r="X593" s="14" t="s">
        <v>119</v>
      </c>
      <c r="Y593" s="14" t="s">
        <v>119</v>
      </c>
      <c r="Z593" s="14" t="s">
        <v>119</v>
      </c>
      <c r="AA593" s="14"/>
      <c r="AB593" s="15">
        <f>retribucións!$H$71</f>
        <v>18383.701689600002</v>
      </c>
      <c r="AC593" s="15">
        <f>retribucións!$H$60</f>
        <v>18626.938628479998</v>
      </c>
      <c r="AD593" s="15">
        <f t="shared" si="24"/>
        <v>243.23693887999616</v>
      </c>
    </row>
    <row r="594" spans="1:30" ht="15" customHeight="1" x14ac:dyDescent="0.25">
      <c r="A594" s="13" t="s">
        <v>17</v>
      </c>
      <c r="B594" s="13" t="s">
        <v>17</v>
      </c>
      <c r="C594" s="14" t="s">
        <v>2788</v>
      </c>
      <c r="D594" s="24" t="s">
        <v>2795</v>
      </c>
      <c r="E594" s="14" t="s">
        <v>2796</v>
      </c>
      <c r="F594" s="14" t="s">
        <v>1348</v>
      </c>
      <c r="G594" s="11">
        <v>10</v>
      </c>
      <c r="H594" s="15">
        <f>retribucións!$E$59</f>
        <v>6486.34</v>
      </c>
      <c r="I594" s="11" t="s">
        <v>1349</v>
      </c>
      <c r="J594" s="24" t="s">
        <v>1350</v>
      </c>
      <c r="K594" s="11">
        <v>11</v>
      </c>
      <c r="L594" s="14"/>
      <c r="M594" s="14"/>
      <c r="N594" s="12">
        <v>6003</v>
      </c>
      <c r="O594" s="25"/>
      <c r="P594" s="14" t="s">
        <v>2259</v>
      </c>
      <c r="Q594" s="11" t="s">
        <v>15</v>
      </c>
      <c r="R594" s="16">
        <v>9733</v>
      </c>
      <c r="S594" s="12"/>
      <c r="T594" s="13" t="s">
        <v>17</v>
      </c>
      <c r="U594" s="13" t="s">
        <v>17</v>
      </c>
      <c r="V594" s="11">
        <v>427</v>
      </c>
      <c r="W594" s="14" t="s">
        <v>307</v>
      </c>
      <c r="X594" s="14" t="s">
        <v>308</v>
      </c>
      <c r="Y594" s="14" t="s">
        <v>20</v>
      </c>
      <c r="Z594" s="14">
        <v>0</v>
      </c>
      <c r="AA594" s="14"/>
      <c r="AB594" s="15">
        <f>retribucións!$L$71</f>
        <v>18968.988064320001</v>
      </c>
      <c r="AC594" s="15">
        <f>retribucións!$H$59</f>
        <v>19124.976097919996</v>
      </c>
      <c r="AD594" s="15">
        <f>AC594-AB594</f>
        <v>155.98803359999511</v>
      </c>
    </row>
    <row r="595" spans="1:30" ht="15" customHeight="1" x14ac:dyDescent="0.25">
      <c r="A595" s="13" t="s">
        <v>17</v>
      </c>
      <c r="B595" s="13" t="s">
        <v>119</v>
      </c>
      <c r="C595" s="14" t="s">
        <v>2788</v>
      </c>
      <c r="D595" s="24" t="s">
        <v>2797</v>
      </c>
      <c r="E595" s="14" t="s">
        <v>2798</v>
      </c>
      <c r="F595" s="14" t="s">
        <v>1348</v>
      </c>
      <c r="G595" s="11">
        <v>10</v>
      </c>
      <c r="H595" s="15">
        <f>retribucións!$E$59</f>
        <v>6486.34</v>
      </c>
      <c r="I595" s="11" t="s">
        <v>1349</v>
      </c>
      <c r="J595" s="24" t="s">
        <v>1350</v>
      </c>
      <c r="K595" s="11">
        <v>11</v>
      </c>
      <c r="L595" s="14"/>
      <c r="M595" s="14"/>
      <c r="N595" s="12">
        <v>6003</v>
      </c>
      <c r="O595" s="25"/>
      <c r="P595" s="14" t="s">
        <v>2259</v>
      </c>
      <c r="Q595" s="11" t="s">
        <v>15</v>
      </c>
      <c r="R595" s="16" t="s">
        <v>2405</v>
      </c>
      <c r="S595" s="12"/>
      <c r="T595" s="13" t="s">
        <v>17</v>
      </c>
      <c r="U595" s="13" t="s">
        <v>6687</v>
      </c>
      <c r="V595" s="11" t="s">
        <v>119</v>
      </c>
      <c r="W595" s="14" t="s">
        <v>119</v>
      </c>
      <c r="X595" s="14" t="s">
        <v>119</v>
      </c>
      <c r="Y595" s="14" t="s">
        <v>119</v>
      </c>
      <c r="Z595" s="14" t="s">
        <v>119</v>
      </c>
      <c r="AA595" s="14"/>
      <c r="AB595" s="15">
        <f>retribucións!$L$71</f>
        <v>18968.988064320001</v>
      </c>
      <c r="AC595" s="15">
        <f>retribucións!$H$59</f>
        <v>19124.976097919996</v>
      </c>
      <c r="AD595" s="15">
        <f>AC595-AB595</f>
        <v>155.98803359999511</v>
      </c>
    </row>
    <row r="596" spans="1:30" ht="15" customHeight="1" x14ac:dyDescent="0.25">
      <c r="A596" s="13" t="s">
        <v>17</v>
      </c>
      <c r="B596" s="13" t="s">
        <v>119</v>
      </c>
      <c r="C596" s="14" t="s">
        <v>2788</v>
      </c>
      <c r="D596" s="24" t="s">
        <v>2799</v>
      </c>
      <c r="E596" s="14" t="s">
        <v>2800</v>
      </c>
      <c r="F596" s="14" t="s">
        <v>1348</v>
      </c>
      <c r="G596" s="11">
        <v>10</v>
      </c>
      <c r="H596" s="15">
        <f>retribucións!$E$59</f>
        <v>6486.34</v>
      </c>
      <c r="I596" s="11" t="s">
        <v>1349</v>
      </c>
      <c r="J596" s="24" t="s">
        <v>1350</v>
      </c>
      <c r="K596" s="11">
        <v>11</v>
      </c>
      <c r="L596" s="14"/>
      <c r="M596" s="14"/>
      <c r="N596" s="12">
        <v>6003</v>
      </c>
      <c r="O596" s="25"/>
      <c r="P596" s="14" t="s">
        <v>2259</v>
      </c>
      <c r="Q596" s="11" t="s">
        <v>15</v>
      </c>
      <c r="R596" s="16">
        <v>9733</v>
      </c>
      <c r="S596" s="12"/>
      <c r="T596" s="13" t="s">
        <v>17</v>
      </c>
      <c r="U596" s="13" t="s">
        <v>6687</v>
      </c>
      <c r="V596" s="11" t="s">
        <v>119</v>
      </c>
      <c r="W596" s="14" t="s">
        <v>119</v>
      </c>
      <c r="X596" s="14" t="s">
        <v>119</v>
      </c>
      <c r="Y596" s="14" t="s">
        <v>119</v>
      </c>
      <c r="Z596" s="14" t="s">
        <v>119</v>
      </c>
      <c r="AA596" s="14"/>
      <c r="AB596" s="15">
        <f>retribucións!$L$71</f>
        <v>18968.988064320001</v>
      </c>
      <c r="AC596" s="15">
        <f>retribucións!$H$59</f>
        <v>19124.976097919996</v>
      </c>
      <c r="AD596" s="15">
        <f>AC596-AB596</f>
        <v>155.98803359999511</v>
      </c>
    </row>
    <row r="597" spans="1:30" ht="15" customHeight="1" x14ac:dyDescent="0.25">
      <c r="A597" s="13" t="s">
        <v>17</v>
      </c>
      <c r="B597" s="13" t="s">
        <v>119</v>
      </c>
      <c r="C597" s="14" t="s">
        <v>2801</v>
      </c>
      <c r="D597" s="24" t="s">
        <v>2802</v>
      </c>
      <c r="E597" s="14" t="s">
        <v>2803</v>
      </c>
      <c r="F597" s="14" t="s">
        <v>1348</v>
      </c>
      <c r="G597" s="11">
        <v>9</v>
      </c>
      <c r="H597" s="15">
        <f>retribucións!$E$60</f>
        <v>6319.04</v>
      </c>
      <c r="I597" s="11" t="s">
        <v>1349</v>
      </c>
      <c r="J597" s="24" t="s">
        <v>1350</v>
      </c>
      <c r="K597" s="11">
        <v>11</v>
      </c>
      <c r="L597" s="14"/>
      <c r="M597" s="14"/>
      <c r="N597" s="12">
        <v>6003</v>
      </c>
      <c r="O597" s="25"/>
      <c r="P597" s="14"/>
      <c r="Q597" s="11" t="s">
        <v>15</v>
      </c>
      <c r="R597" s="16">
        <v>948</v>
      </c>
      <c r="S597" s="12"/>
      <c r="T597" s="13" t="s">
        <v>17</v>
      </c>
      <c r="U597" s="13" t="s">
        <v>6687</v>
      </c>
      <c r="V597" s="11" t="s">
        <v>119</v>
      </c>
      <c r="W597" s="14" t="s">
        <v>119</v>
      </c>
      <c r="X597" s="14" t="s">
        <v>119</v>
      </c>
      <c r="Y597" s="14" t="s">
        <v>119</v>
      </c>
      <c r="Z597" s="14" t="s">
        <v>119</v>
      </c>
      <c r="AA597" s="14"/>
      <c r="AB597" s="15">
        <f>retribucións!$H$71</f>
        <v>18383.701689600002</v>
      </c>
      <c r="AC597" s="15">
        <f>retribucións!$H$60</f>
        <v>18626.938628479998</v>
      </c>
      <c r="AD597" s="15">
        <f t="shared" ref="AD597:AD616" si="25">AC597-AB597</f>
        <v>243.23693887999616</v>
      </c>
    </row>
    <row r="598" spans="1:30" ht="15" customHeight="1" x14ac:dyDescent="0.25">
      <c r="A598" s="13" t="s">
        <v>17</v>
      </c>
      <c r="B598" s="13" t="s">
        <v>17</v>
      </c>
      <c r="C598" s="14" t="s">
        <v>2801</v>
      </c>
      <c r="D598" s="24" t="s">
        <v>2804</v>
      </c>
      <c r="E598" s="14" t="s">
        <v>2805</v>
      </c>
      <c r="F598" s="14" t="s">
        <v>1348</v>
      </c>
      <c r="G598" s="11">
        <v>9</v>
      </c>
      <c r="H598" s="15">
        <f>retribucións!$E$60</f>
        <v>6319.04</v>
      </c>
      <c r="I598" s="11" t="s">
        <v>1349</v>
      </c>
      <c r="J598" s="24" t="s">
        <v>1350</v>
      </c>
      <c r="K598" s="11">
        <v>11</v>
      </c>
      <c r="L598" s="14"/>
      <c r="M598" s="14"/>
      <c r="N598" s="12">
        <v>6003</v>
      </c>
      <c r="O598" s="25"/>
      <c r="P598" s="14"/>
      <c r="Q598" s="11" t="s">
        <v>15</v>
      </c>
      <c r="R598" s="16" t="s">
        <v>16</v>
      </c>
      <c r="S598" s="12"/>
      <c r="T598" s="13" t="s">
        <v>17</v>
      </c>
      <c r="U598" s="13" t="s">
        <v>17</v>
      </c>
      <c r="V598" s="11">
        <v>600</v>
      </c>
      <c r="W598" s="14" t="s">
        <v>309</v>
      </c>
      <c r="X598" s="14" t="s">
        <v>310</v>
      </c>
      <c r="Y598" s="14" t="s">
        <v>20</v>
      </c>
      <c r="Z598" s="14">
        <v>0</v>
      </c>
      <c r="AA598" s="14"/>
      <c r="AB598" s="15">
        <f>retribucións!$H$71</f>
        <v>18383.701689600002</v>
      </c>
      <c r="AC598" s="15">
        <f>retribucións!$H$60</f>
        <v>18626.938628479998</v>
      </c>
      <c r="AD598" s="15">
        <f t="shared" si="25"/>
        <v>243.23693887999616</v>
      </c>
    </row>
    <row r="599" spans="1:30" ht="15" customHeight="1" x14ac:dyDescent="0.25">
      <c r="A599" s="13" t="s">
        <v>17</v>
      </c>
      <c r="B599" s="13" t="s">
        <v>17</v>
      </c>
      <c r="C599" s="14" t="s">
        <v>2801</v>
      </c>
      <c r="D599" s="24" t="s">
        <v>2806</v>
      </c>
      <c r="E599" s="14" t="s">
        <v>2807</v>
      </c>
      <c r="F599" s="14" t="s">
        <v>1348</v>
      </c>
      <c r="G599" s="11">
        <v>9</v>
      </c>
      <c r="H599" s="15">
        <f>retribucións!$E$60</f>
        <v>6319.04</v>
      </c>
      <c r="I599" s="11" t="s">
        <v>1349</v>
      </c>
      <c r="J599" s="24" t="s">
        <v>1350</v>
      </c>
      <c r="K599" s="11">
        <v>11</v>
      </c>
      <c r="L599" s="14"/>
      <c r="M599" s="14"/>
      <c r="N599" s="12">
        <v>6003</v>
      </c>
      <c r="O599" s="25"/>
      <c r="P599" s="14"/>
      <c r="Q599" s="11" t="s">
        <v>15</v>
      </c>
      <c r="R599" s="16">
        <v>948</v>
      </c>
      <c r="S599" s="12"/>
      <c r="T599" s="13" t="s">
        <v>17</v>
      </c>
      <c r="U599" s="13" t="s">
        <v>17</v>
      </c>
      <c r="V599" s="11">
        <v>66</v>
      </c>
      <c r="W599" s="14" t="s">
        <v>311</v>
      </c>
      <c r="X599" s="14" t="s">
        <v>312</v>
      </c>
      <c r="Y599" s="14" t="s">
        <v>20</v>
      </c>
      <c r="Z599" s="14">
        <v>0</v>
      </c>
      <c r="AA599" s="14"/>
      <c r="AB599" s="15">
        <f>retribucións!$H$71</f>
        <v>18383.701689600002</v>
      </c>
      <c r="AC599" s="15">
        <f>retribucións!$H$60</f>
        <v>18626.938628479998</v>
      </c>
      <c r="AD599" s="15">
        <f t="shared" si="25"/>
        <v>243.23693887999616</v>
      </c>
    </row>
    <row r="600" spans="1:30" ht="15" customHeight="1" x14ac:dyDescent="0.25">
      <c r="A600" s="13" t="s">
        <v>17</v>
      </c>
      <c r="B600" s="13" t="s">
        <v>119</v>
      </c>
      <c r="C600" s="14" t="s">
        <v>2808</v>
      </c>
      <c r="D600" s="24" t="s">
        <v>2809</v>
      </c>
      <c r="E600" s="14" t="s">
        <v>2810</v>
      </c>
      <c r="F600" s="14" t="s">
        <v>1348</v>
      </c>
      <c r="G600" s="11">
        <v>9</v>
      </c>
      <c r="H600" s="15">
        <f>retribucións!$E$60</f>
        <v>6319.04</v>
      </c>
      <c r="I600" s="11" t="s">
        <v>1349</v>
      </c>
      <c r="J600" s="24" t="s">
        <v>1350</v>
      </c>
      <c r="K600" s="11">
        <v>11</v>
      </c>
      <c r="L600" s="14"/>
      <c r="M600" s="14"/>
      <c r="N600" s="12">
        <v>6003</v>
      </c>
      <c r="O600" s="25"/>
      <c r="P600" s="14"/>
      <c r="Q600" s="11" t="s">
        <v>15</v>
      </c>
      <c r="R600" s="16" t="s">
        <v>16</v>
      </c>
      <c r="S600" s="12"/>
      <c r="T600" s="13" t="s">
        <v>17</v>
      </c>
      <c r="U600" s="13" t="s">
        <v>6687</v>
      </c>
      <c r="V600" s="11" t="s">
        <v>119</v>
      </c>
      <c r="W600" s="14" t="s">
        <v>119</v>
      </c>
      <c r="X600" s="14" t="s">
        <v>119</v>
      </c>
      <c r="Y600" s="14" t="s">
        <v>119</v>
      </c>
      <c r="Z600" s="14" t="s">
        <v>119</v>
      </c>
      <c r="AA600" s="14"/>
      <c r="AB600" s="15">
        <f>retribucións!$H$71</f>
        <v>18383.701689600002</v>
      </c>
      <c r="AC600" s="15">
        <f>retribucións!$H$60</f>
        <v>18626.938628479998</v>
      </c>
      <c r="AD600" s="15">
        <f t="shared" si="25"/>
        <v>243.23693887999616</v>
      </c>
    </row>
    <row r="601" spans="1:30" ht="15" customHeight="1" x14ac:dyDescent="0.25">
      <c r="A601" s="13" t="s">
        <v>17</v>
      </c>
      <c r="B601" s="13" t="s">
        <v>119</v>
      </c>
      <c r="C601" s="14" t="s">
        <v>2808</v>
      </c>
      <c r="D601" s="24" t="s">
        <v>2811</v>
      </c>
      <c r="E601" s="14" t="s">
        <v>2812</v>
      </c>
      <c r="F601" s="14" t="s">
        <v>1348</v>
      </c>
      <c r="G601" s="11">
        <v>9</v>
      </c>
      <c r="H601" s="15">
        <f>retribucións!$E$60</f>
        <v>6319.04</v>
      </c>
      <c r="I601" s="11" t="s">
        <v>1349</v>
      </c>
      <c r="J601" s="24" t="s">
        <v>1350</v>
      </c>
      <c r="K601" s="11">
        <v>11</v>
      </c>
      <c r="L601" s="14"/>
      <c r="M601" s="14"/>
      <c r="N601" s="12">
        <v>6003</v>
      </c>
      <c r="O601" s="25"/>
      <c r="P601" s="14"/>
      <c r="Q601" s="11" t="s">
        <v>15</v>
      </c>
      <c r="R601" s="16" t="s">
        <v>16</v>
      </c>
      <c r="S601" s="12"/>
      <c r="T601" s="13" t="s">
        <v>17</v>
      </c>
      <c r="U601" s="13" t="s">
        <v>6687</v>
      </c>
      <c r="V601" s="11" t="s">
        <v>119</v>
      </c>
      <c r="W601" s="14" t="s">
        <v>119</v>
      </c>
      <c r="X601" s="14" t="s">
        <v>119</v>
      </c>
      <c r="Y601" s="14" t="s">
        <v>119</v>
      </c>
      <c r="Z601" s="14" t="s">
        <v>119</v>
      </c>
      <c r="AA601" s="14"/>
      <c r="AB601" s="15">
        <f>retribucións!$H$71</f>
        <v>18383.701689600002</v>
      </c>
      <c r="AC601" s="15">
        <f>retribucións!$H$60</f>
        <v>18626.938628479998</v>
      </c>
      <c r="AD601" s="15">
        <f t="shared" si="25"/>
        <v>243.23693887999616</v>
      </c>
    </row>
    <row r="602" spans="1:30" ht="15" customHeight="1" x14ac:dyDescent="0.25">
      <c r="A602" s="13" t="s">
        <v>17</v>
      </c>
      <c r="B602" s="13" t="s">
        <v>17</v>
      </c>
      <c r="C602" s="14" t="s">
        <v>2808</v>
      </c>
      <c r="D602" s="24" t="s">
        <v>2813</v>
      </c>
      <c r="E602" s="14" t="s">
        <v>2814</v>
      </c>
      <c r="F602" s="14" t="s">
        <v>1348</v>
      </c>
      <c r="G602" s="11">
        <v>9</v>
      </c>
      <c r="H602" s="15">
        <f>retribucións!$E$60</f>
        <v>6319.04</v>
      </c>
      <c r="I602" s="11" t="s">
        <v>1349</v>
      </c>
      <c r="J602" s="24" t="s">
        <v>1350</v>
      </c>
      <c r="K602" s="11">
        <v>11</v>
      </c>
      <c r="L602" s="14"/>
      <c r="M602" s="14"/>
      <c r="N602" s="12">
        <v>6003</v>
      </c>
      <c r="O602" s="25"/>
      <c r="P602" s="14"/>
      <c r="Q602" s="11" t="s">
        <v>15</v>
      </c>
      <c r="R602" s="16" t="s">
        <v>16</v>
      </c>
      <c r="S602" s="12"/>
      <c r="T602" s="13" t="s">
        <v>17</v>
      </c>
      <c r="U602" s="13" t="s">
        <v>17</v>
      </c>
      <c r="V602" s="11">
        <v>190</v>
      </c>
      <c r="W602" s="14" t="s">
        <v>313</v>
      </c>
      <c r="X602" s="14" t="s">
        <v>314</v>
      </c>
      <c r="Y602" s="14" t="s">
        <v>20</v>
      </c>
      <c r="Z602" s="14">
        <v>0</v>
      </c>
      <c r="AA602" s="14"/>
      <c r="AB602" s="15">
        <f>retribucións!$H$71</f>
        <v>18383.701689600002</v>
      </c>
      <c r="AC602" s="15">
        <f>retribucións!$H$60</f>
        <v>18626.938628479998</v>
      </c>
      <c r="AD602" s="15">
        <f t="shared" si="25"/>
        <v>243.23693887999616</v>
      </c>
    </row>
    <row r="603" spans="1:30" ht="15" customHeight="1" x14ac:dyDescent="0.25">
      <c r="A603" s="13" t="s">
        <v>17</v>
      </c>
      <c r="B603" s="13" t="s">
        <v>119</v>
      </c>
      <c r="C603" s="14" t="s">
        <v>2808</v>
      </c>
      <c r="D603" s="24" t="s">
        <v>2815</v>
      </c>
      <c r="E603" s="14" t="s">
        <v>2816</v>
      </c>
      <c r="F603" s="14" t="s">
        <v>1348</v>
      </c>
      <c r="G603" s="11">
        <v>9</v>
      </c>
      <c r="H603" s="15">
        <f>retribucións!$E$60</f>
        <v>6319.04</v>
      </c>
      <c r="I603" s="11" t="s">
        <v>1349</v>
      </c>
      <c r="J603" s="24" t="s">
        <v>1350</v>
      </c>
      <c r="K603" s="11">
        <v>11</v>
      </c>
      <c r="L603" s="14"/>
      <c r="M603" s="14"/>
      <c r="N603" s="12">
        <v>6003</v>
      </c>
      <c r="O603" s="25"/>
      <c r="P603" s="14"/>
      <c r="Q603" s="11" t="s">
        <v>15</v>
      </c>
      <c r="R603" s="16" t="s">
        <v>16</v>
      </c>
      <c r="S603" s="12"/>
      <c r="T603" s="13" t="s">
        <v>17</v>
      </c>
      <c r="U603" s="13" t="s">
        <v>6687</v>
      </c>
      <c r="V603" s="11" t="s">
        <v>119</v>
      </c>
      <c r="W603" s="14" t="s">
        <v>119</v>
      </c>
      <c r="X603" s="14" t="s">
        <v>119</v>
      </c>
      <c r="Y603" s="14" t="s">
        <v>119</v>
      </c>
      <c r="Z603" s="14" t="s">
        <v>119</v>
      </c>
      <c r="AA603" s="14"/>
      <c r="AB603" s="15">
        <f>retribucións!$H$71</f>
        <v>18383.701689600002</v>
      </c>
      <c r="AC603" s="15">
        <f>retribucións!$H$60</f>
        <v>18626.938628479998</v>
      </c>
      <c r="AD603" s="15">
        <f t="shared" si="25"/>
        <v>243.23693887999616</v>
      </c>
    </row>
    <row r="604" spans="1:30" ht="15" customHeight="1" x14ac:dyDescent="0.25">
      <c r="A604" s="13" t="s">
        <v>17</v>
      </c>
      <c r="B604" s="13" t="s">
        <v>17</v>
      </c>
      <c r="C604" s="14" t="s">
        <v>2808</v>
      </c>
      <c r="D604" s="24" t="s">
        <v>2817</v>
      </c>
      <c r="E604" s="14" t="s">
        <v>2818</v>
      </c>
      <c r="F604" s="14" t="s">
        <v>1348</v>
      </c>
      <c r="G604" s="11">
        <v>9</v>
      </c>
      <c r="H604" s="15">
        <f>retribucións!$E$60</f>
        <v>6319.04</v>
      </c>
      <c r="I604" s="11" t="s">
        <v>1349</v>
      </c>
      <c r="J604" s="24" t="s">
        <v>1350</v>
      </c>
      <c r="K604" s="11">
        <v>11</v>
      </c>
      <c r="L604" s="14"/>
      <c r="M604" s="14"/>
      <c r="N604" s="12">
        <v>6003</v>
      </c>
      <c r="O604" s="25"/>
      <c r="P604" s="14"/>
      <c r="Q604" s="11" t="s">
        <v>15</v>
      </c>
      <c r="R604" s="16">
        <v>948</v>
      </c>
      <c r="S604" s="12"/>
      <c r="T604" s="13" t="s">
        <v>17</v>
      </c>
      <c r="U604" s="13" t="s">
        <v>17</v>
      </c>
      <c r="V604" s="11">
        <v>604</v>
      </c>
      <c r="W604" s="14" t="s">
        <v>315</v>
      </c>
      <c r="X604" s="14" t="s">
        <v>316</v>
      </c>
      <c r="Y604" s="14" t="s">
        <v>20</v>
      </c>
      <c r="Z604" s="14">
        <v>0</v>
      </c>
      <c r="AA604" s="14"/>
      <c r="AB604" s="15">
        <f>retribucións!$H$71</f>
        <v>18383.701689600002</v>
      </c>
      <c r="AC604" s="15">
        <f>retribucións!$H$60</f>
        <v>18626.938628479998</v>
      </c>
      <c r="AD604" s="15">
        <f t="shared" si="25"/>
        <v>243.23693887999616</v>
      </c>
    </row>
    <row r="605" spans="1:30" ht="15" customHeight="1" x14ac:dyDescent="0.25">
      <c r="A605" s="13" t="s">
        <v>17</v>
      </c>
      <c r="B605" s="13" t="s">
        <v>119</v>
      </c>
      <c r="C605" s="14" t="s">
        <v>2819</v>
      </c>
      <c r="D605" s="24" t="s">
        <v>2820</v>
      </c>
      <c r="E605" s="14" t="s">
        <v>2821</v>
      </c>
      <c r="F605" s="14" t="s">
        <v>1348</v>
      </c>
      <c r="G605" s="11">
        <v>9</v>
      </c>
      <c r="H605" s="15">
        <f>retribucións!$E$60</f>
        <v>6319.04</v>
      </c>
      <c r="I605" s="11" t="s">
        <v>1349</v>
      </c>
      <c r="J605" s="24" t="s">
        <v>1350</v>
      </c>
      <c r="K605" s="11">
        <v>11</v>
      </c>
      <c r="L605" s="14"/>
      <c r="M605" s="14"/>
      <c r="N605" s="12">
        <v>6003</v>
      </c>
      <c r="O605" s="25"/>
      <c r="P605" s="14"/>
      <c r="Q605" s="11" t="s">
        <v>15</v>
      </c>
      <c r="R605" s="16">
        <v>948</v>
      </c>
      <c r="S605" s="12"/>
      <c r="T605" s="13" t="s">
        <v>17</v>
      </c>
      <c r="U605" s="13" t="s">
        <v>6687</v>
      </c>
      <c r="V605" s="11" t="s">
        <v>119</v>
      </c>
      <c r="W605" s="14" t="s">
        <v>119</v>
      </c>
      <c r="X605" s="14" t="s">
        <v>119</v>
      </c>
      <c r="Y605" s="14" t="s">
        <v>119</v>
      </c>
      <c r="Z605" s="14" t="s">
        <v>119</v>
      </c>
      <c r="AA605" s="14"/>
      <c r="AB605" s="15">
        <f>retribucións!$H$71</f>
        <v>18383.701689600002</v>
      </c>
      <c r="AC605" s="15">
        <f>retribucións!$H$60</f>
        <v>18626.938628479998</v>
      </c>
      <c r="AD605" s="15">
        <f t="shared" si="25"/>
        <v>243.23693887999616</v>
      </c>
    </row>
    <row r="606" spans="1:30" ht="15" customHeight="1" x14ac:dyDescent="0.25">
      <c r="A606" s="13" t="s">
        <v>17</v>
      </c>
      <c r="B606" s="13" t="s">
        <v>17</v>
      </c>
      <c r="C606" s="14" t="s">
        <v>2819</v>
      </c>
      <c r="D606" s="24" t="s">
        <v>2822</v>
      </c>
      <c r="E606" s="14" t="s">
        <v>2823</v>
      </c>
      <c r="F606" s="14" t="s">
        <v>1348</v>
      </c>
      <c r="G606" s="11">
        <v>9</v>
      </c>
      <c r="H606" s="15">
        <f>retribucións!$E$60</f>
        <v>6319.04</v>
      </c>
      <c r="I606" s="11" t="s">
        <v>1349</v>
      </c>
      <c r="J606" s="24" t="s">
        <v>1350</v>
      </c>
      <c r="K606" s="11">
        <v>11</v>
      </c>
      <c r="L606" s="14"/>
      <c r="M606" s="14"/>
      <c r="N606" s="12">
        <v>6003</v>
      </c>
      <c r="O606" s="25"/>
      <c r="P606" s="14"/>
      <c r="Q606" s="11" t="s">
        <v>15</v>
      </c>
      <c r="R606" s="16" t="s">
        <v>16</v>
      </c>
      <c r="S606" s="12"/>
      <c r="T606" s="13" t="s">
        <v>17</v>
      </c>
      <c r="U606" s="13" t="s">
        <v>17</v>
      </c>
      <c r="V606" s="11">
        <v>80</v>
      </c>
      <c r="W606" s="14" t="s">
        <v>317</v>
      </c>
      <c r="X606" s="14" t="s">
        <v>318</v>
      </c>
      <c r="Y606" s="14" t="s">
        <v>20</v>
      </c>
      <c r="Z606" s="14">
        <v>0</v>
      </c>
      <c r="AA606" s="14"/>
      <c r="AB606" s="15">
        <f>retribucións!$H$71</f>
        <v>18383.701689600002</v>
      </c>
      <c r="AC606" s="15">
        <f>retribucións!$H$60</f>
        <v>18626.938628479998</v>
      </c>
      <c r="AD606" s="15">
        <f t="shared" si="25"/>
        <v>243.23693887999616</v>
      </c>
    </row>
    <row r="607" spans="1:30" ht="15" customHeight="1" x14ac:dyDescent="0.25">
      <c r="A607" s="13" t="s">
        <v>17</v>
      </c>
      <c r="B607" s="13" t="s">
        <v>119</v>
      </c>
      <c r="C607" s="14" t="s">
        <v>2819</v>
      </c>
      <c r="D607" s="24" t="s">
        <v>2824</v>
      </c>
      <c r="E607" s="14" t="s">
        <v>2825</v>
      </c>
      <c r="F607" s="14" t="s">
        <v>1348</v>
      </c>
      <c r="G607" s="11">
        <v>9</v>
      </c>
      <c r="H607" s="15">
        <f>retribucións!$E$60</f>
        <v>6319.04</v>
      </c>
      <c r="I607" s="11" t="s">
        <v>1349</v>
      </c>
      <c r="J607" s="24" t="s">
        <v>1350</v>
      </c>
      <c r="K607" s="11">
        <v>11</v>
      </c>
      <c r="L607" s="14"/>
      <c r="M607" s="14"/>
      <c r="N607" s="12">
        <v>6003</v>
      </c>
      <c r="O607" s="25"/>
      <c r="P607" s="14"/>
      <c r="Q607" s="11" t="s">
        <v>15</v>
      </c>
      <c r="R607" s="16">
        <v>948</v>
      </c>
      <c r="S607" s="12"/>
      <c r="T607" s="13" t="s">
        <v>17</v>
      </c>
      <c r="U607" s="13" t="s">
        <v>6687</v>
      </c>
      <c r="V607" s="11" t="s">
        <v>119</v>
      </c>
      <c r="W607" s="14" t="s">
        <v>119</v>
      </c>
      <c r="X607" s="14" t="s">
        <v>119</v>
      </c>
      <c r="Y607" s="14" t="s">
        <v>119</v>
      </c>
      <c r="Z607" s="14" t="s">
        <v>119</v>
      </c>
      <c r="AA607" s="14"/>
      <c r="AB607" s="15">
        <f>retribucións!$H$71</f>
        <v>18383.701689600002</v>
      </c>
      <c r="AC607" s="15">
        <f>retribucións!$H$60</f>
        <v>18626.938628479998</v>
      </c>
      <c r="AD607" s="15">
        <f t="shared" si="25"/>
        <v>243.23693887999616</v>
      </c>
    </row>
    <row r="608" spans="1:30" ht="15" customHeight="1" x14ac:dyDescent="0.25">
      <c r="A608" s="13" t="s">
        <v>17</v>
      </c>
      <c r="B608" s="13" t="s">
        <v>119</v>
      </c>
      <c r="C608" s="14" t="s">
        <v>2826</v>
      </c>
      <c r="D608" s="24" t="s">
        <v>2827</v>
      </c>
      <c r="E608" s="14" t="s">
        <v>2828</v>
      </c>
      <c r="F608" s="14" t="s">
        <v>1348</v>
      </c>
      <c r="G608" s="11">
        <v>10</v>
      </c>
      <c r="H608" s="15">
        <f>retribucións!$E$59</f>
        <v>6486.34</v>
      </c>
      <c r="I608" s="11" t="s">
        <v>1349</v>
      </c>
      <c r="J608" s="24" t="s">
        <v>1350</v>
      </c>
      <c r="K608" s="11">
        <v>11</v>
      </c>
      <c r="L608" s="14"/>
      <c r="M608" s="14"/>
      <c r="N608" s="12">
        <v>6003</v>
      </c>
      <c r="O608" s="25"/>
      <c r="P608" s="14" t="s">
        <v>2259</v>
      </c>
      <c r="Q608" s="11" t="s">
        <v>15</v>
      </c>
      <c r="R608" s="16">
        <v>9733</v>
      </c>
      <c r="S608" s="12"/>
      <c r="T608" s="13" t="s">
        <v>17</v>
      </c>
      <c r="U608" s="13" t="s">
        <v>6687</v>
      </c>
      <c r="V608" s="11" t="s">
        <v>119</v>
      </c>
      <c r="W608" s="14" t="s">
        <v>119</v>
      </c>
      <c r="X608" s="14" t="s">
        <v>119</v>
      </c>
      <c r="Y608" s="14" t="s">
        <v>119</v>
      </c>
      <c r="Z608" s="14" t="s">
        <v>119</v>
      </c>
      <c r="AA608" s="14"/>
      <c r="AB608" s="15">
        <f>retribucións!$L$71</f>
        <v>18968.988064320001</v>
      </c>
      <c r="AC608" s="15">
        <f>retribucións!$H$59</f>
        <v>19124.976097919996</v>
      </c>
      <c r="AD608" s="15">
        <f t="shared" si="25"/>
        <v>155.98803359999511</v>
      </c>
    </row>
    <row r="609" spans="1:30" ht="15" customHeight="1" x14ac:dyDescent="0.25">
      <c r="A609" s="13" t="s">
        <v>17</v>
      </c>
      <c r="B609" s="13" t="s">
        <v>17</v>
      </c>
      <c r="C609" s="14" t="s">
        <v>2826</v>
      </c>
      <c r="D609" s="24" t="s">
        <v>2829</v>
      </c>
      <c r="E609" s="14" t="s">
        <v>2830</v>
      </c>
      <c r="F609" s="14" t="s">
        <v>1348</v>
      </c>
      <c r="G609" s="11">
        <v>10</v>
      </c>
      <c r="H609" s="15">
        <f>retribucións!$E$59</f>
        <v>6486.34</v>
      </c>
      <c r="I609" s="11" t="s">
        <v>1349</v>
      </c>
      <c r="J609" s="24" t="s">
        <v>1350</v>
      </c>
      <c r="K609" s="11">
        <v>11</v>
      </c>
      <c r="L609" s="14"/>
      <c r="M609" s="14"/>
      <c r="N609" s="12">
        <v>6003</v>
      </c>
      <c r="O609" s="25"/>
      <c r="P609" s="14" t="s">
        <v>2259</v>
      </c>
      <c r="Q609" s="11" t="s">
        <v>15</v>
      </c>
      <c r="R609" s="16">
        <v>9733</v>
      </c>
      <c r="S609" s="12"/>
      <c r="T609" s="13" t="s">
        <v>17</v>
      </c>
      <c r="U609" s="13" t="s">
        <v>17</v>
      </c>
      <c r="V609" s="11">
        <v>341</v>
      </c>
      <c r="W609" s="14" t="s">
        <v>319</v>
      </c>
      <c r="X609" s="14" t="s">
        <v>320</v>
      </c>
      <c r="Y609" s="14" t="s">
        <v>20</v>
      </c>
      <c r="Z609" s="14">
        <v>0</v>
      </c>
      <c r="AA609" s="14"/>
      <c r="AB609" s="15">
        <f>retribucións!$L$71</f>
        <v>18968.988064320001</v>
      </c>
      <c r="AC609" s="15">
        <f>retribucións!$H$59</f>
        <v>19124.976097919996</v>
      </c>
      <c r="AD609" s="15">
        <f t="shared" si="25"/>
        <v>155.98803359999511</v>
      </c>
    </row>
    <row r="610" spans="1:30" ht="15" customHeight="1" x14ac:dyDescent="0.25">
      <c r="A610" s="13" t="s">
        <v>17</v>
      </c>
      <c r="B610" s="13" t="s">
        <v>119</v>
      </c>
      <c r="C610" s="14" t="s">
        <v>2826</v>
      </c>
      <c r="D610" s="24" t="s">
        <v>2831</v>
      </c>
      <c r="E610" s="14" t="s">
        <v>2832</v>
      </c>
      <c r="F610" s="14" t="s">
        <v>1348</v>
      </c>
      <c r="G610" s="11">
        <v>10</v>
      </c>
      <c r="H610" s="15">
        <f>retribucións!$E$59</f>
        <v>6486.34</v>
      </c>
      <c r="I610" s="11" t="s">
        <v>1349</v>
      </c>
      <c r="J610" s="24" t="s">
        <v>1350</v>
      </c>
      <c r="K610" s="11">
        <v>11</v>
      </c>
      <c r="L610" s="14"/>
      <c r="M610" s="14"/>
      <c r="N610" s="12">
        <v>6003</v>
      </c>
      <c r="O610" s="25"/>
      <c r="P610" s="14" t="s">
        <v>2259</v>
      </c>
      <c r="Q610" s="11" t="s">
        <v>15</v>
      </c>
      <c r="R610" s="16">
        <v>9733</v>
      </c>
      <c r="S610" s="12"/>
      <c r="T610" s="13" t="s">
        <v>17</v>
      </c>
      <c r="U610" s="13" t="s">
        <v>6687</v>
      </c>
      <c r="V610" s="11" t="s">
        <v>119</v>
      </c>
      <c r="W610" s="14" t="s">
        <v>119</v>
      </c>
      <c r="X610" s="14" t="s">
        <v>119</v>
      </c>
      <c r="Y610" s="14" t="s">
        <v>119</v>
      </c>
      <c r="Z610" s="14" t="s">
        <v>119</v>
      </c>
      <c r="AA610" s="14"/>
      <c r="AB610" s="15">
        <f>retribucións!$L$71</f>
        <v>18968.988064320001</v>
      </c>
      <c r="AC610" s="15">
        <f>retribucións!$H$59</f>
        <v>19124.976097919996</v>
      </c>
      <c r="AD610" s="15">
        <f t="shared" si="25"/>
        <v>155.98803359999511</v>
      </c>
    </row>
    <row r="611" spans="1:30" ht="15" customHeight="1" x14ac:dyDescent="0.25">
      <c r="A611" s="13" t="s">
        <v>17</v>
      </c>
      <c r="B611" s="13" t="s">
        <v>17</v>
      </c>
      <c r="C611" s="14" t="s">
        <v>2826</v>
      </c>
      <c r="D611" s="24" t="s">
        <v>2833</v>
      </c>
      <c r="E611" s="14" t="s">
        <v>2834</v>
      </c>
      <c r="F611" s="14" t="s">
        <v>1348</v>
      </c>
      <c r="G611" s="11">
        <v>10</v>
      </c>
      <c r="H611" s="15">
        <f>retribucións!$E$59</f>
        <v>6486.34</v>
      </c>
      <c r="I611" s="11" t="s">
        <v>1349</v>
      </c>
      <c r="J611" s="24" t="s">
        <v>1350</v>
      </c>
      <c r="K611" s="11">
        <v>11</v>
      </c>
      <c r="L611" s="14"/>
      <c r="M611" s="14"/>
      <c r="N611" s="12">
        <v>6003</v>
      </c>
      <c r="O611" s="25"/>
      <c r="P611" s="14" t="s">
        <v>2259</v>
      </c>
      <c r="Q611" s="11" t="s">
        <v>15</v>
      </c>
      <c r="R611" s="16">
        <v>9733</v>
      </c>
      <c r="S611" s="12"/>
      <c r="T611" s="13" t="s">
        <v>17</v>
      </c>
      <c r="U611" s="13" t="s">
        <v>17</v>
      </c>
      <c r="V611" s="11">
        <v>614</v>
      </c>
      <c r="W611" s="14" t="s">
        <v>321</v>
      </c>
      <c r="X611" s="14" t="s">
        <v>322</v>
      </c>
      <c r="Y611" s="14" t="s">
        <v>20</v>
      </c>
      <c r="Z611" s="14">
        <v>0</v>
      </c>
      <c r="AA611" s="14"/>
      <c r="AB611" s="15">
        <f>retribucións!$L$71</f>
        <v>18968.988064320001</v>
      </c>
      <c r="AC611" s="15">
        <f>retribucións!$H$59</f>
        <v>19124.976097919996</v>
      </c>
      <c r="AD611" s="15">
        <f t="shared" si="25"/>
        <v>155.98803359999511</v>
      </c>
    </row>
    <row r="612" spans="1:30" ht="15" customHeight="1" x14ac:dyDescent="0.25">
      <c r="A612" s="13" t="s">
        <v>17</v>
      </c>
      <c r="B612" s="13" t="s">
        <v>119</v>
      </c>
      <c r="C612" s="14" t="s">
        <v>2826</v>
      </c>
      <c r="D612" s="24" t="s">
        <v>2835</v>
      </c>
      <c r="E612" s="14" t="s">
        <v>2836</v>
      </c>
      <c r="F612" s="14" t="s">
        <v>1348</v>
      </c>
      <c r="G612" s="11">
        <v>10</v>
      </c>
      <c r="H612" s="15">
        <f>retribucións!$E$59</f>
        <v>6486.34</v>
      </c>
      <c r="I612" s="11" t="s">
        <v>1349</v>
      </c>
      <c r="J612" s="24" t="s">
        <v>1350</v>
      </c>
      <c r="K612" s="11">
        <v>11</v>
      </c>
      <c r="L612" s="14"/>
      <c r="M612" s="14"/>
      <c r="N612" s="12">
        <v>6003</v>
      </c>
      <c r="O612" s="25"/>
      <c r="P612" s="14" t="s">
        <v>2259</v>
      </c>
      <c r="Q612" s="11" t="s">
        <v>15</v>
      </c>
      <c r="R612" s="16">
        <v>9733</v>
      </c>
      <c r="S612" s="12"/>
      <c r="T612" s="13" t="s">
        <v>17</v>
      </c>
      <c r="U612" s="13" t="s">
        <v>6687</v>
      </c>
      <c r="V612" s="11" t="s">
        <v>119</v>
      </c>
      <c r="W612" s="14" t="s">
        <v>119</v>
      </c>
      <c r="X612" s="14" t="s">
        <v>119</v>
      </c>
      <c r="Y612" s="14" t="s">
        <v>119</v>
      </c>
      <c r="Z612" s="14" t="s">
        <v>119</v>
      </c>
      <c r="AA612" s="14"/>
      <c r="AB612" s="15">
        <f>retribucións!$L$71</f>
        <v>18968.988064320001</v>
      </c>
      <c r="AC612" s="15">
        <f>retribucións!$H$59</f>
        <v>19124.976097919996</v>
      </c>
      <c r="AD612" s="15">
        <f t="shared" si="25"/>
        <v>155.98803359999511</v>
      </c>
    </row>
    <row r="613" spans="1:30" ht="15" customHeight="1" x14ac:dyDescent="0.25">
      <c r="A613" s="13" t="s">
        <v>17</v>
      </c>
      <c r="B613" s="13" t="s">
        <v>119</v>
      </c>
      <c r="C613" s="14" t="s">
        <v>2837</v>
      </c>
      <c r="D613" s="24" t="s">
        <v>2838</v>
      </c>
      <c r="E613" s="14" t="s">
        <v>2839</v>
      </c>
      <c r="F613" s="14" t="s">
        <v>1348</v>
      </c>
      <c r="G613" s="11">
        <v>10</v>
      </c>
      <c r="H613" s="15">
        <f>retribucións!$E$59</f>
        <v>6486.34</v>
      </c>
      <c r="I613" s="11" t="s">
        <v>1349</v>
      </c>
      <c r="J613" s="24" t="s">
        <v>1350</v>
      </c>
      <c r="K613" s="11">
        <v>11</v>
      </c>
      <c r="L613" s="14"/>
      <c r="M613" s="14"/>
      <c r="N613" s="12">
        <v>6003</v>
      </c>
      <c r="O613" s="25"/>
      <c r="P613" s="14" t="s">
        <v>2259</v>
      </c>
      <c r="Q613" s="11" t="s">
        <v>15</v>
      </c>
      <c r="R613" s="16">
        <v>9733</v>
      </c>
      <c r="S613" s="12"/>
      <c r="T613" s="13" t="s">
        <v>17</v>
      </c>
      <c r="U613" s="13" t="s">
        <v>6687</v>
      </c>
      <c r="V613" s="11" t="s">
        <v>119</v>
      </c>
      <c r="W613" s="14" t="s">
        <v>119</v>
      </c>
      <c r="X613" s="14" t="s">
        <v>119</v>
      </c>
      <c r="Y613" s="14" t="s">
        <v>119</v>
      </c>
      <c r="Z613" s="14" t="s">
        <v>119</v>
      </c>
      <c r="AA613" s="14"/>
      <c r="AB613" s="15">
        <f>retribucións!$L$71</f>
        <v>18968.988064320001</v>
      </c>
      <c r="AC613" s="15">
        <f>retribucións!$H$59</f>
        <v>19124.976097919996</v>
      </c>
      <c r="AD613" s="15">
        <f t="shared" si="25"/>
        <v>155.98803359999511</v>
      </c>
    </row>
    <row r="614" spans="1:30" ht="15" customHeight="1" x14ac:dyDescent="0.25">
      <c r="A614" s="13" t="s">
        <v>17</v>
      </c>
      <c r="B614" s="13" t="s">
        <v>17</v>
      </c>
      <c r="C614" s="14" t="s">
        <v>2837</v>
      </c>
      <c r="D614" s="24" t="s">
        <v>2840</v>
      </c>
      <c r="E614" s="14" t="s">
        <v>2841</v>
      </c>
      <c r="F614" s="14" t="s">
        <v>1348</v>
      </c>
      <c r="G614" s="11">
        <v>10</v>
      </c>
      <c r="H614" s="15">
        <f>retribucións!$E$59</f>
        <v>6486.34</v>
      </c>
      <c r="I614" s="11" t="s">
        <v>1349</v>
      </c>
      <c r="J614" s="24" t="s">
        <v>1350</v>
      </c>
      <c r="K614" s="11">
        <v>11</v>
      </c>
      <c r="L614" s="14"/>
      <c r="M614" s="14"/>
      <c r="N614" s="12">
        <v>6003</v>
      </c>
      <c r="O614" s="25"/>
      <c r="P614" s="14" t="s">
        <v>2259</v>
      </c>
      <c r="Q614" s="11" t="s">
        <v>15</v>
      </c>
      <c r="R614" s="16">
        <v>9733</v>
      </c>
      <c r="S614" s="12"/>
      <c r="T614" s="13" t="s">
        <v>17</v>
      </c>
      <c r="U614" s="13" t="s">
        <v>17</v>
      </c>
      <c r="V614" s="11">
        <v>33</v>
      </c>
      <c r="W614" s="14" t="s">
        <v>323</v>
      </c>
      <c r="X614" s="14" t="s">
        <v>324</v>
      </c>
      <c r="Y614" s="14" t="s">
        <v>20</v>
      </c>
      <c r="Z614" s="14">
        <v>0</v>
      </c>
      <c r="AA614" s="14"/>
      <c r="AB614" s="15">
        <f>retribucións!$L$71</f>
        <v>18968.988064320001</v>
      </c>
      <c r="AC614" s="15">
        <f>retribucións!$H$59</f>
        <v>19124.976097919996</v>
      </c>
      <c r="AD614" s="15">
        <f t="shared" si="25"/>
        <v>155.98803359999511</v>
      </c>
    </row>
    <row r="615" spans="1:30" ht="15" customHeight="1" x14ac:dyDescent="0.25">
      <c r="A615" s="13" t="s">
        <v>17</v>
      </c>
      <c r="B615" s="13" t="s">
        <v>119</v>
      </c>
      <c r="C615" s="14" t="s">
        <v>2837</v>
      </c>
      <c r="D615" s="24" t="s">
        <v>2842</v>
      </c>
      <c r="E615" s="14" t="s">
        <v>2843</v>
      </c>
      <c r="F615" s="14" t="s">
        <v>1348</v>
      </c>
      <c r="G615" s="11">
        <v>10</v>
      </c>
      <c r="H615" s="15">
        <f>retribucións!$E$59</f>
        <v>6486.34</v>
      </c>
      <c r="I615" s="11" t="s">
        <v>1349</v>
      </c>
      <c r="J615" s="24" t="s">
        <v>1350</v>
      </c>
      <c r="K615" s="11">
        <v>11</v>
      </c>
      <c r="L615" s="14"/>
      <c r="M615" s="14"/>
      <c r="N615" s="12">
        <v>6003</v>
      </c>
      <c r="O615" s="25"/>
      <c r="P615" s="14" t="s">
        <v>2259</v>
      </c>
      <c r="Q615" s="11" t="s">
        <v>15</v>
      </c>
      <c r="R615" s="16">
        <v>9733</v>
      </c>
      <c r="S615" s="12"/>
      <c r="T615" s="13" t="s">
        <v>17</v>
      </c>
      <c r="U615" s="13" t="s">
        <v>6687</v>
      </c>
      <c r="V615" s="11" t="s">
        <v>119</v>
      </c>
      <c r="W615" s="14" t="s">
        <v>119</v>
      </c>
      <c r="X615" s="14" t="s">
        <v>119</v>
      </c>
      <c r="Y615" s="14" t="s">
        <v>119</v>
      </c>
      <c r="Z615" s="14" t="s">
        <v>119</v>
      </c>
      <c r="AA615" s="14"/>
      <c r="AB615" s="15">
        <f>retribucións!$L$71</f>
        <v>18968.988064320001</v>
      </c>
      <c r="AC615" s="15">
        <f>retribucións!$H$59</f>
        <v>19124.976097919996</v>
      </c>
      <c r="AD615" s="15">
        <f t="shared" si="25"/>
        <v>155.98803359999511</v>
      </c>
    </row>
    <row r="616" spans="1:30" ht="15" customHeight="1" x14ac:dyDescent="0.25">
      <c r="A616" s="13" t="s">
        <v>17</v>
      </c>
      <c r="B616" s="13" t="s">
        <v>119</v>
      </c>
      <c r="C616" s="14" t="s">
        <v>2837</v>
      </c>
      <c r="D616" s="24" t="s">
        <v>2844</v>
      </c>
      <c r="E616" s="14" t="s">
        <v>2845</v>
      </c>
      <c r="F616" s="14" t="s">
        <v>1348</v>
      </c>
      <c r="G616" s="11">
        <v>9</v>
      </c>
      <c r="H616" s="15">
        <f>retribucións!$E$60</f>
        <v>6319.04</v>
      </c>
      <c r="I616" s="11" t="s">
        <v>1349</v>
      </c>
      <c r="J616" s="24" t="s">
        <v>1350</v>
      </c>
      <c r="K616" s="11">
        <v>11</v>
      </c>
      <c r="L616" s="14"/>
      <c r="M616" s="14"/>
      <c r="N616" s="12">
        <v>6003</v>
      </c>
      <c r="O616" s="25"/>
      <c r="P616" s="14"/>
      <c r="Q616" s="11" t="s">
        <v>15</v>
      </c>
      <c r="R616" s="16" t="s">
        <v>16</v>
      </c>
      <c r="S616" s="12"/>
      <c r="T616" s="13" t="s">
        <v>17</v>
      </c>
      <c r="U616" s="13" t="s">
        <v>6687</v>
      </c>
      <c r="V616" s="11" t="s">
        <v>119</v>
      </c>
      <c r="W616" s="14" t="s">
        <v>119</v>
      </c>
      <c r="X616" s="14" t="s">
        <v>119</v>
      </c>
      <c r="Y616" s="14" t="s">
        <v>119</v>
      </c>
      <c r="Z616" s="14" t="s">
        <v>119</v>
      </c>
      <c r="AA616" s="14"/>
      <c r="AB616" s="15">
        <f>retribucións!$H$71</f>
        <v>18383.701689600002</v>
      </c>
      <c r="AC616" s="15">
        <f>retribucións!$H$60</f>
        <v>18626.938628479998</v>
      </c>
      <c r="AD616" s="15">
        <f t="shared" si="25"/>
        <v>243.23693887999616</v>
      </c>
    </row>
    <row r="617" spans="1:30" ht="15" customHeight="1" x14ac:dyDescent="0.25">
      <c r="A617" s="13" t="s">
        <v>17</v>
      </c>
      <c r="B617" s="13" t="s">
        <v>119</v>
      </c>
      <c r="C617" s="14" t="s">
        <v>2837</v>
      </c>
      <c r="D617" s="24" t="s">
        <v>2846</v>
      </c>
      <c r="E617" s="14" t="s">
        <v>2847</v>
      </c>
      <c r="F617" s="14" t="s">
        <v>1348</v>
      </c>
      <c r="G617" s="11">
        <v>10</v>
      </c>
      <c r="H617" s="15">
        <f>retribucións!$E$59</f>
        <v>6486.34</v>
      </c>
      <c r="I617" s="11" t="s">
        <v>1349</v>
      </c>
      <c r="J617" s="24" t="s">
        <v>1350</v>
      </c>
      <c r="K617" s="11">
        <v>11</v>
      </c>
      <c r="L617" s="14"/>
      <c r="M617" s="14"/>
      <c r="N617" s="12">
        <v>6003</v>
      </c>
      <c r="O617" s="25"/>
      <c r="P617" s="14" t="s">
        <v>2259</v>
      </c>
      <c r="Q617" s="11" t="s">
        <v>15</v>
      </c>
      <c r="R617" s="16">
        <v>9733</v>
      </c>
      <c r="S617" s="12"/>
      <c r="T617" s="13" t="s">
        <v>17</v>
      </c>
      <c r="U617" s="13" t="s">
        <v>6687</v>
      </c>
      <c r="V617" s="11" t="s">
        <v>119</v>
      </c>
      <c r="W617" s="14" t="s">
        <v>119</v>
      </c>
      <c r="X617" s="14" t="s">
        <v>119</v>
      </c>
      <c r="Y617" s="14" t="s">
        <v>119</v>
      </c>
      <c r="Z617" s="14" t="s">
        <v>119</v>
      </c>
      <c r="AA617" s="14"/>
      <c r="AB617" s="15">
        <f>retribucións!$L$71</f>
        <v>18968.988064320001</v>
      </c>
      <c r="AC617" s="15">
        <f>retribucións!$H$59</f>
        <v>19124.976097919996</v>
      </c>
      <c r="AD617" s="15">
        <f>AC617-AB617</f>
        <v>155.98803359999511</v>
      </c>
    </row>
    <row r="618" spans="1:30" ht="15" customHeight="1" x14ac:dyDescent="0.25">
      <c r="A618" s="13" t="s">
        <v>17</v>
      </c>
      <c r="B618" s="13" t="s">
        <v>119</v>
      </c>
      <c r="C618" s="14" t="s">
        <v>2848</v>
      </c>
      <c r="D618" s="24" t="s">
        <v>2849</v>
      </c>
      <c r="E618" s="14" t="s">
        <v>2850</v>
      </c>
      <c r="F618" s="14" t="s">
        <v>1348</v>
      </c>
      <c r="G618" s="11">
        <v>9</v>
      </c>
      <c r="H618" s="15">
        <f>retribucións!$E$60</f>
        <v>6319.04</v>
      </c>
      <c r="I618" s="11" t="s">
        <v>1349</v>
      </c>
      <c r="J618" s="24" t="s">
        <v>1350</v>
      </c>
      <c r="K618" s="11">
        <v>11</v>
      </c>
      <c r="L618" s="14"/>
      <c r="M618" s="14"/>
      <c r="N618" s="12">
        <v>6003</v>
      </c>
      <c r="O618" s="25"/>
      <c r="P618" s="14"/>
      <c r="Q618" s="11" t="s">
        <v>15</v>
      </c>
      <c r="R618" s="16">
        <v>948</v>
      </c>
      <c r="S618" s="12"/>
      <c r="T618" s="13" t="s">
        <v>17</v>
      </c>
      <c r="U618" s="13" t="s">
        <v>6687</v>
      </c>
      <c r="V618" s="11" t="s">
        <v>119</v>
      </c>
      <c r="W618" s="14" t="s">
        <v>119</v>
      </c>
      <c r="X618" s="14" t="s">
        <v>119</v>
      </c>
      <c r="Y618" s="14" t="s">
        <v>119</v>
      </c>
      <c r="Z618" s="14" t="s">
        <v>119</v>
      </c>
      <c r="AA618" s="14"/>
      <c r="AB618" s="15">
        <f>retribucións!$H$71</f>
        <v>18383.701689600002</v>
      </c>
      <c r="AC618" s="15">
        <f>retribucións!$H$60</f>
        <v>18626.938628479998</v>
      </c>
      <c r="AD618" s="15">
        <f t="shared" ref="AD618:AD671" si="26">AC618-AB618</f>
        <v>243.23693887999616</v>
      </c>
    </row>
    <row r="619" spans="1:30" ht="15" customHeight="1" x14ac:dyDescent="0.25">
      <c r="A619" s="13" t="s">
        <v>17</v>
      </c>
      <c r="B619" s="13" t="s">
        <v>17</v>
      </c>
      <c r="C619" s="14" t="s">
        <v>2848</v>
      </c>
      <c r="D619" s="24" t="s">
        <v>2851</v>
      </c>
      <c r="E619" s="14" t="s">
        <v>2852</v>
      </c>
      <c r="F619" s="14" t="s">
        <v>1348</v>
      </c>
      <c r="G619" s="11">
        <v>9</v>
      </c>
      <c r="H619" s="15">
        <f>retribucións!$E$60</f>
        <v>6319.04</v>
      </c>
      <c r="I619" s="11" t="s">
        <v>1349</v>
      </c>
      <c r="J619" s="24" t="s">
        <v>1350</v>
      </c>
      <c r="K619" s="11">
        <v>11</v>
      </c>
      <c r="L619" s="14"/>
      <c r="M619" s="14"/>
      <c r="N619" s="12">
        <v>6003</v>
      </c>
      <c r="O619" s="25"/>
      <c r="P619" s="14"/>
      <c r="Q619" s="11" t="s">
        <v>15</v>
      </c>
      <c r="R619" s="16">
        <v>948</v>
      </c>
      <c r="S619" s="12"/>
      <c r="T619" s="13" t="s">
        <v>17</v>
      </c>
      <c r="U619" s="13" t="s">
        <v>17</v>
      </c>
      <c r="V619" s="11">
        <v>464</v>
      </c>
      <c r="W619" s="14" t="s">
        <v>325</v>
      </c>
      <c r="X619" s="14" t="s">
        <v>326</v>
      </c>
      <c r="Y619" s="14" t="s">
        <v>20</v>
      </c>
      <c r="Z619" s="14">
        <v>0</v>
      </c>
      <c r="AA619" s="14"/>
      <c r="AB619" s="15">
        <f>retribucións!$H$71</f>
        <v>18383.701689600002</v>
      </c>
      <c r="AC619" s="15">
        <f>retribucións!$H$60</f>
        <v>18626.938628479998</v>
      </c>
      <c r="AD619" s="15">
        <f t="shared" si="26"/>
        <v>243.23693887999616</v>
      </c>
    </row>
    <row r="620" spans="1:30" ht="15" customHeight="1" x14ac:dyDescent="0.25">
      <c r="A620" s="13" t="s">
        <v>17</v>
      </c>
      <c r="B620" s="13" t="s">
        <v>17</v>
      </c>
      <c r="C620" s="14" t="s">
        <v>2848</v>
      </c>
      <c r="D620" s="24" t="s">
        <v>2853</v>
      </c>
      <c r="E620" s="14" t="s">
        <v>2854</v>
      </c>
      <c r="F620" s="14" t="s">
        <v>1348</v>
      </c>
      <c r="G620" s="11">
        <v>9</v>
      </c>
      <c r="H620" s="15">
        <f>retribucións!$E$60</f>
        <v>6319.04</v>
      </c>
      <c r="I620" s="11" t="s">
        <v>1349</v>
      </c>
      <c r="J620" s="24" t="s">
        <v>1350</v>
      </c>
      <c r="K620" s="11">
        <v>11</v>
      </c>
      <c r="L620" s="14"/>
      <c r="M620" s="14"/>
      <c r="N620" s="12">
        <v>6003</v>
      </c>
      <c r="O620" s="25"/>
      <c r="P620" s="14"/>
      <c r="Q620" s="11" t="s">
        <v>15</v>
      </c>
      <c r="R620" s="16">
        <v>948</v>
      </c>
      <c r="S620" s="12"/>
      <c r="T620" s="13" t="s">
        <v>17</v>
      </c>
      <c r="U620" s="13" t="s">
        <v>17</v>
      </c>
      <c r="V620" s="11">
        <v>347</v>
      </c>
      <c r="W620" s="14" t="s">
        <v>327</v>
      </c>
      <c r="X620" s="14" t="s">
        <v>328</v>
      </c>
      <c r="Y620" s="14" t="s">
        <v>20</v>
      </c>
      <c r="Z620" s="14">
        <v>0</v>
      </c>
      <c r="AA620" s="14"/>
      <c r="AB620" s="15">
        <f>retribucións!$H$71</f>
        <v>18383.701689600002</v>
      </c>
      <c r="AC620" s="15">
        <f>retribucións!$H$60</f>
        <v>18626.938628479998</v>
      </c>
      <c r="AD620" s="15">
        <f t="shared" si="26"/>
        <v>243.23693887999616</v>
      </c>
    </row>
    <row r="621" spans="1:30" ht="15" customHeight="1" x14ac:dyDescent="0.25">
      <c r="A621" s="13" t="s">
        <v>17</v>
      </c>
      <c r="B621" s="13" t="s">
        <v>17</v>
      </c>
      <c r="C621" s="14" t="s">
        <v>2848</v>
      </c>
      <c r="D621" s="24" t="s">
        <v>2855</v>
      </c>
      <c r="E621" s="14" t="s">
        <v>2856</v>
      </c>
      <c r="F621" s="14" t="s">
        <v>1348</v>
      </c>
      <c r="G621" s="11">
        <v>9</v>
      </c>
      <c r="H621" s="15">
        <f>retribucións!$E$60</f>
        <v>6319.04</v>
      </c>
      <c r="I621" s="11" t="s">
        <v>1349</v>
      </c>
      <c r="J621" s="24" t="s">
        <v>1350</v>
      </c>
      <c r="K621" s="11">
        <v>11</v>
      </c>
      <c r="L621" s="14"/>
      <c r="M621" s="14"/>
      <c r="N621" s="12">
        <v>6003</v>
      </c>
      <c r="O621" s="25"/>
      <c r="P621" s="14"/>
      <c r="Q621" s="11" t="s">
        <v>15</v>
      </c>
      <c r="R621" s="16" t="s">
        <v>16</v>
      </c>
      <c r="S621" s="12"/>
      <c r="T621" s="13" t="s">
        <v>17</v>
      </c>
      <c r="U621" s="13" t="s">
        <v>17</v>
      </c>
      <c r="V621" s="11">
        <v>339</v>
      </c>
      <c r="W621" s="14" t="s">
        <v>329</v>
      </c>
      <c r="X621" s="14" t="s">
        <v>330</v>
      </c>
      <c r="Y621" s="14" t="s">
        <v>20</v>
      </c>
      <c r="Z621" s="14">
        <v>0</v>
      </c>
      <c r="AA621" s="14"/>
      <c r="AB621" s="15">
        <f>retribucións!$H$71</f>
        <v>18383.701689600002</v>
      </c>
      <c r="AC621" s="15">
        <f>retribucións!$H$60</f>
        <v>18626.938628479998</v>
      </c>
      <c r="AD621" s="15">
        <f t="shared" si="26"/>
        <v>243.23693887999616</v>
      </c>
    </row>
    <row r="622" spans="1:30" ht="15" customHeight="1" x14ac:dyDescent="0.25">
      <c r="A622" s="13" t="s">
        <v>17</v>
      </c>
      <c r="B622" s="13" t="s">
        <v>119</v>
      </c>
      <c r="C622" s="14" t="s">
        <v>2848</v>
      </c>
      <c r="D622" s="24" t="s">
        <v>2857</v>
      </c>
      <c r="E622" s="14" t="s">
        <v>2858</v>
      </c>
      <c r="F622" s="14" t="s">
        <v>1348</v>
      </c>
      <c r="G622" s="11">
        <v>9</v>
      </c>
      <c r="H622" s="15">
        <f>retribucións!$E$60</f>
        <v>6319.04</v>
      </c>
      <c r="I622" s="11" t="s">
        <v>1349</v>
      </c>
      <c r="J622" s="24" t="s">
        <v>1350</v>
      </c>
      <c r="K622" s="11">
        <v>11</v>
      </c>
      <c r="L622" s="14"/>
      <c r="M622" s="14"/>
      <c r="N622" s="12">
        <v>6003</v>
      </c>
      <c r="O622" s="25"/>
      <c r="P622" s="14"/>
      <c r="Q622" s="11" t="s">
        <v>15</v>
      </c>
      <c r="R622" s="16" t="s">
        <v>16</v>
      </c>
      <c r="S622" s="12"/>
      <c r="T622" s="13" t="s">
        <v>17</v>
      </c>
      <c r="U622" s="13" t="s">
        <v>6687</v>
      </c>
      <c r="V622" s="11" t="s">
        <v>119</v>
      </c>
      <c r="W622" s="14" t="s">
        <v>119</v>
      </c>
      <c r="X622" s="14" t="s">
        <v>119</v>
      </c>
      <c r="Y622" s="14" t="s">
        <v>119</v>
      </c>
      <c r="Z622" s="14" t="s">
        <v>119</v>
      </c>
      <c r="AA622" s="14"/>
      <c r="AB622" s="15">
        <f>retribucións!$H$71</f>
        <v>18383.701689600002</v>
      </c>
      <c r="AC622" s="15">
        <f>retribucións!$H$60</f>
        <v>18626.938628479998</v>
      </c>
      <c r="AD622" s="15">
        <f t="shared" si="26"/>
        <v>243.23693887999616</v>
      </c>
    </row>
    <row r="623" spans="1:30" ht="15" customHeight="1" x14ac:dyDescent="0.25">
      <c r="A623" s="13" t="s">
        <v>17</v>
      </c>
      <c r="B623" s="13" t="s">
        <v>17</v>
      </c>
      <c r="C623" s="14" t="s">
        <v>2848</v>
      </c>
      <c r="D623" s="24" t="s">
        <v>2859</v>
      </c>
      <c r="E623" s="14" t="s">
        <v>2860</v>
      </c>
      <c r="F623" s="14" t="s">
        <v>1348</v>
      </c>
      <c r="G623" s="11">
        <v>9</v>
      </c>
      <c r="H623" s="15">
        <f>retribucións!$E$60</f>
        <v>6319.04</v>
      </c>
      <c r="I623" s="11" t="s">
        <v>1349</v>
      </c>
      <c r="J623" s="24" t="s">
        <v>1350</v>
      </c>
      <c r="K623" s="11">
        <v>11</v>
      </c>
      <c r="L623" s="14"/>
      <c r="M623" s="14"/>
      <c r="N623" s="12">
        <v>6003</v>
      </c>
      <c r="O623" s="25"/>
      <c r="P623" s="14"/>
      <c r="Q623" s="11" t="s">
        <v>15</v>
      </c>
      <c r="R623" s="16">
        <v>948</v>
      </c>
      <c r="S623" s="12"/>
      <c r="T623" s="13" t="s">
        <v>17</v>
      </c>
      <c r="U623" s="13" t="s">
        <v>17</v>
      </c>
      <c r="V623" s="11">
        <v>218</v>
      </c>
      <c r="W623" s="14" t="s">
        <v>331</v>
      </c>
      <c r="X623" s="14" t="s">
        <v>332</v>
      </c>
      <c r="Y623" s="14" t="s">
        <v>20</v>
      </c>
      <c r="Z623" s="14">
        <v>0</v>
      </c>
      <c r="AA623" s="14"/>
      <c r="AB623" s="15">
        <f>retribucións!$H$71</f>
        <v>18383.701689600002</v>
      </c>
      <c r="AC623" s="15">
        <f>retribucións!$H$60</f>
        <v>18626.938628479998</v>
      </c>
      <c r="AD623" s="15">
        <f t="shared" si="26"/>
        <v>243.23693887999616</v>
      </c>
    </row>
    <row r="624" spans="1:30" ht="15" customHeight="1" x14ac:dyDescent="0.25">
      <c r="A624" s="13" t="s">
        <v>17</v>
      </c>
      <c r="B624" s="13" t="s">
        <v>17</v>
      </c>
      <c r="C624" s="14" t="s">
        <v>2848</v>
      </c>
      <c r="D624" s="24" t="s">
        <v>2861</v>
      </c>
      <c r="E624" s="14" t="s">
        <v>2862</v>
      </c>
      <c r="F624" s="14" t="s">
        <v>1348</v>
      </c>
      <c r="G624" s="11">
        <v>9</v>
      </c>
      <c r="H624" s="15">
        <f>retribucións!$E$60</f>
        <v>6319.04</v>
      </c>
      <c r="I624" s="11" t="s">
        <v>1349</v>
      </c>
      <c r="J624" s="24" t="s">
        <v>1350</v>
      </c>
      <c r="K624" s="11">
        <v>11</v>
      </c>
      <c r="L624" s="14"/>
      <c r="M624" s="14"/>
      <c r="N624" s="12">
        <v>6003</v>
      </c>
      <c r="O624" s="25"/>
      <c r="P624" s="14"/>
      <c r="Q624" s="11" t="s">
        <v>15</v>
      </c>
      <c r="R624" s="16" t="s">
        <v>16</v>
      </c>
      <c r="S624" s="12"/>
      <c r="T624" s="13" t="s">
        <v>17</v>
      </c>
      <c r="U624" s="13" t="s">
        <v>17</v>
      </c>
      <c r="V624" s="11">
        <v>410</v>
      </c>
      <c r="W624" s="14" t="s">
        <v>333</v>
      </c>
      <c r="X624" s="14" t="s">
        <v>334</v>
      </c>
      <c r="Y624" s="14" t="s">
        <v>20</v>
      </c>
      <c r="Z624" s="14">
        <v>0</v>
      </c>
      <c r="AA624" s="14"/>
      <c r="AB624" s="15">
        <f>retribucións!$H$71</f>
        <v>18383.701689600002</v>
      </c>
      <c r="AC624" s="15">
        <f>retribucións!$H$60</f>
        <v>18626.938628479998</v>
      </c>
      <c r="AD624" s="15">
        <f t="shared" si="26"/>
        <v>243.23693887999616</v>
      </c>
    </row>
    <row r="625" spans="1:30" ht="15" customHeight="1" x14ac:dyDescent="0.25">
      <c r="A625" s="13" t="s">
        <v>17</v>
      </c>
      <c r="B625" s="13" t="s">
        <v>119</v>
      </c>
      <c r="C625" s="14" t="s">
        <v>2848</v>
      </c>
      <c r="D625" s="24" t="s">
        <v>2863</v>
      </c>
      <c r="E625" s="14" t="s">
        <v>2864</v>
      </c>
      <c r="F625" s="14" t="s">
        <v>1348</v>
      </c>
      <c r="G625" s="11">
        <v>9</v>
      </c>
      <c r="H625" s="15">
        <f>retribucións!$E$60</f>
        <v>6319.04</v>
      </c>
      <c r="I625" s="11" t="s">
        <v>1349</v>
      </c>
      <c r="J625" s="24" t="s">
        <v>1350</v>
      </c>
      <c r="K625" s="11">
        <v>11</v>
      </c>
      <c r="L625" s="14"/>
      <c r="M625" s="14"/>
      <c r="N625" s="12">
        <v>6003</v>
      </c>
      <c r="O625" s="25"/>
      <c r="P625" s="14"/>
      <c r="Q625" s="11" t="s">
        <v>15</v>
      </c>
      <c r="R625" s="16">
        <v>948</v>
      </c>
      <c r="S625" s="12"/>
      <c r="T625" s="13" t="s">
        <v>17</v>
      </c>
      <c r="U625" s="13" t="s">
        <v>6687</v>
      </c>
      <c r="V625" s="11" t="s">
        <v>119</v>
      </c>
      <c r="W625" s="14" t="s">
        <v>119</v>
      </c>
      <c r="X625" s="14" t="s">
        <v>119</v>
      </c>
      <c r="Y625" s="14" t="s">
        <v>119</v>
      </c>
      <c r="Z625" s="14" t="s">
        <v>119</v>
      </c>
      <c r="AA625" s="14"/>
      <c r="AB625" s="15">
        <f>retribucións!$H$71</f>
        <v>18383.701689600002</v>
      </c>
      <c r="AC625" s="15">
        <f>retribucións!$H$60</f>
        <v>18626.938628479998</v>
      </c>
      <c r="AD625" s="15">
        <f t="shared" si="26"/>
        <v>243.23693887999616</v>
      </c>
    </row>
    <row r="626" spans="1:30" ht="15" customHeight="1" x14ac:dyDescent="0.25">
      <c r="A626" s="13" t="s">
        <v>17</v>
      </c>
      <c r="B626" s="13" t="s">
        <v>17</v>
      </c>
      <c r="C626" s="14" t="s">
        <v>2865</v>
      </c>
      <c r="D626" s="24" t="s">
        <v>2866</v>
      </c>
      <c r="E626" s="14" t="s">
        <v>2867</v>
      </c>
      <c r="F626" s="14" t="s">
        <v>1348</v>
      </c>
      <c r="G626" s="11">
        <v>9</v>
      </c>
      <c r="H626" s="15">
        <f>retribucións!$E$60</f>
        <v>6319.04</v>
      </c>
      <c r="I626" s="11" t="s">
        <v>1349</v>
      </c>
      <c r="J626" s="24" t="s">
        <v>1350</v>
      </c>
      <c r="K626" s="11">
        <v>11</v>
      </c>
      <c r="L626" s="14"/>
      <c r="M626" s="14"/>
      <c r="N626" s="12">
        <v>6003</v>
      </c>
      <c r="O626" s="25"/>
      <c r="P626" s="14"/>
      <c r="Q626" s="11" t="s">
        <v>15</v>
      </c>
      <c r="R626" s="16">
        <v>948</v>
      </c>
      <c r="S626" s="12"/>
      <c r="T626" s="13" t="s">
        <v>17</v>
      </c>
      <c r="U626" s="13" t="s">
        <v>17</v>
      </c>
      <c r="V626" s="11">
        <v>315</v>
      </c>
      <c r="W626" s="14" t="s">
        <v>335</v>
      </c>
      <c r="X626" s="14" t="s">
        <v>336</v>
      </c>
      <c r="Y626" s="14" t="s">
        <v>20</v>
      </c>
      <c r="Z626" s="14">
        <v>0</v>
      </c>
      <c r="AA626" s="14"/>
      <c r="AB626" s="15">
        <f>retribucións!$H$71</f>
        <v>18383.701689600002</v>
      </c>
      <c r="AC626" s="15">
        <f>retribucións!$H$60</f>
        <v>18626.938628479998</v>
      </c>
      <c r="AD626" s="15">
        <f t="shared" si="26"/>
        <v>243.23693887999616</v>
      </c>
    </row>
    <row r="627" spans="1:30" ht="15" customHeight="1" x14ac:dyDescent="0.25">
      <c r="A627" s="13" t="s">
        <v>17</v>
      </c>
      <c r="B627" s="13" t="s">
        <v>119</v>
      </c>
      <c r="C627" s="14" t="s">
        <v>2865</v>
      </c>
      <c r="D627" s="24" t="s">
        <v>2868</v>
      </c>
      <c r="E627" s="14" t="s">
        <v>2869</v>
      </c>
      <c r="F627" s="14" t="s">
        <v>1348</v>
      </c>
      <c r="G627" s="11">
        <v>9</v>
      </c>
      <c r="H627" s="15">
        <f>retribucións!$E$60</f>
        <v>6319.04</v>
      </c>
      <c r="I627" s="11" t="s">
        <v>1349</v>
      </c>
      <c r="J627" s="24" t="s">
        <v>1350</v>
      </c>
      <c r="K627" s="11">
        <v>11</v>
      </c>
      <c r="L627" s="14"/>
      <c r="M627" s="14"/>
      <c r="N627" s="12">
        <v>6003</v>
      </c>
      <c r="O627" s="25"/>
      <c r="P627" s="14"/>
      <c r="Q627" s="11" t="s">
        <v>15</v>
      </c>
      <c r="R627" s="16" t="s">
        <v>16</v>
      </c>
      <c r="S627" s="12"/>
      <c r="T627" s="13" t="s">
        <v>17</v>
      </c>
      <c r="U627" s="13" t="s">
        <v>6687</v>
      </c>
      <c r="V627" s="11" t="s">
        <v>119</v>
      </c>
      <c r="W627" s="14" t="s">
        <v>119</v>
      </c>
      <c r="X627" s="14" t="s">
        <v>119</v>
      </c>
      <c r="Y627" s="14" t="s">
        <v>119</v>
      </c>
      <c r="Z627" s="14" t="s">
        <v>119</v>
      </c>
      <c r="AA627" s="14"/>
      <c r="AB627" s="15">
        <f>retribucións!$H$71</f>
        <v>18383.701689600002</v>
      </c>
      <c r="AC627" s="15">
        <f>retribucións!$H$60</f>
        <v>18626.938628479998</v>
      </c>
      <c r="AD627" s="15">
        <f t="shared" si="26"/>
        <v>243.23693887999616</v>
      </c>
    </row>
    <row r="628" spans="1:30" ht="15" customHeight="1" x14ac:dyDescent="0.25">
      <c r="A628" s="13" t="s">
        <v>17</v>
      </c>
      <c r="B628" s="13" t="s">
        <v>119</v>
      </c>
      <c r="C628" s="14" t="s">
        <v>2865</v>
      </c>
      <c r="D628" s="24" t="s">
        <v>2870</v>
      </c>
      <c r="E628" s="14" t="s">
        <v>2871</v>
      </c>
      <c r="F628" s="14" t="s">
        <v>1348</v>
      </c>
      <c r="G628" s="11">
        <v>9</v>
      </c>
      <c r="H628" s="15">
        <f>retribucións!$E$60</f>
        <v>6319.04</v>
      </c>
      <c r="I628" s="11" t="s">
        <v>1349</v>
      </c>
      <c r="J628" s="24" t="s">
        <v>1350</v>
      </c>
      <c r="K628" s="11">
        <v>11</v>
      </c>
      <c r="L628" s="14"/>
      <c r="M628" s="14"/>
      <c r="N628" s="12">
        <v>6003</v>
      </c>
      <c r="O628" s="25"/>
      <c r="P628" s="14"/>
      <c r="Q628" s="11" t="s">
        <v>15</v>
      </c>
      <c r="R628" s="16">
        <v>948</v>
      </c>
      <c r="S628" s="12"/>
      <c r="T628" s="13" t="s">
        <v>17</v>
      </c>
      <c r="U628" s="13" t="s">
        <v>6687</v>
      </c>
      <c r="V628" s="11" t="s">
        <v>119</v>
      </c>
      <c r="W628" s="14" t="s">
        <v>119</v>
      </c>
      <c r="X628" s="14" t="s">
        <v>119</v>
      </c>
      <c r="Y628" s="14" t="s">
        <v>119</v>
      </c>
      <c r="Z628" s="14" t="s">
        <v>119</v>
      </c>
      <c r="AA628" s="14"/>
      <c r="AB628" s="15">
        <f>retribucións!$H$71</f>
        <v>18383.701689600002</v>
      </c>
      <c r="AC628" s="15">
        <f>retribucións!$H$60</f>
        <v>18626.938628479998</v>
      </c>
      <c r="AD628" s="15">
        <f t="shared" si="26"/>
        <v>243.23693887999616</v>
      </c>
    </row>
    <row r="629" spans="1:30" ht="15" customHeight="1" x14ac:dyDescent="0.25">
      <c r="A629" s="13" t="s">
        <v>17</v>
      </c>
      <c r="B629" s="13" t="s">
        <v>119</v>
      </c>
      <c r="C629" s="14" t="s">
        <v>2865</v>
      </c>
      <c r="D629" s="24" t="s">
        <v>2872</v>
      </c>
      <c r="E629" s="14" t="s">
        <v>2873</v>
      </c>
      <c r="F629" s="14" t="s">
        <v>1348</v>
      </c>
      <c r="G629" s="11">
        <v>9</v>
      </c>
      <c r="H629" s="15">
        <f>retribucións!$E$60</f>
        <v>6319.04</v>
      </c>
      <c r="I629" s="11" t="s">
        <v>1349</v>
      </c>
      <c r="J629" s="24" t="s">
        <v>1350</v>
      </c>
      <c r="K629" s="11">
        <v>11</v>
      </c>
      <c r="L629" s="14"/>
      <c r="M629" s="14"/>
      <c r="N629" s="12">
        <v>6003</v>
      </c>
      <c r="O629" s="25"/>
      <c r="P629" s="14"/>
      <c r="Q629" s="11" t="s">
        <v>15</v>
      </c>
      <c r="R629" s="16" t="s">
        <v>16</v>
      </c>
      <c r="S629" s="12"/>
      <c r="T629" s="13" t="s">
        <v>17</v>
      </c>
      <c r="U629" s="13" t="s">
        <v>6687</v>
      </c>
      <c r="V629" s="11" t="s">
        <v>119</v>
      </c>
      <c r="W629" s="14" t="s">
        <v>119</v>
      </c>
      <c r="X629" s="14" t="s">
        <v>119</v>
      </c>
      <c r="Y629" s="14" t="s">
        <v>119</v>
      </c>
      <c r="Z629" s="14" t="s">
        <v>119</v>
      </c>
      <c r="AA629" s="14"/>
      <c r="AB629" s="15">
        <f>retribucións!$H$71</f>
        <v>18383.701689600002</v>
      </c>
      <c r="AC629" s="15">
        <f>retribucións!$H$60</f>
        <v>18626.938628479998</v>
      </c>
      <c r="AD629" s="15">
        <f t="shared" si="26"/>
        <v>243.23693887999616</v>
      </c>
    </row>
    <row r="630" spans="1:30" ht="15" customHeight="1" x14ac:dyDescent="0.25">
      <c r="A630" s="13" t="s">
        <v>17</v>
      </c>
      <c r="B630" s="13" t="s">
        <v>17</v>
      </c>
      <c r="C630" s="14" t="s">
        <v>2865</v>
      </c>
      <c r="D630" s="24" t="s">
        <v>2874</v>
      </c>
      <c r="E630" s="14" t="s">
        <v>2875</v>
      </c>
      <c r="F630" s="14" t="s">
        <v>1348</v>
      </c>
      <c r="G630" s="11">
        <v>9</v>
      </c>
      <c r="H630" s="15">
        <f>retribucións!$E$60</f>
        <v>6319.04</v>
      </c>
      <c r="I630" s="11" t="s">
        <v>1349</v>
      </c>
      <c r="J630" s="24" t="s">
        <v>1350</v>
      </c>
      <c r="K630" s="11">
        <v>11</v>
      </c>
      <c r="L630" s="14"/>
      <c r="M630" s="14"/>
      <c r="N630" s="12">
        <v>6003</v>
      </c>
      <c r="O630" s="25"/>
      <c r="P630" s="14"/>
      <c r="Q630" s="11" t="s">
        <v>15</v>
      </c>
      <c r="R630" s="16">
        <v>948</v>
      </c>
      <c r="S630" s="12"/>
      <c r="T630" s="13" t="s">
        <v>17</v>
      </c>
      <c r="U630" s="13" t="s">
        <v>17</v>
      </c>
      <c r="V630" s="11">
        <v>364</v>
      </c>
      <c r="W630" s="14" t="s">
        <v>337</v>
      </c>
      <c r="X630" s="14" t="s">
        <v>338</v>
      </c>
      <c r="Y630" s="14" t="s">
        <v>20</v>
      </c>
      <c r="Z630" s="14">
        <v>0</v>
      </c>
      <c r="AA630" s="14"/>
      <c r="AB630" s="15">
        <f>retribucións!$H$71</f>
        <v>18383.701689600002</v>
      </c>
      <c r="AC630" s="15">
        <f>retribucións!$H$60</f>
        <v>18626.938628479998</v>
      </c>
      <c r="AD630" s="15">
        <f t="shared" si="26"/>
        <v>243.23693887999616</v>
      </c>
    </row>
    <row r="631" spans="1:30" ht="15" customHeight="1" x14ac:dyDescent="0.25">
      <c r="A631" s="13" t="s">
        <v>17</v>
      </c>
      <c r="B631" s="13" t="s">
        <v>17</v>
      </c>
      <c r="C631" s="14" t="s">
        <v>2865</v>
      </c>
      <c r="D631" s="24" t="s">
        <v>2876</v>
      </c>
      <c r="E631" s="14" t="s">
        <v>2877</v>
      </c>
      <c r="F631" s="14" t="s">
        <v>1348</v>
      </c>
      <c r="G631" s="11">
        <v>9</v>
      </c>
      <c r="H631" s="15">
        <f>retribucións!$E$60</f>
        <v>6319.04</v>
      </c>
      <c r="I631" s="11" t="s">
        <v>1349</v>
      </c>
      <c r="J631" s="24" t="s">
        <v>1350</v>
      </c>
      <c r="K631" s="11">
        <v>11</v>
      </c>
      <c r="L631" s="14"/>
      <c r="M631" s="14"/>
      <c r="N631" s="12">
        <v>6003</v>
      </c>
      <c r="O631" s="25"/>
      <c r="P631" s="14"/>
      <c r="Q631" s="11" t="s">
        <v>15</v>
      </c>
      <c r="R631" s="16">
        <v>948</v>
      </c>
      <c r="S631" s="12"/>
      <c r="T631" s="13" t="s">
        <v>17</v>
      </c>
      <c r="U631" s="13" t="s">
        <v>17</v>
      </c>
      <c r="V631" s="11">
        <v>252</v>
      </c>
      <c r="W631" s="14" t="s">
        <v>339</v>
      </c>
      <c r="X631" s="14" t="s">
        <v>340</v>
      </c>
      <c r="Y631" s="14" t="s">
        <v>20</v>
      </c>
      <c r="Z631" s="14">
        <v>0</v>
      </c>
      <c r="AA631" s="14"/>
      <c r="AB631" s="15">
        <f>retribucións!$H$71</f>
        <v>18383.701689600002</v>
      </c>
      <c r="AC631" s="15">
        <f>retribucións!$H$60</f>
        <v>18626.938628479998</v>
      </c>
      <c r="AD631" s="15">
        <f t="shared" si="26"/>
        <v>243.23693887999616</v>
      </c>
    </row>
    <row r="632" spans="1:30" ht="15" customHeight="1" x14ac:dyDescent="0.25">
      <c r="A632" s="13" t="s">
        <v>17</v>
      </c>
      <c r="B632" s="13" t="s">
        <v>119</v>
      </c>
      <c r="C632" s="14" t="s">
        <v>2878</v>
      </c>
      <c r="D632" s="24" t="s">
        <v>2879</v>
      </c>
      <c r="E632" s="14" t="s">
        <v>2880</v>
      </c>
      <c r="F632" s="14" t="s">
        <v>1348</v>
      </c>
      <c r="G632" s="11">
        <v>9</v>
      </c>
      <c r="H632" s="15">
        <f>retribucións!$E$60</f>
        <v>6319.04</v>
      </c>
      <c r="I632" s="11" t="s">
        <v>1349</v>
      </c>
      <c r="J632" s="24" t="s">
        <v>1350</v>
      </c>
      <c r="K632" s="11">
        <v>11</v>
      </c>
      <c r="L632" s="14"/>
      <c r="M632" s="14"/>
      <c r="N632" s="12">
        <v>6003</v>
      </c>
      <c r="O632" s="25"/>
      <c r="P632" s="14"/>
      <c r="Q632" s="11" t="s">
        <v>15</v>
      </c>
      <c r="R632" s="16">
        <v>948</v>
      </c>
      <c r="S632" s="12"/>
      <c r="T632" s="13" t="s">
        <v>17</v>
      </c>
      <c r="U632" s="13" t="s">
        <v>6687</v>
      </c>
      <c r="V632" s="11" t="s">
        <v>119</v>
      </c>
      <c r="W632" s="14" t="s">
        <v>119</v>
      </c>
      <c r="X632" s="14" t="s">
        <v>119</v>
      </c>
      <c r="Y632" s="14" t="s">
        <v>119</v>
      </c>
      <c r="Z632" s="14" t="s">
        <v>119</v>
      </c>
      <c r="AA632" s="14"/>
      <c r="AB632" s="15">
        <f>retribucións!$H$71</f>
        <v>18383.701689600002</v>
      </c>
      <c r="AC632" s="15">
        <f>retribucións!$H$60</f>
        <v>18626.938628479998</v>
      </c>
      <c r="AD632" s="15">
        <f t="shared" si="26"/>
        <v>243.23693887999616</v>
      </c>
    </row>
    <row r="633" spans="1:30" ht="15" customHeight="1" x14ac:dyDescent="0.25">
      <c r="A633" s="13" t="s">
        <v>17</v>
      </c>
      <c r="B633" s="13" t="s">
        <v>119</v>
      </c>
      <c r="C633" s="14" t="s">
        <v>2878</v>
      </c>
      <c r="D633" s="24" t="s">
        <v>2881</v>
      </c>
      <c r="E633" s="14" t="s">
        <v>2882</v>
      </c>
      <c r="F633" s="14" t="s">
        <v>1348</v>
      </c>
      <c r="G633" s="11">
        <v>9</v>
      </c>
      <c r="H633" s="15">
        <f>retribucións!$E$60</f>
        <v>6319.04</v>
      </c>
      <c r="I633" s="11" t="s">
        <v>1349</v>
      </c>
      <c r="J633" s="24" t="s">
        <v>1350</v>
      </c>
      <c r="K633" s="11">
        <v>11</v>
      </c>
      <c r="L633" s="14"/>
      <c r="M633" s="14"/>
      <c r="N633" s="12">
        <v>6003</v>
      </c>
      <c r="O633" s="25"/>
      <c r="P633" s="14"/>
      <c r="Q633" s="11" t="s">
        <v>15</v>
      </c>
      <c r="R633" s="16" t="s">
        <v>16</v>
      </c>
      <c r="S633" s="12"/>
      <c r="T633" s="13" t="s">
        <v>17</v>
      </c>
      <c r="U633" s="13" t="s">
        <v>6687</v>
      </c>
      <c r="V633" s="11" t="s">
        <v>119</v>
      </c>
      <c r="W633" s="14" t="s">
        <v>119</v>
      </c>
      <c r="X633" s="14" t="s">
        <v>119</v>
      </c>
      <c r="Y633" s="14" t="s">
        <v>119</v>
      </c>
      <c r="Z633" s="14" t="s">
        <v>119</v>
      </c>
      <c r="AA633" s="14"/>
      <c r="AB633" s="15">
        <f>retribucións!$H$71</f>
        <v>18383.701689600002</v>
      </c>
      <c r="AC633" s="15">
        <f>retribucións!$H$60</f>
        <v>18626.938628479998</v>
      </c>
      <c r="AD633" s="15">
        <f t="shared" si="26"/>
        <v>243.23693887999616</v>
      </c>
    </row>
    <row r="634" spans="1:30" ht="15" customHeight="1" x14ac:dyDescent="0.25">
      <c r="A634" s="13" t="s">
        <v>17</v>
      </c>
      <c r="B634" s="13" t="s">
        <v>119</v>
      </c>
      <c r="C634" s="14" t="s">
        <v>2878</v>
      </c>
      <c r="D634" s="24" t="s">
        <v>2883</v>
      </c>
      <c r="E634" s="14" t="s">
        <v>2884</v>
      </c>
      <c r="F634" s="14" t="s">
        <v>1348</v>
      </c>
      <c r="G634" s="11">
        <v>9</v>
      </c>
      <c r="H634" s="15">
        <f>retribucións!$E$60</f>
        <v>6319.04</v>
      </c>
      <c r="I634" s="11" t="s">
        <v>1349</v>
      </c>
      <c r="J634" s="24" t="s">
        <v>1350</v>
      </c>
      <c r="K634" s="11">
        <v>11</v>
      </c>
      <c r="L634" s="14"/>
      <c r="M634" s="14"/>
      <c r="N634" s="12">
        <v>6003</v>
      </c>
      <c r="O634" s="25"/>
      <c r="P634" s="14"/>
      <c r="Q634" s="11" t="s">
        <v>15</v>
      </c>
      <c r="R634" s="16" t="s">
        <v>16</v>
      </c>
      <c r="S634" s="12"/>
      <c r="T634" s="13" t="s">
        <v>17</v>
      </c>
      <c r="U634" s="13" t="s">
        <v>6687</v>
      </c>
      <c r="V634" s="11" t="s">
        <v>119</v>
      </c>
      <c r="W634" s="14" t="s">
        <v>119</v>
      </c>
      <c r="X634" s="14" t="s">
        <v>119</v>
      </c>
      <c r="Y634" s="14" t="s">
        <v>119</v>
      </c>
      <c r="Z634" s="14" t="s">
        <v>119</v>
      </c>
      <c r="AA634" s="14"/>
      <c r="AB634" s="15">
        <f>retribucións!$H$71</f>
        <v>18383.701689600002</v>
      </c>
      <c r="AC634" s="15">
        <f>retribucións!$H$60</f>
        <v>18626.938628479998</v>
      </c>
      <c r="AD634" s="15">
        <f t="shared" si="26"/>
        <v>243.23693887999616</v>
      </c>
    </row>
    <row r="635" spans="1:30" ht="15" customHeight="1" x14ac:dyDescent="0.25">
      <c r="A635" s="13" t="s">
        <v>17</v>
      </c>
      <c r="B635" s="13" t="s">
        <v>17</v>
      </c>
      <c r="C635" s="14" t="s">
        <v>2878</v>
      </c>
      <c r="D635" s="24" t="s">
        <v>2885</v>
      </c>
      <c r="E635" s="14" t="s">
        <v>2886</v>
      </c>
      <c r="F635" s="14" t="s">
        <v>1348</v>
      </c>
      <c r="G635" s="11">
        <v>9</v>
      </c>
      <c r="H635" s="15">
        <f>retribucións!$E$60</f>
        <v>6319.04</v>
      </c>
      <c r="I635" s="11" t="s">
        <v>1349</v>
      </c>
      <c r="J635" s="24" t="s">
        <v>1350</v>
      </c>
      <c r="K635" s="11">
        <v>11</v>
      </c>
      <c r="L635" s="14"/>
      <c r="M635" s="14"/>
      <c r="N635" s="12">
        <v>6003</v>
      </c>
      <c r="O635" s="25"/>
      <c r="P635" s="14"/>
      <c r="Q635" s="11" t="s">
        <v>15</v>
      </c>
      <c r="R635" s="16">
        <v>948</v>
      </c>
      <c r="S635" s="12"/>
      <c r="T635" s="13" t="s">
        <v>17</v>
      </c>
      <c r="U635" s="13" t="s">
        <v>17</v>
      </c>
      <c r="V635" s="11">
        <v>230</v>
      </c>
      <c r="W635" s="14" t="s">
        <v>341</v>
      </c>
      <c r="X635" s="14" t="s">
        <v>342</v>
      </c>
      <c r="Y635" s="14" t="s">
        <v>20</v>
      </c>
      <c r="Z635" s="14">
        <v>0</v>
      </c>
      <c r="AA635" s="14"/>
      <c r="AB635" s="15">
        <f>retribucións!$H$71</f>
        <v>18383.701689600002</v>
      </c>
      <c r="AC635" s="15">
        <f>retribucións!$H$60</f>
        <v>18626.938628479998</v>
      </c>
      <c r="AD635" s="15">
        <f t="shared" si="26"/>
        <v>243.23693887999616</v>
      </c>
    </row>
    <row r="636" spans="1:30" ht="15" customHeight="1" x14ac:dyDescent="0.25">
      <c r="A636" s="13" t="s">
        <v>17</v>
      </c>
      <c r="B636" s="13" t="s">
        <v>17</v>
      </c>
      <c r="C636" s="14" t="s">
        <v>2887</v>
      </c>
      <c r="D636" s="24" t="s">
        <v>2888</v>
      </c>
      <c r="E636" s="14" t="s">
        <v>2889</v>
      </c>
      <c r="F636" s="14" t="s">
        <v>1348</v>
      </c>
      <c r="G636" s="11">
        <v>10</v>
      </c>
      <c r="H636" s="15">
        <f>retribucións!$E$59</f>
        <v>6486.34</v>
      </c>
      <c r="I636" s="11" t="s">
        <v>1349</v>
      </c>
      <c r="J636" s="24" t="s">
        <v>1350</v>
      </c>
      <c r="K636" s="11">
        <v>11</v>
      </c>
      <c r="L636" s="14"/>
      <c r="M636" s="14"/>
      <c r="N636" s="12">
        <v>6003</v>
      </c>
      <c r="O636" s="25"/>
      <c r="P636" s="14" t="s">
        <v>2259</v>
      </c>
      <c r="Q636" s="11" t="s">
        <v>15</v>
      </c>
      <c r="R636" s="16">
        <v>9733</v>
      </c>
      <c r="S636" s="12"/>
      <c r="T636" s="13" t="s">
        <v>17</v>
      </c>
      <c r="U636" s="13" t="s">
        <v>17</v>
      </c>
      <c r="V636" s="11">
        <v>192</v>
      </c>
      <c r="W636" s="14" t="s">
        <v>343</v>
      </c>
      <c r="X636" s="14" t="s">
        <v>344</v>
      </c>
      <c r="Y636" s="14" t="s">
        <v>20</v>
      </c>
      <c r="Z636" s="14">
        <v>0</v>
      </c>
      <c r="AA636" s="14"/>
      <c r="AB636" s="15">
        <f>retribucións!$L$71</f>
        <v>18968.988064320001</v>
      </c>
      <c r="AC636" s="15">
        <f>retribucións!$H$59</f>
        <v>19124.976097919996</v>
      </c>
      <c r="AD636" s="15">
        <f t="shared" si="26"/>
        <v>155.98803359999511</v>
      </c>
    </row>
    <row r="637" spans="1:30" ht="15" customHeight="1" x14ac:dyDescent="0.25">
      <c r="A637" s="13" t="s">
        <v>17</v>
      </c>
      <c r="B637" s="13" t="s">
        <v>17</v>
      </c>
      <c r="C637" s="14" t="s">
        <v>2887</v>
      </c>
      <c r="D637" s="24" t="s">
        <v>2890</v>
      </c>
      <c r="E637" s="14" t="s">
        <v>2891</v>
      </c>
      <c r="F637" s="14" t="s">
        <v>1348</v>
      </c>
      <c r="G637" s="11">
        <v>10</v>
      </c>
      <c r="H637" s="15">
        <f>retribucións!$E$59</f>
        <v>6486.34</v>
      </c>
      <c r="I637" s="11" t="s">
        <v>1349</v>
      </c>
      <c r="J637" s="24" t="s">
        <v>1350</v>
      </c>
      <c r="K637" s="11">
        <v>11</v>
      </c>
      <c r="L637" s="14"/>
      <c r="M637" s="14"/>
      <c r="N637" s="12">
        <v>6003</v>
      </c>
      <c r="O637" s="25"/>
      <c r="P637" s="14" t="s">
        <v>2259</v>
      </c>
      <c r="Q637" s="11" t="s">
        <v>15</v>
      </c>
      <c r="R637" s="16">
        <v>9733</v>
      </c>
      <c r="S637" s="12"/>
      <c r="T637" s="13" t="s">
        <v>17</v>
      </c>
      <c r="U637" s="13" t="s">
        <v>17</v>
      </c>
      <c r="V637" s="11">
        <v>430</v>
      </c>
      <c r="W637" s="14" t="s">
        <v>345</v>
      </c>
      <c r="X637" s="14" t="s">
        <v>346</v>
      </c>
      <c r="Y637" s="14" t="s">
        <v>20</v>
      </c>
      <c r="Z637" s="14">
        <v>0</v>
      </c>
      <c r="AA637" s="14"/>
      <c r="AB637" s="15">
        <f>retribucións!$L$71</f>
        <v>18968.988064320001</v>
      </c>
      <c r="AC637" s="15">
        <f>retribucións!$H$59</f>
        <v>19124.976097919996</v>
      </c>
      <c r="AD637" s="15">
        <f t="shared" si="26"/>
        <v>155.98803359999511</v>
      </c>
    </row>
    <row r="638" spans="1:30" ht="15" customHeight="1" x14ac:dyDescent="0.25">
      <c r="A638" s="13" t="s">
        <v>17</v>
      </c>
      <c r="B638" s="13" t="s">
        <v>119</v>
      </c>
      <c r="C638" s="14" t="s">
        <v>2887</v>
      </c>
      <c r="D638" s="24" t="s">
        <v>2892</v>
      </c>
      <c r="E638" s="14" t="s">
        <v>2893</v>
      </c>
      <c r="F638" s="14" t="s">
        <v>1348</v>
      </c>
      <c r="G638" s="11">
        <v>10</v>
      </c>
      <c r="H638" s="15">
        <f>retribucións!$E$59</f>
        <v>6486.34</v>
      </c>
      <c r="I638" s="11" t="s">
        <v>1349</v>
      </c>
      <c r="J638" s="24" t="s">
        <v>1350</v>
      </c>
      <c r="K638" s="11">
        <v>11</v>
      </c>
      <c r="L638" s="14"/>
      <c r="M638" s="14"/>
      <c r="N638" s="12">
        <v>6003</v>
      </c>
      <c r="O638" s="25"/>
      <c r="P638" s="14" t="s">
        <v>2259</v>
      </c>
      <c r="Q638" s="11" t="s">
        <v>15</v>
      </c>
      <c r="R638" s="16">
        <v>9733</v>
      </c>
      <c r="S638" s="12"/>
      <c r="T638" s="13" t="s">
        <v>17</v>
      </c>
      <c r="U638" s="13" t="s">
        <v>6687</v>
      </c>
      <c r="V638" s="11" t="s">
        <v>119</v>
      </c>
      <c r="W638" s="14" t="s">
        <v>119</v>
      </c>
      <c r="X638" s="14" t="s">
        <v>119</v>
      </c>
      <c r="Y638" s="14" t="s">
        <v>119</v>
      </c>
      <c r="Z638" s="14" t="s">
        <v>119</v>
      </c>
      <c r="AA638" s="14"/>
      <c r="AB638" s="15">
        <f>retribucións!$L$71</f>
        <v>18968.988064320001</v>
      </c>
      <c r="AC638" s="15">
        <f>retribucións!$H$59</f>
        <v>19124.976097919996</v>
      </c>
      <c r="AD638" s="15">
        <f t="shared" si="26"/>
        <v>155.98803359999511</v>
      </c>
    </row>
    <row r="639" spans="1:30" ht="15" customHeight="1" x14ac:dyDescent="0.25">
      <c r="A639" s="13" t="s">
        <v>17</v>
      </c>
      <c r="B639" s="13" t="s">
        <v>119</v>
      </c>
      <c r="C639" s="14" t="s">
        <v>2887</v>
      </c>
      <c r="D639" s="24" t="s">
        <v>2894</v>
      </c>
      <c r="E639" s="14" t="s">
        <v>2895</v>
      </c>
      <c r="F639" s="14" t="s">
        <v>1348</v>
      </c>
      <c r="G639" s="11">
        <v>10</v>
      </c>
      <c r="H639" s="15">
        <f>retribucións!$E$59</f>
        <v>6486.34</v>
      </c>
      <c r="I639" s="11" t="s">
        <v>1349</v>
      </c>
      <c r="J639" s="24" t="s">
        <v>1350</v>
      </c>
      <c r="K639" s="11">
        <v>11</v>
      </c>
      <c r="L639" s="14"/>
      <c r="M639" s="14"/>
      <c r="N639" s="12">
        <v>6003</v>
      </c>
      <c r="O639" s="25"/>
      <c r="P639" s="14" t="s">
        <v>2259</v>
      </c>
      <c r="Q639" s="11" t="s">
        <v>15</v>
      </c>
      <c r="R639" s="16">
        <v>9733</v>
      </c>
      <c r="S639" s="12"/>
      <c r="T639" s="13" t="s">
        <v>17</v>
      </c>
      <c r="U639" s="13" t="s">
        <v>6687</v>
      </c>
      <c r="V639" s="11" t="s">
        <v>119</v>
      </c>
      <c r="W639" s="14" t="s">
        <v>119</v>
      </c>
      <c r="X639" s="14" t="s">
        <v>119</v>
      </c>
      <c r="Y639" s="14" t="s">
        <v>119</v>
      </c>
      <c r="Z639" s="14" t="s">
        <v>119</v>
      </c>
      <c r="AA639" s="14"/>
      <c r="AB639" s="15">
        <f>retribucións!$L$71</f>
        <v>18968.988064320001</v>
      </c>
      <c r="AC639" s="15">
        <f>retribucións!$H$59</f>
        <v>19124.976097919996</v>
      </c>
      <c r="AD639" s="15">
        <f t="shared" si="26"/>
        <v>155.98803359999511</v>
      </c>
    </row>
    <row r="640" spans="1:30" ht="15" customHeight="1" x14ac:dyDescent="0.25">
      <c r="A640" s="13" t="s">
        <v>17</v>
      </c>
      <c r="B640" s="13" t="s">
        <v>119</v>
      </c>
      <c r="C640" s="14" t="s">
        <v>2887</v>
      </c>
      <c r="D640" s="24" t="s">
        <v>2896</v>
      </c>
      <c r="E640" s="14" t="s">
        <v>2897</v>
      </c>
      <c r="F640" s="14" t="s">
        <v>1348</v>
      </c>
      <c r="G640" s="11">
        <v>10</v>
      </c>
      <c r="H640" s="15">
        <f>retribucións!$E$59</f>
        <v>6486.34</v>
      </c>
      <c r="I640" s="11" t="s">
        <v>1349</v>
      </c>
      <c r="J640" s="24" t="s">
        <v>1350</v>
      </c>
      <c r="K640" s="11">
        <v>11</v>
      </c>
      <c r="L640" s="14"/>
      <c r="M640" s="14"/>
      <c r="N640" s="12">
        <v>6003</v>
      </c>
      <c r="O640" s="25"/>
      <c r="P640" s="14" t="s">
        <v>2259</v>
      </c>
      <c r="Q640" s="11" t="s">
        <v>15</v>
      </c>
      <c r="R640" s="16">
        <v>9733</v>
      </c>
      <c r="S640" s="12"/>
      <c r="T640" s="13" t="s">
        <v>17</v>
      </c>
      <c r="U640" s="13" t="s">
        <v>6687</v>
      </c>
      <c r="V640" s="11" t="s">
        <v>119</v>
      </c>
      <c r="W640" s="14" t="s">
        <v>119</v>
      </c>
      <c r="X640" s="14" t="s">
        <v>119</v>
      </c>
      <c r="Y640" s="14" t="s">
        <v>119</v>
      </c>
      <c r="Z640" s="14" t="s">
        <v>119</v>
      </c>
      <c r="AA640" s="14"/>
      <c r="AB640" s="15">
        <f>retribucións!$L$71</f>
        <v>18968.988064320001</v>
      </c>
      <c r="AC640" s="15">
        <f>retribucións!$H$59</f>
        <v>19124.976097919996</v>
      </c>
      <c r="AD640" s="15">
        <f t="shared" si="26"/>
        <v>155.98803359999511</v>
      </c>
    </row>
    <row r="641" spans="1:30" ht="15" customHeight="1" x14ac:dyDescent="0.25">
      <c r="A641" s="13" t="s">
        <v>17</v>
      </c>
      <c r="B641" s="13" t="s">
        <v>119</v>
      </c>
      <c r="C641" s="14" t="s">
        <v>2887</v>
      </c>
      <c r="D641" s="24" t="s">
        <v>2898</v>
      </c>
      <c r="E641" s="14" t="s">
        <v>2899</v>
      </c>
      <c r="F641" s="14" t="s">
        <v>1348</v>
      </c>
      <c r="G641" s="11">
        <v>10</v>
      </c>
      <c r="H641" s="15">
        <f>retribucións!$E$59</f>
        <v>6486.34</v>
      </c>
      <c r="I641" s="11" t="s">
        <v>1349</v>
      </c>
      <c r="J641" s="24" t="s">
        <v>1350</v>
      </c>
      <c r="K641" s="11">
        <v>11</v>
      </c>
      <c r="L641" s="14"/>
      <c r="M641" s="14"/>
      <c r="N641" s="12">
        <v>6003</v>
      </c>
      <c r="O641" s="25"/>
      <c r="P641" s="14" t="s">
        <v>2259</v>
      </c>
      <c r="Q641" s="11" t="s">
        <v>15</v>
      </c>
      <c r="R641" s="16">
        <v>9733</v>
      </c>
      <c r="S641" s="12"/>
      <c r="T641" s="13" t="s">
        <v>17</v>
      </c>
      <c r="U641" s="13" t="s">
        <v>6687</v>
      </c>
      <c r="V641" s="11" t="s">
        <v>119</v>
      </c>
      <c r="W641" s="14" t="s">
        <v>119</v>
      </c>
      <c r="X641" s="14" t="s">
        <v>119</v>
      </c>
      <c r="Y641" s="14" t="s">
        <v>119</v>
      </c>
      <c r="Z641" s="14" t="s">
        <v>119</v>
      </c>
      <c r="AA641" s="14"/>
      <c r="AB641" s="15">
        <f>retribucións!$L$71</f>
        <v>18968.988064320001</v>
      </c>
      <c r="AC641" s="15">
        <f>retribucións!$H$59</f>
        <v>19124.976097919996</v>
      </c>
      <c r="AD641" s="15">
        <f t="shared" si="26"/>
        <v>155.98803359999511</v>
      </c>
    </row>
    <row r="642" spans="1:30" ht="15" customHeight="1" x14ac:dyDescent="0.25">
      <c r="A642" s="13" t="s">
        <v>17</v>
      </c>
      <c r="B642" s="13" t="s">
        <v>17</v>
      </c>
      <c r="C642" s="14" t="s">
        <v>2887</v>
      </c>
      <c r="D642" s="24" t="s">
        <v>2900</v>
      </c>
      <c r="E642" s="14" t="s">
        <v>2901</v>
      </c>
      <c r="F642" s="14" t="s">
        <v>1348</v>
      </c>
      <c r="G642" s="11">
        <v>10</v>
      </c>
      <c r="H642" s="15">
        <f>retribucións!$E$59</f>
        <v>6486.34</v>
      </c>
      <c r="I642" s="11" t="s">
        <v>1349</v>
      </c>
      <c r="J642" s="24" t="s">
        <v>1350</v>
      </c>
      <c r="K642" s="11">
        <v>11</v>
      </c>
      <c r="L642" s="14"/>
      <c r="M642" s="14"/>
      <c r="N642" s="12">
        <v>6003</v>
      </c>
      <c r="O642" s="25"/>
      <c r="P642" s="14" t="s">
        <v>2259</v>
      </c>
      <c r="Q642" s="11" t="s">
        <v>15</v>
      </c>
      <c r="R642" s="16">
        <v>9733</v>
      </c>
      <c r="S642" s="12"/>
      <c r="T642" s="13" t="s">
        <v>17</v>
      </c>
      <c r="U642" s="13" t="s">
        <v>17</v>
      </c>
      <c r="V642" s="11">
        <v>262</v>
      </c>
      <c r="W642" s="14" t="s">
        <v>347</v>
      </c>
      <c r="X642" s="14" t="s">
        <v>348</v>
      </c>
      <c r="Y642" s="14" t="s">
        <v>20</v>
      </c>
      <c r="Z642" s="14">
        <v>0</v>
      </c>
      <c r="AA642" s="14"/>
      <c r="AB642" s="15">
        <f>retribucións!$L$71</f>
        <v>18968.988064320001</v>
      </c>
      <c r="AC642" s="15">
        <f>retribucións!$H$59</f>
        <v>19124.976097919996</v>
      </c>
      <c r="AD642" s="15">
        <f t="shared" si="26"/>
        <v>155.98803359999511</v>
      </c>
    </row>
    <row r="643" spans="1:30" ht="15" customHeight="1" x14ac:dyDescent="0.25">
      <c r="A643" s="13" t="s">
        <v>17</v>
      </c>
      <c r="B643" s="13" t="s">
        <v>17</v>
      </c>
      <c r="C643" s="14" t="s">
        <v>2902</v>
      </c>
      <c r="D643" s="24" t="s">
        <v>2903</v>
      </c>
      <c r="E643" s="14" t="s">
        <v>2904</v>
      </c>
      <c r="F643" s="14" t="s">
        <v>1348</v>
      </c>
      <c r="G643" s="11">
        <v>9</v>
      </c>
      <c r="H643" s="15">
        <f>retribucións!$E$60</f>
        <v>6319.04</v>
      </c>
      <c r="I643" s="11" t="s">
        <v>1349</v>
      </c>
      <c r="J643" s="24" t="s">
        <v>1350</v>
      </c>
      <c r="K643" s="11">
        <v>11</v>
      </c>
      <c r="L643" s="14"/>
      <c r="M643" s="14"/>
      <c r="N643" s="12">
        <v>6003</v>
      </c>
      <c r="O643" s="25"/>
      <c r="P643" s="14"/>
      <c r="Q643" s="11" t="s">
        <v>15</v>
      </c>
      <c r="R643" s="16" t="s">
        <v>16</v>
      </c>
      <c r="S643" s="12"/>
      <c r="T643" s="13" t="s">
        <v>17</v>
      </c>
      <c r="U643" s="13" t="s">
        <v>17</v>
      </c>
      <c r="V643" s="11">
        <v>581</v>
      </c>
      <c r="W643" s="14" t="s">
        <v>349</v>
      </c>
      <c r="X643" s="14" t="s">
        <v>350</v>
      </c>
      <c r="Y643" s="14" t="s">
        <v>20</v>
      </c>
      <c r="Z643" s="14">
        <v>0</v>
      </c>
      <c r="AA643" s="14"/>
      <c r="AB643" s="15">
        <f>retribucións!$H$71</f>
        <v>18383.701689600002</v>
      </c>
      <c r="AC643" s="15">
        <f>retribucións!$H$60</f>
        <v>18626.938628479998</v>
      </c>
      <c r="AD643" s="15">
        <f t="shared" si="26"/>
        <v>243.23693887999616</v>
      </c>
    </row>
    <row r="644" spans="1:30" ht="15" customHeight="1" x14ac:dyDescent="0.25">
      <c r="A644" s="13" t="s">
        <v>17</v>
      </c>
      <c r="B644" s="13" t="s">
        <v>17</v>
      </c>
      <c r="C644" s="14" t="s">
        <v>2902</v>
      </c>
      <c r="D644" s="24" t="s">
        <v>2905</v>
      </c>
      <c r="E644" s="14" t="s">
        <v>2906</v>
      </c>
      <c r="F644" s="14" t="s">
        <v>1348</v>
      </c>
      <c r="G644" s="11">
        <v>9</v>
      </c>
      <c r="H644" s="15">
        <f>retribucións!$E$60</f>
        <v>6319.04</v>
      </c>
      <c r="I644" s="11" t="s">
        <v>1349</v>
      </c>
      <c r="J644" s="24" t="s">
        <v>1350</v>
      </c>
      <c r="K644" s="11">
        <v>11</v>
      </c>
      <c r="L644" s="14"/>
      <c r="M644" s="14"/>
      <c r="N644" s="12">
        <v>6003</v>
      </c>
      <c r="O644" s="25"/>
      <c r="P644" s="14"/>
      <c r="Q644" s="11" t="s">
        <v>15</v>
      </c>
      <c r="R644" s="16" t="s">
        <v>16</v>
      </c>
      <c r="S644" s="12"/>
      <c r="T644" s="13" t="s">
        <v>17</v>
      </c>
      <c r="U644" s="13" t="s">
        <v>17</v>
      </c>
      <c r="V644" s="11">
        <v>166</v>
      </c>
      <c r="W644" s="14" t="s">
        <v>351</v>
      </c>
      <c r="X644" s="14" t="s">
        <v>352</v>
      </c>
      <c r="Y644" s="14" t="s">
        <v>20</v>
      </c>
      <c r="Z644" s="14">
        <v>0</v>
      </c>
      <c r="AA644" s="14"/>
      <c r="AB644" s="15">
        <f>retribucións!$H$71</f>
        <v>18383.701689600002</v>
      </c>
      <c r="AC644" s="15">
        <f>retribucións!$H$60</f>
        <v>18626.938628479998</v>
      </c>
      <c r="AD644" s="15">
        <f t="shared" si="26"/>
        <v>243.23693887999616</v>
      </c>
    </row>
    <row r="645" spans="1:30" ht="15" customHeight="1" x14ac:dyDescent="0.25">
      <c r="A645" s="13" t="s">
        <v>17</v>
      </c>
      <c r="B645" s="13" t="s">
        <v>119</v>
      </c>
      <c r="C645" s="14" t="s">
        <v>2902</v>
      </c>
      <c r="D645" s="24" t="s">
        <v>2907</v>
      </c>
      <c r="E645" s="14" t="s">
        <v>2908</v>
      </c>
      <c r="F645" s="14" t="s">
        <v>1348</v>
      </c>
      <c r="G645" s="11">
        <v>9</v>
      </c>
      <c r="H645" s="15">
        <f>retribucións!$E$60</f>
        <v>6319.04</v>
      </c>
      <c r="I645" s="11" t="s">
        <v>1349</v>
      </c>
      <c r="J645" s="24" t="s">
        <v>1350</v>
      </c>
      <c r="K645" s="11">
        <v>11</v>
      </c>
      <c r="L645" s="14"/>
      <c r="M645" s="14"/>
      <c r="N645" s="12">
        <v>6003</v>
      </c>
      <c r="O645" s="25"/>
      <c r="P645" s="14"/>
      <c r="Q645" s="11" t="s">
        <v>15</v>
      </c>
      <c r="R645" s="16">
        <v>948</v>
      </c>
      <c r="S645" s="12"/>
      <c r="T645" s="13" t="s">
        <v>17</v>
      </c>
      <c r="U645" s="13" t="s">
        <v>6687</v>
      </c>
      <c r="V645" s="11" t="s">
        <v>119</v>
      </c>
      <c r="W645" s="14" t="s">
        <v>119</v>
      </c>
      <c r="X645" s="14" t="s">
        <v>119</v>
      </c>
      <c r="Y645" s="14" t="s">
        <v>119</v>
      </c>
      <c r="Z645" s="14" t="s">
        <v>119</v>
      </c>
      <c r="AA645" s="14"/>
      <c r="AB645" s="15">
        <f>retribucións!$H$71</f>
        <v>18383.701689600002</v>
      </c>
      <c r="AC645" s="15">
        <f>retribucións!$H$60</f>
        <v>18626.938628479998</v>
      </c>
      <c r="AD645" s="15">
        <f t="shared" si="26"/>
        <v>243.23693887999616</v>
      </c>
    </row>
    <row r="646" spans="1:30" ht="15" customHeight="1" x14ac:dyDescent="0.25">
      <c r="A646" s="13" t="s">
        <v>17</v>
      </c>
      <c r="B646" s="13" t="s">
        <v>119</v>
      </c>
      <c r="C646" s="14" t="s">
        <v>2902</v>
      </c>
      <c r="D646" s="24" t="s">
        <v>2909</v>
      </c>
      <c r="E646" s="14" t="s">
        <v>2910</v>
      </c>
      <c r="F646" s="14" t="s">
        <v>1348</v>
      </c>
      <c r="G646" s="11">
        <v>9</v>
      </c>
      <c r="H646" s="15">
        <f>retribucións!$E$60</f>
        <v>6319.04</v>
      </c>
      <c r="I646" s="11" t="s">
        <v>1349</v>
      </c>
      <c r="J646" s="24" t="s">
        <v>1350</v>
      </c>
      <c r="K646" s="11">
        <v>11</v>
      </c>
      <c r="L646" s="14"/>
      <c r="M646" s="14"/>
      <c r="N646" s="12">
        <v>6003</v>
      </c>
      <c r="O646" s="25"/>
      <c r="P646" s="14"/>
      <c r="Q646" s="11" t="s">
        <v>15</v>
      </c>
      <c r="R646" s="16">
        <v>948</v>
      </c>
      <c r="S646" s="12"/>
      <c r="T646" s="13" t="s">
        <v>17</v>
      </c>
      <c r="U646" s="13" t="s">
        <v>6687</v>
      </c>
      <c r="V646" s="11" t="s">
        <v>119</v>
      </c>
      <c r="W646" s="14" t="s">
        <v>119</v>
      </c>
      <c r="X646" s="14" t="s">
        <v>119</v>
      </c>
      <c r="Y646" s="14" t="s">
        <v>119</v>
      </c>
      <c r="Z646" s="14" t="s">
        <v>119</v>
      </c>
      <c r="AA646" s="14"/>
      <c r="AB646" s="15">
        <f>retribucións!$H$71</f>
        <v>18383.701689600002</v>
      </c>
      <c r="AC646" s="15">
        <f>retribucións!$H$60</f>
        <v>18626.938628479998</v>
      </c>
      <c r="AD646" s="15">
        <f t="shared" si="26"/>
        <v>243.23693887999616</v>
      </c>
    </row>
    <row r="647" spans="1:30" ht="15" customHeight="1" x14ac:dyDescent="0.25">
      <c r="A647" s="13" t="s">
        <v>17</v>
      </c>
      <c r="B647" s="13" t="s">
        <v>119</v>
      </c>
      <c r="C647" s="14" t="s">
        <v>2911</v>
      </c>
      <c r="D647" s="24" t="s">
        <v>2912</v>
      </c>
      <c r="E647" s="14" t="s">
        <v>2913</v>
      </c>
      <c r="F647" s="14" t="s">
        <v>1348</v>
      </c>
      <c r="G647" s="11">
        <v>9</v>
      </c>
      <c r="H647" s="15">
        <f>retribucións!$E$60</f>
        <v>6319.04</v>
      </c>
      <c r="I647" s="11" t="s">
        <v>1349</v>
      </c>
      <c r="J647" s="24" t="s">
        <v>1350</v>
      </c>
      <c r="K647" s="11">
        <v>11</v>
      </c>
      <c r="L647" s="14"/>
      <c r="M647" s="14"/>
      <c r="N647" s="12">
        <v>6003</v>
      </c>
      <c r="O647" s="25"/>
      <c r="P647" s="14"/>
      <c r="Q647" s="11" t="s">
        <v>15</v>
      </c>
      <c r="R647" s="16" t="s">
        <v>16</v>
      </c>
      <c r="S647" s="12"/>
      <c r="T647" s="13" t="s">
        <v>17</v>
      </c>
      <c r="U647" s="13" t="s">
        <v>6687</v>
      </c>
      <c r="V647" s="11" t="s">
        <v>119</v>
      </c>
      <c r="W647" s="14" t="s">
        <v>119</v>
      </c>
      <c r="X647" s="14" t="s">
        <v>119</v>
      </c>
      <c r="Y647" s="14" t="s">
        <v>119</v>
      </c>
      <c r="Z647" s="14" t="s">
        <v>119</v>
      </c>
      <c r="AA647" s="14"/>
      <c r="AB647" s="15">
        <f>retribucións!$H$71</f>
        <v>18383.701689600002</v>
      </c>
      <c r="AC647" s="15">
        <f>retribucións!$H$60</f>
        <v>18626.938628479998</v>
      </c>
      <c r="AD647" s="15">
        <f t="shared" si="26"/>
        <v>243.23693887999616</v>
      </c>
    </row>
    <row r="648" spans="1:30" ht="15" customHeight="1" x14ac:dyDescent="0.25">
      <c r="A648" s="13" t="s">
        <v>17</v>
      </c>
      <c r="B648" s="13" t="s">
        <v>119</v>
      </c>
      <c r="C648" s="14" t="s">
        <v>2911</v>
      </c>
      <c r="D648" s="24" t="s">
        <v>2914</v>
      </c>
      <c r="E648" s="14" t="s">
        <v>2915</v>
      </c>
      <c r="F648" s="14" t="s">
        <v>1348</v>
      </c>
      <c r="G648" s="11">
        <v>9</v>
      </c>
      <c r="H648" s="15">
        <f>retribucións!$E$60</f>
        <v>6319.04</v>
      </c>
      <c r="I648" s="11" t="s">
        <v>1349</v>
      </c>
      <c r="J648" s="24" t="s">
        <v>1350</v>
      </c>
      <c r="K648" s="11">
        <v>11</v>
      </c>
      <c r="L648" s="14"/>
      <c r="M648" s="14"/>
      <c r="N648" s="12">
        <v>6003</v>
      </c>
      <c r="O648" s="25"/>
      <c r="P648" s="14"/>
      <c r="Q648" s="11" t="s">
        <v>15</v>
      </c>
      <c r="R648" s="16" t="s">
        <v>16</v>
      </c>
      <c r="S648" s="12"/>
      <c r="T648" s="13" t="s">
        <v>17</v>
      </c>
      <c r="U648" s="13" t="s">
        <v>6687</v>
      </c>
      <c r="V648" s="11" t="s">
        <v>119</v>
      </c>
      <c r="W648" s="14" t="s">
        <v>119</v>
      </c>
      <c r="X648" s="14" t="s">
        <v>119</v>
      </c>
      <c r="Y648" s="14" t="s">
        <v>119</v>
      </c>
      <c r="Z648" s="14" t="s">
        <v>119</v>
      </c>
      <c r="AA648" s="14"/>
      <c r="AB648" s="15">
        <f>retribucións!$H$71</f>
        <v>18383.701689600002</v>
      </c>
      <c r="AC648" s="15">
        <f>retribucións!$H$60</f>
        <v>18626.938628479998</v>
      </c>
      <c r="AD648" s="15">
        <f t="shared" si="26"/>
        <v>243.23693887999616</v>
      </c>
    </row>
    <row r="649" spans="1:30" ht="15" customHeight="1" x14ac:dyDescent="0.25">
      <c r="A649" s="13" t="s">
        <v>17</v>
      </c>
      <c r="B649" s="13" t="s">
        <v>17</v>
      </c>
      <c r="C649" s="14" t="s">
        <v>2911</v>
      </c>
      <c r="D649" s="24" t="s">
        <v>2916</v>
      </c>
      <c r="E649" s="14" t="s">
        <v>2917</v>
      </c>
      <c r="F649" s="14" t="s">
        <v>1348</v>
      </c>
      <c r="G649" s="11">
        <v>9</v>
      </c>
      <c r="H649" s="15">
        <f>retribucións!$E$60</f>
        <v>6319.04</v>
      </c>
      <c r="I649" s="11" t="s">
        <v>1349</v>
      </c>
      <c r="J649" s="24" t="s">
        <v>1350</v>
      </c>
      <c r="K649" s="11">
        <v>11</v>
      </c>
      <c r="L649" s="14"/>
      <c r="M649" s="14"/>
      <c r="N649" s="12">
        <v>6003</v>
      </c>
      <c r="O649" s="25"/>
      <c r="P649" s="14"/>
      <c r="Q649" s="11" t="s">
        <v>15</v>
      </c>
      <c r="R649" s="16">
        <v>948</v>
      </c>
      <c r="S649" s="12"/>
      <c r="T649" s="13" t="s">
        <v>17</v>
      </c>
      <c r="U649" s="13" t="s">
        <v>17</v>
      </c>
      <c r="V649" s="11">
        <v>628</v>
      </c>
      <c r="W649" s="14" t="s">
        <v>353</v>
      </c>
      <c r="X649" s="14" t="s">
        <v>354</v>
      </c>
      <c r="Y649" s="14" t="s">
        <v>20</v>
      </c>
      <c r="Z649" s="14">
        <v>0</v>
      </c>
      <c r="AA649" s="14"/>
      <c r="AB649" s="15">
        <f>retribucións!$H$71</f>
        <v>18383.701689600002</v>
      </c>
      <c r="AC649" s="15">
        <f>retribucións!$H$60</f>
        <v>18626.938628479998</v>
      </c>
      <c r="AD649" s="15">
        <f t="shared" si="26"/>
        <v>243.23693887999616</v>
      </c>
    </row>
    <row r="650" spans="1:30" ht="15" customHeight="1" x14ac:dyDescent="0.25">
      <c r="A650" s="13" t="s">
        <v>17</v>
      </c>
      <c r="B650" s="13" t="s">
        <v>17</v>
      </c>
      <c r="C650" s="14" t="s">
        <v>2918</v>
      </c>
      <c r="D650" s="24" t="s">
        <v>2919</v>
      </c>
      <c r="E650" s="14" t="s">
        <v>2920</v>
      </c>
      <c r="F650" s="14" t="s">
        <v>1348</v>
      </c>
      <c r="G650" s="11">
        <v>9</v>
      </c>
      <c r="H650" s="15">
        <f>retribucións!$E$60</f>
        <v>6319.04</v>
      </c>
      <c r="I650" s="11" t="s">
        <v>1349</v>
      </c>
      <c r="J650" s="24" t="s">
        <v>1350</v>
      </c>
      <c r="K650" s="11">
        <v>11</v>
      </c>
      <c r="L650" s="14"/>
      <c r="M650" s="14"/>
      <c r="N650" s="12">
        <v>6003</v>
      </c>
      <c r="O650" s="25"/>
      <c r="P650" s="14"/>
      <c r="Q650" s="11" t="s">
        <v>15</v>
      </c>
      <c r="R650" s="16" t="s">
        <v>16</v>
      </c>
      <c r="S650" s="12"/>
      <c r="T650" s="13" t="s">
        <v>17</v>
      </c>
      <c r="U650" s="13" t="s">
        <v>17</v>
      </c>
      <c r="V650" s="11">
        <v>314</v>
      </c>
      <c r="W650" s="14" t="s">
        <v>355</v>
      </c>
      <c r="X650" s="14" t="s">
        <v>356</v>
      </c>
      <c r="Y650" s="14" t="s">
        <v>20</v>
      </c>
      <c r="Z650" s="14">
        <v>0</v>
      </c>
      <c r="AA650" s="14"/>
      <c r="AB650" s="15">
        <f>retribucións!$H$71</f>
        <v>18383.701689600002</v>
      </c>
      <c r="AC650" s="15">
        <f>retribucións!$H$60</f>
        <v>18626.938628479998</v>
      </c>
      <c r="AD650" s="15">
        <f t="shared" si="26"/>
        <v>243.23693887999616</v>
      </c>
    </row>
    <row r="651" spans="1:30" ht="15" customHeight="1" x14ac:dyDescent="0.25">
      <c r="A651" s="13" t="s">
        <v>17</v>
      </c>
      <c r="B651" s="13" t="s">
        <v>17</v>
      </c>
      <c r="C651" s="14" t="s">
        <v>2918</v>
      </c>
      <c r="D651" s="24" t="s">
        <v>2921</v>
      </c>
      <c r="E651" s="14" t="s">
        <v>2922</v>
      </c>
      <c r="F651" s="14" t="s">
        <v>1348</v>
      </c>
      <c r="G651" s="11">
        <v>9</v>
      </c>
      <c r="H651" s="15">
        <f>retribucións!$E$60</f>
        <v>6319.04</v>
      </c>
      <c r="I651" s="11" t="s">
        <v>1349</v>
      </c>
      <c r="J651" s="24" t="s">
        <v>1350</v>
      </c>
      <c r="K651" s="11">
        <v>11</v>
      </c>
      <c r="L651" s="14"/>
      <c r="M651" s="14"/>
      <c r="N651" s="12">
        <v>6003</v>
      </c>
      <c r="O651" s="25"/>
      <c r="P651" s="14"/>
      <c r="Q651" s="11" t="s">
        <v>15</v>
      </c>
      <c r="R651" s="16" t="s">
        <v>16</v>
      </c>
      <c r="S651" s="12"/>
      <c r="T651" s="13" t="s">
        <v>17</v>
      </c>
      <c r="U651" s="13" t="s">
        <v>17</v>
      </c>
      <c r="V651" s="11">
        <v>442</v>
      </c>
      <c r="W651" s="14" t="s">
        <v>357</v>
      </c>
      <c r="X651" s="14" t="s">
        <v>358</v>
      </c>
      <c r="Y651" s="14" t="s">
        <v>20</v>
      </c>
      <c r="Z651" s="14">
        <v>0</v>
      </c>
      <c r="AA651" s="14"/>
      <c r="AB651" s="15">
        <f>retribucións!$H$71</f>
        <v>18383.701689600002</v>
      </c>
      <c r="AC651" s="15">
        <f>retribucións!$H$60</f>
        <v>18626.938628479998</v>
      </c>
      <c r="AD651" s="15">
        <f t="shared" si="26"/>
        <v>243.23693887999616</v>
      </c>
    </row>
    <row r="652" spans="1:30" ht="15" customHeight="1" x14ac:dyDescent="0.25">
      <c r="A652" s="13" t="s">
        <v>17</v>
      </c>
      <c r="B652" s="13" t="s">
        <v>17</v>
      </c>
      <c r="C652" s="14" t="s">
        <v>2918</v>
      </c>
      <c r="D652" s="24" t="s">
        <v>2923</v>
      </c>
      <c r="E652" s="14" t="s">
        <v>2924</v>
      </c>
      <c r="F652" s="14" t="s">
        <v>1348</v>
      </c>
      <c r="G652" s="11">
        <v>9</v>
      </c>
      <c r="H652" s="15">
        <f>retribucións!$E$60</f>
        <v>6319.04</v>
      </c>
      <c r="I652" s="11" t="s">
        <v>1349</v>
      </c>
      <c r="J652" s="24" t="s">
        <v>1350</v>
      </c>
      <c r="K652" s="11">
        <v>11</v>
      </c>
      <c r="L652" s="14"/>
      <c r="M652" s="14"/>
      <c r="N652" s="12">
        <v>6003</v>
      </c>
      <c r="O652" s="25"/>
      <c r="P652" s="14"/>
      <c r="Q652" s="11" t="s">
        <v>15</v>
      </c>
      <c r="R652" s="16" t="s">
        <v>16</v>
      </c>
      <c r="S652" s="12"/>
      <c r="T652" s="13" t="s">
        <v>17</v>
      </c>
      <c r="U652" s="13" t="s">
        <v>17</v>
      </c>
      <c r="V652" s="11">
        <v>572</v>
      </c>
      <c r="W652" s="14" t="s">
        <v>359</v>
      </c>
      <c r="X652" s="14" t="s">
        <v>360</v>
      </c>
      <c r="Y652" s="14" t="s">
        <v>20</v>
      </c>
      <c r="Z652" s="14">
        <v>0</v>
      </c>
      <c r="AA652" s="14"/>
      <c r="AB652" s="15">
        <f>retribucións!$H$71</f>
        <v>18383.701689600002</v>
      </c>
      <c r="AC652" s="15">
        <f>retribucións!$H$60</f>
        <v>18626.938628479998</v>
      </c>
      <c r="AD652" s="15">
        <f t="shared" si="26"/>
        <v>243.23693887999616</v>
      </c>
    </row>
    <row r="653" spans="1:30" ht="15" customHeight="1" x14ac:dyDescent="0.25">
      <c r="A653" s="13" t="s">
        <v>17</v>
      </c>
      <c r="B653" s="13" t="s">
        <v>119</v>
      </c>
      <c r="C653" s="14" t="s">
        <v>2925</v>
      </c>
      <c r="D653" s="24" t="s">
        <v>2926</v>
      </c>
      <c r="E653" s="14" t="s">
        <v>2927</v>
      </c>
      <c r="F653" s="14" t="s">
        <v>1348</v>
      </c>
      <c r="G653" s="11">
        <v>9</v>
      </c>
      <c r="H653" s="15">
        <f>retribucións!$E$60</f>
        <v>6319.04</v>
      </c>
      <c r="I653" s="11" t="s">
        <v>1349</v>
      </c>
      <c r="J653" s="24" t="s">
        <v>1350</v>
      </c>
      <c r="K653" s="11">
        <v>11</v>
      </c>
      <c r="L653" s="14"/>
      <c r="M653" s="14"/>
      <c r="N653" s="12">
        <v>6003</v>
      </c>
      <c r="O653" s="25"/>
      <c r="P653" s="14"/>
      <c r="Q653" s="11" t="s">
        <v>15</v>
      </c>
      <c r="R653" s="16" t="s">
        <v>16</v>
      </c>
      <c r="S653" s="12"/>
      <c r="T653" s="13" t="s">
        <v>17</v>
      </c>
      <c r="U653" s="13" t="s">
        <v>6687</v>
      </c>
      <c r="V653" s="11" t="s">
        <v>119</v>
      </c>
      <c r="W653" s="14" t="s">
        <v>119</v>
      </c>
      <c r="X653" s="14" t="s">
        <v>119</v>
      </c>
      <c r="Y653" s="14" t="s">
        <v>119</v>
      </c>
      <c r="Z653" s="14" t="s">
        <v>119</v>
      </c>
      <c r="AA653" s="14"/>
      <c r="AB653" s="15">
        <f>retribucións!$H$71</f>
        <v>18383.701689600002</v>
      </c>
      <c r="AC653" s="15">
        <f>retribucións!$H$60</f>
        <v>18626.938628479998</v>
      </c>
      <c r="AD653" s="15">
        <f t="shared" si="26"/>
        <v>243.23693887999616</v>
      </c>
    </row>
    <row r="654" spans="1:30" ht="15" customHeight="1" x14ac:dyDescent="0.25">
      <c r="A654" s="13" t="s">
        <v>17</v>
      </c>
      <c r="B654" s="13" t="s">
        <v>119</v>
      </c>
      <c r="C654" s="14" t="s">
        <v>2925</v>
      </c>
      <c r="D654" s="24" t="s">
        <v>2928</v>
      </c>
      <c r="E654" s="14" t="s">
        <v>2929</v>
      </c>
      <c r="F654" s="14" t="s">
        <v>1348</v>
      </c>
      <c r="G654" s="11">
        <v>9</v>
      </c>
      <c r="H654" s="15">
        <f>retribucións!$E$60</f>
        <v>6319.04</v>
      </c>
      <c r="I654" s="11" t="s">
        <v>1349</v>
      </c>
      <c r="J654" s="24" t="s">
        <v>1350</v>
      </c>
      <c r="K654" s="11">
        <v>11</v>
      </c>
      <c r="L654" s="14"/>
      <c r="M654" s="14"/>
      <c r="N654" s="12">
        <v>6003</v>
      </c>
      <c r="O654" s="25"/>
      <c r="P654" s="14"/>
      <c r="Q654" s="11" t="s">
        <v>15</v>
      </c>
      <c r="R654" s="16" t="s">
        <v>16</v>
      </c>
      <c r="S654" s="12"/>
      <c r="T654" s="13" t="s">
        <v>17</v>
      </c>
      <c r="U654" s="13" t="s">
        <v>6687</v>
      </c>
      <c r="V654" s="11" t="s">
        <v>119</v>
      </c>
      <c r="W654" s="14" t="s">
        <v>119</v>
      </c>
      <c r="X654" s="14" t="s">
        <v>119</v>
      </c>
      <c r="Y654" s="14" t="s">
        <v>119</v>
      </c>
      <c r="Z654" s="14" t="s">
        <v>119</v>
      </c>
      <c r="AA654" s="14"/>
      <c r="AB654" s="15">
        <f>retribucións!$H$71</f>
        <v>18383.701689600002</v>
      </c>
      <c r="AC654" s="15">
        <f>retribucións!$H$60</f>
        <v>18626.938628479998</v>
      </c>
      <c r="AD654" s="15">
        <f t="shared" si="26"/>
        <v>243.23693887999616</v>
      </c>
    </row>
    <row r="655" spans="1:30" ht="15" customHeight="1" x14ac:dyDescent="0.25">
      <c r="A655" s="13" t="s">
        <v>17</v>
      </c>
      <c r="B655" s="13" t="s">
        <v>119</v>
      </c>
      <c r="C655" s="14" t="s">
        <v>2930</v>
      </c>
      <c r="D655" s="24" t="s">
        <v>2931</v>
      </c>
      <c r="E655" s="14" t="s">
        <v>2932</v>
      </c>
      <c r="F655" s="14" t="s">
        <v>1348</v>
      </c>
      <c r="G655" s="11">
        <v>9</v>
      </c>
      <c r="H655" s="15">
        <f>retribucións!$E$60</f>
        <v>6319.04</v>
      </c>
      <c r="I655" s="11" t="s">
        <v>1349</v>
      </c>
      <c r="J655" s="24" t="s">
        <v>1350</v>
      </c>
      <c r="K655" s="11">
        <v>11</v>
      </c>
      <c r="L655" s="14"/>
      <c r="M655" s="14"/>
      <c r="N655" s="12">
        <v>6003</v>
      </c>
      <c r="O655" s="25"/>
      <c r="P655" s="14"/>
      <c r="Q655" s="11" t="s">
        <v>15</v>
      </c>
      <c r="R655" s="16" t="s">
        <v>16</v>
      </c>
      <c r="S655" s="12"/>
      <c r="T655" s="13" t="s">
        <v>17</v>
      </c>
      <c r="U655" s="13" t="s">
        <v>6687</v>
      </c>
      <c r="V655" s="11" t="s">
        <v>119</v>
      </c>
      <c r="W655" s="14" t="s">
        <v>119</v>
      </c>
      <c r="X655" s="14" t="s">
        <v>119</v>
      </c>
      <c r="Y655" s="14" t="s">
        <v>119</v>
      </c>
      <c r="Z655" s="14" t="s">
        <v>119</v>
      </c>
      <c r="AA655" s="14"/>
      <c r="AB655" s="15">
        <f>retribucións!$H$71</f>
        <v>18383.701689600002</v>
      </c>
      <c r="AC655" s="15">
        <f>retribucións!$H$60</f>
        <v>18626.938628479998</v>
      </c>
      <c r="AD655" s="15">
        <f t="shared" si="26"/>
        <v>243.23693887999616</v>
      </c>
    </row>
    <row r="656" spans="1:30" ht="15" customHeight="1" x14ac:dyDescent="0.25">
      <c r="A656" s="13" t="s">
        <v>17</v>
      </c>
      <c r="B656" s="13" t="s">
        <v>17</v>
      </c>
      <c r="C656" s="14" t="s">
        <v>2930</v>
      </c>
      <c r="D656" s="24" t="s">
        <v>2933</v>
      </c>
      <c r="E656" s="14" t="s">
        <v>2934</v>
      </c>
      <c r="F656" s="14" t="s">
        <v>1348</v>
      </c>
      <c r="G656" s="11">
        <v>9</v>
      </c>
      <c r="H656" s="15">
        <f>retribucións!$E$60</f>
        <v>6319.04</v>
      </c>
      <c r="I656" s="11" t="s">
        <v>1349</v>
      </c>
      <c r="J656" s="24" t="s">
        <v>1350</v>
      </c>
      <c r="K656" s="11">
        <v>11</v>
      </c>
      <c r="L656" s="14"/>
      <c r="M656" s="14"/>
      <c r="N656" s="12">
        <v>6003</v>
      </c>
      <c r="O656" s="25"/>
      <c r="P656" s="14"/>
      <c r="Q656" s="11" t="s">
        <v>15</v>
      </c>
      <c r="R656" s="16">
        <v>948</v>
      </c>
      <c r="S656" s="12"/>
      <c r="T656" s="13" t="s">
        <v>17</v>
      </c>
      <c r="U656" s="13" t="s">
        <v>17</v>
      </c>
      <c r="V656" s="11">
        <v>269</v>
      </c>
      <c r="W656" s="14" t="s">
        <v>361</v>
      </c>
      <c r="X656" s="14" t="s">
        <v>362</v>
      </c>
      <c r="Y656" s="14" t="s">
        <v>20</v>
      </c>
      <c r="Z656" s="14">
        <v>0</v>
      </c>
      <c r="AA656" s="14"/>
      <c r="AB656" s="15">
        <f>retribucións!$H$71</f>
        <v>18383.701689600002</v>
      </c>
      <c r="AC656" s="15">
        <f>retribucións!$H$60</f>
        <v>18626.938628479998</v>
      </c>
      <c r="AD656" s="15">
        <f t="shared" si="26"/>
        <v>243.23693887999616</v>
      </c>
    </row>
    <row r="657" spans="1:30" ht="15" customHeight="1" x14ac:dyDescent="0.25">
      <c r="A657" s="13" t="s">
        <v>17</v>
      </c>
      <c r="B657" s="13" t="s">
        <v>119</v>
      </c>
      <c r="C657" s="14" t="s">
        <v>2930</v>
      </c>
      <c r="D657" s="24" t="s">
        <v>2935</v>
      </c>
      <c r="E657" s="14" t="s">
        <v>2936</v>
      </c>
      <c r="F657" s="14" t="s">
        <v>1348</v>
      </c>
      <c r="G657" s="11">
        <v>9</v>
      </c>
      <c r="H657" s="15">
        <f>retribucións!$E$60</f>
        <v>6319.04</v>
      </c>
      <c r="I657" s="11" t="s">
        <v>1349</v>
      </c>
      <c r="J657" s="24" t="s">
        <v>1350</v>
      </c>
      <c r="K657" s="11">
        <v>11</v>
      </c>
      <c r="L657" s="14"/>
      <c r="M657" s="14"/>
      <c r="N657" s="12">
        <v>6003</v>
      </c>
      <c r="O657" s="25"/>
      <c r="P657" s="14"/>
      <c r="Q657" s="11" t="s">
        <v>15</v>
      </c>
      <c r="R657" s="16">
        <v>948</v>
      </c>
      <c r="S657" s="12"/>
      <c r="T657" s="13" t="s">
        <v>17</v>
      </c>
      <c r="U657" s="13" t="s">
        <v>6687</v>
      </c>
      <c r="V657" s="11" t="s">
        <v>119</v>
      </c>
      <c r="W657" s="14" t="s">
        <v>119</v>
      </c>
      <c r="X657" s="14" t="s">
        <v>119</v>
      </c>
      <c r="Y657" s="14" t="s">
        <v>119</v>
      </c>
      <c r="Z657" s="14" t="s">
        <v>119</v>
      </c>
      <c r="AA657" s="14"/>
      <c r="AB657" s="15">
        <f>retribucións!$H$71</f>
        <v>18383.701689600002</v>
      </c>
      <c r="AC657" s="15">
        <f>retribucións!$H$60</f>
        <v>18626.938628479998</v>
      </c>
      <c r="AD657" s="15">
        <f t="shared" si="26"/>
        <v>243.23693887999616</v>
      </c>
    </row>
    <row r="658" spans="1:30" ht="15" customHeight="1" x14ac:dyDescent="0.25">
      <c r="A658" s="13" t="s">
        <v>17</v>
      </c>
      <c r="B658" s="13" t="s">
        <v>119</v>
      </c>
      <c r="C658" s="14" t="s">
        <v>2937</v>
      </c>
      <c r="D658" s="24" t="s">
        <v>2938</v>
      </c>
      <c r="E658" s="14" t="s">
        <v>2939</v>
      </c>
      <c r="F658" s="14" t="s">
        <v>1348</v>
      </c>
      <c r="G658" s="11">
        <v>9</v>
      </c>
      <c r="H658" s="15">
        <f>retribucións!$E$60</f>
        <v>6319.04</v>
      </c>
      <c r="I658" s="11" t="s">
        <v>1349</v>
      </c>
      <c r="J658" s="24" t="s">
        <v>1350</v>
      </c>
      <c r="K658" s="11">
        <v>11</v>
      </c>
      <c r="L658" s="14"/>
      <c r="M658" s="14"/>
      <c r="N658" s="12">
        <v>6003</v>
      </c>
      <c r="O658" s="25"/>
      <c r="P658" s="14"/>
      <c r="Q658" s="11" t="s">
        <v>15</v>
      </c>
      <c r="R658" s="16">
        <v>948</v>
      </c>
      <c r="S658" s="12"/>
      <c r="T658" s="13" t="s">
        <v>17</v>
      </c>
      <c r="U658" s="13" t="s">
        <v>6687</v>
      </c>
      <c r="V658" s="11" t="s">
        <v>119</v>
      </c>
      <c r="W658" s="14" t="s">
        <v>119</v>
      </c>
      <c r="X658" s="14" t="s">
        <v>119</v>
      </c>
      <c r="Y658" s="14" t="s">
        <v>119</v>
      </c>
      <c r="Z658" s="14" t="s">
        <v>119</v>
      </c>
      <c r="AA658" s="14"/>
      <c r="AB658" s="15">
        <f>retribucións!$H$71</f>
        <v>18383.701689600002</v>
      </c>
      <c r="AC658" s="15">
        <f>retribucións!$H$60</f>
        <v>18626.938628479998</v>
      </c>
      <c r="AD658" s="15">
        <f t="shared" si="26"/>
        <v>243.23693887999616</v>
      </c>
    </row>
    <row r="659" spans="1:30" ht="15" customHeight="1" x14ac:dyDescent="0.25">
      <c r="A659" s="13" t="s">
        <v>17</v>
      </c>
      <c r="B659" s="13" t="s">
        <v>119</v>
      </c>
      <c r="C659" s="14" t="s">
        <v>2937</v>
      </c>
      <c r="D659" s="24" t="s">
        <v>2940</v>
      </c>
      <c r="E659" s="14" t="s">
        <v>2941</v>
      </c>
      <c r="F659" s="14" t="s">
        <v>1348</v>
      </c>
      <c r="G659" s="11">
        <v>9</v>
      </c>
      <c r="H659" s="15">
        <f>retribucións!$E$60</f>
        <v>6319.04</v>
      </c>
      <c r="I659" s="11" t="s">
        <v>1349</v>
      </c>
      <c r="J659" s="24" t="s">
        <v>1350</v>
      </c>
      <c r="K659" s="11">
        <v>11</v>
      </c>
      <c r="L659" s="14"/>
      <c r="M659" s="14"/>
      <c r="N659" s="12">
        <v>6003</v>
      </c>
      <c r="O659" s="25"/>
      <c r="P659" s="14"/>
      <c r="Q659" s="11" t="s">
        <v>15</v>
      </c>
      <c r="R659" s="16">
        <v>948</v>
      </c>
      <c r="S659" s="12"/>
      <c r="T659" s="13" t="s">
        <v>17</v>
      </c>
      <c r="U659" s="13" t="s">
        <v>6687</v>
      </c>
      <c r="V659" s="11" t="s">
        <v>119</v>
      </c>
      <c r="W659" s="14" t="s">
        <v>119</v>
      </c>
      <c r="X659" s="14" t="s">
        <v>119</v>
      </c>
      <c r="Y659" s="14" t="s">
        <v>119</v>
      </c>
      <c r="Z659" s="14" t="s">
        <v>119</v>
      </c>
      <c r="AA659" s="14"/>
      <c r="AB659" s="15">
        <f>retribucións!$H$71</f>
        <v>18383.701689600002</v>
      </c>
      <c r="AC659" s="15">
        <f>retribucións!$H$60</f>
        <v>18626.938628479998</v>
      </c>
      <c r="AD659" s="15">
        <f t="shared" si="26"/>
        <v>243.23693887999616</v>
      </c>
    </row>
    <row r="660" spans="1:30" ht="15" customHeight="1" x14ac:dyDescent="0.25">
      <c r="A660" s="13" t="s">
        <v>17</v>
      </c>
      <c r="B660" s="13" t="s">
        <v>17</v>
      </c>
      <c r="C660" s="14" t="s">
        <v>2937</v>
      </c>
      <c r="D660" s="24" t="s">
        <v>2942</v>
      </c>
      <c r="E660" s="14" t="s">
        <v>2943</v>
      </c>
      <c r="F660" s="14" t="s">
        <v>1348</v>
      </c>
      <c r="G660" s="11">
        <v>9</v>
      </c>
      <c r="H660" s="15">
        <f>retribucións!$E$60</f>
        <v>6319.04</v>
      </c>
      <c r="I660" s="11" t="s">
        <v>1349</v>
      </c>
      <c r="J660" s="24" t="s">
        <v>1350</v>
      </c>
      <c r="K660" s="11">
        <v>11</v>
      </c>
      <c r="L660" s="14"/>
      <c r="M660" s="14"/>
      <c r="N660" s="12">
        <v>6003</v>
      </c>
      <c r="O660" s="25"/>
      <c r="P660" s="14"/>
      <c r="Q660" s="11" t="s">
        <v>15</v>
      </c>
      <c r="R660" s="16" t="s">
        <v>16</v>
      </c>
      <c r="S660" s="12"/>
      <c r="T660" s="13" t="s">
        <v>17</v>
      </c>
      <c r="U660" s="13" t="s">
        <v>17</v>
      </c>
      <c r="V660" s="11">
        <v>196</v>
      </c>
      <c r="W660" s="14" t="s">
        <v>363</v>
      </c>
      <c r="X660" s="14" t="s">
        <v>364</v>
      </c>
      <c r="Y660" s="14" t="s">
        <v>20</v>
      </c>
      <c r="Z660" s="14">
        <v>0</v>
      </c>
      <c r="AA660" s="14"/>
      <c r="AB660" s="15">
        <f>retribucións!$H$71</f>
        <v>18383.701689600002</v>
      </c>
      <c r="AC660" s="15">
        <f>retribucións!$H$60</f>
        <v>18626.938628479998</v>
      </c>
      <c r="AD660" s="15">
        <f t="shared" si="26"/>
        <v>243.23693887999616</v>
      </c>
    </row>
    <row r="661" spans="1:30" ht="15" customHeight="1" x14ac:dyDescent="0.25">
      <c r="A661" s="13" t="s">
        <v>17</v>
      </c>
      <c r="B661" s="13" t="s">
        <v>119</v>
      </c>
      <c r="C661" s="14" t="s">
        <v>2937</v>
      </c>
      <c r="D661" s="24" t="s">
        <v>2944</v>
      </c>
      <c r="E661" s="14" t="s">
        <v>2945</v>
      </c>
      <c r="F661" s="14" t="s">
        <v>1348</v>
      </c>
      <c r="G661" s="11">
        <v>9</v>
      </c>
      <c r="H661" s="15">
        <f>retribucións!$E$60</f>
        <v>6319.04</v>
      </c>
      <c r="I661" s="11" t="s">
        <v>1349</v>
      </c>
      <c r="J661" s="24" t="s">
        <v>1350</v>
      </c>
      <c r="K661" s="11">
        <v>11</v>
      </c>
      <c r="L661" s="14"/>
      <c r="M661" s="14"/>
      <c r="N661" s="12">
        <v>6003</v>
      </c>
      <c r="O661" s="25"/>
      <c r="P661" s="14"/>
      <c r="Q661" s="11" t="s">
        <v>15</v>
      </c>
      <c r="R661" s="16">
        <v>948</v>
      </c>
      <c r="S661" s="12"/>
      <c r="T661" s="13" t="s">
        <v>17</v>
      </c>
      <c r="U661" s="13" t="s">
        <v>6687</v>
      </c>
      <c r="V661" s="11" t="s">
        <v>119</v>
      </c>
      <c r="W661" s="14" t="s">
        <v>119</v>
      </c>
      <c r="X661" s="14" t="s">
        <v>119</v>
      </c>
      <c r="Y661" s="14" t="s">
        <v>119</v>
      </c>
      <c r="Z661" s="14" t="s">
        <v>119</v>
      </c>
      <c r="AA661" s="14"/>
      <c r="AB661" s="15">
        <f>retribucións!$H$71</f>
        <v>18383.701689600002</v>
      </c>
      <c r="AC661" s="15">
        <f>retribucións!$H$60</f>
        <v>18626.938628479998</v>
      </c>
      <c r="AD661" s="15">
        <f t="shared" si="26"/>
        <v>243.23693887999616</v>
      </c>
    </row>
    <row r="662" spans="1:30" ht="15" customHeight="1" x14ac:dyDescent="0.25">
      <c r="A662" s="13" t="s">
        <v>17</v>
      </c>
      <c r="B662" s="13" t="s">
        <v>17</v>
      </c>
      <c r="C662" s="14" t="s">
        <v>2946</v>
      </c>
      <c r="D662" s="24" t="s">
        <v>2947</v>
      </c>
      <c r="E662" s="14" t="s">
        <v>2948</v>
      </c>
      <c r="F662" s="14" t="s">
        <v>1348</v>
      </c>
      <c r="G662" s="11">
        <v>9</v>
      </c>
      <c r="H662" s="15">
        <f>retribucións!$E$60</f>
        <v>6319.04</v>
      </c>
      <c r="I662" s="11" t="s">
        <v>1349</v>
      </c>
      <c r="J662" s="24" t="s">
        <v>1350</v>
      </c>
      <c r="K662" s="11">
        <v>11</v>
      </c>
      <c r="L662" s="14"/>
      <c r="M662" s="14"/>
      <c r="N662" s="12">
        <v>6003</v>
      </c>
      <c r="O662" s="25"/>
      <c r="P662" s="14"/>
      <c r="Q662" s="11" t="s">
        <v>15</v>
      </c>
      <c r="R662" s="16" t="s">
        <v>16</v>
      </c>
      <c r="S662" s="12"/>
      <c r="T662" s="13" t="s">
        <v>17</v>
      </c>
      <c r="U662" s="13" t="s">
        <v>17</v>
      </c>
      <c r="V662" s="11">
        <v>103</v>
      </c>
      <c r="W662" s="14" t="s">
        <v>365</v>
      </c>
      <c r="X662" s="14" t="s">
        <v>366</v>
      </c>
      <c r="Y662" s="14" t="s">
        <v>20</v>
      </c>
      <c r="Z662" s="14">
        <v>0</v>
      </c>
      <c r="AA662" s="14"/>
      <c r="AB662" s="15">
        <f>retribucións!$H$71</f>
        <v>18383.701689600002</v>
      </c>
      <c r="AC662" s="15">
        <f>retribucións!$H$60</f>
        <v>18626.938628479998</v>
      </c>
      <c r="AD662" s="15">
        <f t="shared" si="26"/>
        <v>243.23693887999616</v>
      </c>
    </row>
    <row r="663" spans="1:30" ht="15" customHeight="1" x14ac:dyDescent="0.25">
      <c r="A663" s="13" t="s">
        <v>17</v>
      </c>
      <c r="B663" s="13" t="s">
        <v>119</v>
      </c>
      <c r="C663" s="14" t="s">
        <v>2946</v>
      </c>
      <c r="D663" s="24" t="s">
        <v>2949</v>
      </c>
      <c r="E663" s="14" t="s">
        <v>2950</v>
      </c>
      <c r="F663" s="14" t="s">
        <v>1348</v>
      </c>
      <c r="G663" s="11">
        <v>9</v>
      </c>
      <c r="H663" s="15">
        <f>retribucións!$E$60</f>
        <v>6319.04</v>
      </c>
      <c r="I663" s="11" t="s">
        <v>1349</v>
      </c>
      <c r="J663" s="24" t="s">
        <v>1350</v>
      </c>
      <c r="K663" s="11">
        <v>11</v>
      </c>
      <c r="L663" s="14"/>
      <c r="M663" s="14"/>
      <c r="N663" s="12">
        <v>6003</v>
      </c>
      <c r="O663" s="25"/>
      <c r="P663" s="14"/>
      <c r="Q663" s="11" t="s">
        <v>15</v>
      </c>
      <c r="R663" s="16" t="s">
        <v>16</v>
      </c>
      <c r="S663" s="12"/>
      <c r="T663" s="13" t="s">
        <v>17</v>
      </c>
      <c r="U663" s="13" t="s">
        <v>6687</v>
      </c>
      <c r="V663" s="11" t="s">
        <v>119</v>
      </c>
      <c r="W663" s="14" t="s">
        <v>119</v>
      </c>
      <c r="X663" s="14" t="s">
        <v>119</v>
      </c>
      <c r="Y663" s="14" t="s">
        <v>119</v>
      </c>
      <c r="Z663" s="14" t="s">
        <v>119</v>
      </c>
      <c r="AA663" s="14"/>
      <c r="AB663" s="15">
        <f>retribucións!$H$71</f>
        <v>18383.701689600002</v>
      </c>
      <c r="AC663" s="15">
        <f>retribucións!$H$60</f>
        <v>18626.938628479998</v>
      </c>
      <c r="AD663" s="15">
        <f t="shared" si="26"/>
        <v>243.23693887999616</v>
      </c>
    </row>
    <row r="664" spans="1:30" ht="15" customHeight="1" x14ac:dyDescent="0.25">
      <c r="A664" s="13" t="s">
        <v>17</v>
      </c>
      <c r="B664" s="13" t="s">
        <v>17</v>
      </c>
      <c r="C664" s="14" t="s">
        <v>2946</v>
      </c>
      <c r="D664" s="24" t="s">
        <v>2951</v>
      </c>
      <c r="E664" s="14" t="s">
        <v>2952</v>
      </c>
      <c r="F664" s="14" t="s">
        <v>1348</v>
      </c>
      <c r="G664" s="11">
        <v>9</v>
      </c>
      <c r="H664" s="15">
        <f>retribucións!$E$60</f>
        <v>6319.04</v>
      </c>
      <c r="I664" s="11" t="s">
        <v>1349</v>
      </c>
      <c r="J664" s="24" t="s">
        <v>1350</v>
      </c>
      <c r="K664" s="11">
        <v>11</v>
      </c>
      <c r="L664" s="14"/>
      <c r="M664" s="14"/>
      <c r="N664" s="12">
        <v>6003</v>
      </c>
      <c r="O664" s="25"/>
      <c r="P664" s="14"/>
      <c r="Q664" s="11" t="s">
        <v>15</v>
      </c>
      <c r="R664" s="16" t="s">
        <v>16</v>
      </c>
      <c r="S664" s="12"/>
      <c r="T664" s="13" t="s">
        <v>17</v>
      </c>
      <c r="U664" s="13" t="s">
        <v>17</v>
      </c>
      <c r="V664" s="11">
        <v>70</v>
      </c>
      <c r="W664" s="14" t="s">
        <v>367</v>
      </c>
      <c r="X664" s="14" t="s">
        <v>368</v>
      </c>
      <c r="Y664" s="14" t="s">
        <v>20</v>
      </c>
      <c r="Z664" s="14">
        <v>0</v>
      </c>
      <c r="AA664" s="14"/>
      <c r="AB664" s="15">
        <f>retribucións!$H$71</f>
        <v>18383.701689600002</v>
      </c>
      <c r="AC664" s="15">
        <f>retribucións!$H$60</f>
        <v>18626.938628479998</v>
      </c>
      <c r="AD664" s="15">
        <f t="shared" si="26"/>
        <v>243.23693887999616</v>
      </c>
    </row>
    <row r="665" spans="1:30" ht="15" customHeight="1" x14ac:dyDescent="0.25">
      <c r="A665" s="13" t="s">
        <v>17</v>
      </c>
      <c r="B665" s="13" t="s">
        <v>119</v>
      </c>
      <c r="C665" s="14" t="s">
        <v>2953</v>
      </c>
      <c r="D665" s="24" t="s">
        <v>2954</v>
      </c>
      <c r="E665" s="14" t="s">
        <v>2955</v>
      </c>
      <c r="F665" s="14" t="s">
        <v>1348</v>
      </c>
      <c r="G665" s="11">
        <v>9</v>
      </c>
      <c r="H665" s="15">
        <f>retribucións!$E$60</f>
        <v>6319.04</v>
      </c>
      <c r="I665" s="11" t="s">
        <v>1349</v>
      </c>
      <c r="J665" s="24" t="s">
        <v>1350</v>
      </c>
      <c r="K665" s="11">
        <v>11</v>
      </c>
      <c r="L665" s="14"/>
      <c r="M665" s="14"/>
      <c r="N665" s="12">
        <v>6003</v>
      </c>
      <c r="O665" s="25"/>
      <c r="P665" s="14"/>
      <c r="Q665" s="11" t="s">
        <v>15</v>
      </c>
      <c r="R665" s="16" t="s">
        <v>16</v>
      </c>
      <c r="S665" s="12"/>
      <c r="T665" s="13" t="s">
        <v>17</v>
      </c>
      <c r="U665" s="13" t="s">
        <v>6687</v>
      </c>
      <c r="V665" s="11" t="s">
        <v>119</v>
      </c>
      <c r="W665" s="14" t="s">
        <v>119</v>
      </c>
      <c r="X665" s="14" t="s">
        <v>119</v>
      </c>
      <c r="Y665" s="14" t="s">
        <v>119</v>
      </c>
      <c r="Z665" s="14" t="s">
        <v>119</v>
      </c>
      <c r="AA665" s="14"/>
      <c r="AB665" s="15">
        <f>retribucións!$H$71</f>
        <v>18383.701689600002</v>
      </c>
      <c r="AC665" s="15">
        <f>retribucións!$H$60</f>
        <v>18626.938628479998</v>
      </c>
      <c r="AD665" s="15">
        <f t="shared" si="26"/>
        <v>243.23693887999616</v>
      </c>
    </row>
    <row r="666" spans="1:30" ht="15" customHeight="1" x14ac:dyDescent="0.25">
      <c r="A666" s="13" t="s">
        <v>17</v>
      </c>
      <c r="B666" s="13" t="s">
        <v>17</v>
      </c>
      <c r="C666" s="14" t="s">
        <v>2953</v>
      </c>
      <c r="D666" s="24" t="s">
        <v>2956</v>
      </c>
      <c r="E666" s="14" t="s">
        <v>2957</v>
      </c>
      <c r="F666" s="14" t="s">
        <v>1348</v>
      </c>
      <c r="G666" s="11">
        <v>9</v>
      </c>
      <c r="H666" s="15">
        <f>retribucións!$E$60</f>
        <v>6319.04</v>
      </c>
      <c r="I666" s="11" t="s">
        <v>1349</v>
      </c>
      <c r="J666" s="24" t="s">
        <v>1350</v>
      </c>
      <c r="K666" s="11">
        <v>11</v>
      </c>
      <c r="L666" s="14"/>
      <c r="M666" s="14"/>
      <c r="N666" s="12">
        <v>6003</v>
      </c>
      <c r="O666" s="25"/>
      <c r="P666" s="14"/>
      <c r="Q666" s="11" t="s">
        <v>15</v>
      </c>
      <c r="R666" s="16" t="s">
        <v>16</v>
      </c>
      <c r="S666" s="12"/>
      <c r="T666" s="13" t="s">
        <v>17</v>
      </c>
      <c r="U666" s="13" t="s">
        <v>17</v>
      </c>
      <c r="V666" s="11">
        <v>273</v>
      </c>
      <c r="W666" s="14" t="s">
        <v>369</v>
      </c>
      <c r="X666" s="14" t="s">
        <v>370</v>
      </c>
      <c r="Y666" s="14" t="s">
        <v>20</v>
      </c>
      <c r="Z666" s="14">
        <v>0</v>
      </c>
      <c r="AA666" s="14"/>
      <c r="AB666" s="15">
        <f>retribucións!$H$71</f>
        <v>18383.701689600002</v>
      </c>
      <c r="AC666" s="15">
        <f>retribucións!$H$60</f>
        <v>18626.938628479998</v>
      </c>
      <c r="AD666" s="15">
        <f t="shared" si="26"/>
        <v>243.23693887999616</v>
      </c>
    </row>
    <row r="667" spans="1:30" ht="15" customHeight="1" x14ac:dyDescent="0.25">
      <c r="A667" s="13" t="s">
        <v>17</v>
      </c>
      <c r="B667" s="13" t="s">
        <v>119</v>
      </c>
      <c r="C667" s="14" t="s">
        <v>2953</v>
      </c>
      <c r="D667" s="24" t="s">
        <v>2958</v>
      </c>
      <c r="E667" s="14" t="s">
        <v>2959</v>
      </c>
      <c r="F667" s="14" t="s">
        <v>1348</v>
      </c>
      <c r="G667" s="11">
        <v>9</v>
      </c>
      <c r="H667" s="15">
        <f>retribucións!$E$60</f>
        <v>6319.04</v>
      </c>
      <c r="I667" s="11" t="s">
        <v>1349</v>
      </c>
      <c r="J667" s="24" t="s">
        <v>1350</v>
      </c>
      <c r="K667" s="11">
        <v>11</v>
      </c>
      <c r="L667" s="14"/>
      <c r="M667" s="14"/>
      <c r="N667" s="12">
        <v>6003</v>
      </c>
      <c r="O667" s="25"/>
      <c r="P667" s="14"/>
      <c r="Q667" s="11" t="s">
        <v>15</v>
      </c>
      <c r="R667" s="16" t="s">
        <v>16</v>
      </c>
      <c r="S667" s="12"/>
      <c r="T667" s="13" t="s">
        <v>17</v>
      </c>
      <c r="U667" s="13" t="s">
        <v>6687</v>
      </c>
      <c r="V667" s="11" t="s">
        <v>119</v>
      </c>
      <c r="W667" s="14" t="s">
        <v>119</v>
      </c>
      <c r="X667" s="14" t="s">
        <v>119</v>
      </c>
      <c r="Y667" s="14" t="s">
        <v>119</v>
      </c>
      <c r="Z667" s="14" t="s">
        <v>119</v>
      </c>
      <c r="AA667" s="14"/>
      <c r="AB667" s="15">
        <f>retribucións!$H$71</f>
        <v>18383.701689600002</v>
      </c>
      <c r="AC667" s="15">
        <f>retribucións!$H$60</f>
        <v>18626.938628479998</v>
      </c>
      <c r="AD667" s="15">
        <f t="shared" si="26"/>
        <v>243.23693887999616</v>
      </c>
    </row>
    <row r="668" spans="1:30" ht="15" customHeight="1" x14ac:dyDescent="0.25">
      <c r="A668" s="13" t="s">
        <v>17</v>
      </c>
      <c r="B668" s="13" t="s">
        <v>17</v>
      </c>
      <c r="C668" s="14" t="s">
        <v>2953</v>
      </c>
      <c r="D668" s="24" t="s">
        <v>2960</v>
      </c>
      <c r="E668" s="14" t="s">
        <v>2961</v>
      </c>
      <c r="F668" s="14" t="s">
        <v>1348</v>
      </c>
      <c r="G668" s="11">
        <v>9</v>
      </c>
      <c r="H668" s="15">
        <f>retribucións!$E$60</f>
        <v>6319.04</v>
      </c>
      <c r="I668" s="11" t="s">
        <v>1349</v>
      </c>
      <c r="J668" s="24" t="s">
        <v>1350</v>
      </c>
      <c r="K668" s="11">
        <v>11</v>
      </c>
      <c r="L668" s="14"/>
      <c r="M668" s="14"/>
      <c r="N668" s="12">
        <v>6003</v>
      </c>
      <c r="O668" s="25"/>
      <c r="P668" s="14"/>
      <c r="Q668" s="11" t="s">
        <v>15</v>
      </c>
      <c r="R668" s="16" t="s">
        <v>16</v>
      </c>
      <c r="S668" s="12"/>
      <c r="T668" s="13" t="s">
        <v>17</v>
      </c>
      <c r="U668" s="13" t="s">
        <v>17</v>
      </c>
      <c r="V668" s="11">
        <v>610</v>
      </c>
      <c r="W668" s="14" t="s">
        <v>371</v>
      </c>
      <c r="X668" s="14" t="s">
        <v>372</v>
      </c>
      <c r="Y668" s="14" t="s">
        <v>20</v>
      </c>
      <c r="Z668" s="14">
        <v>0</v>
      </c>
      <c r="AA668" s="14"/>
      <c r="AB668" s="15">
        <f>retribucións!$H$71</f>
        <v>18383.701689600002</v>
      </c>
      <c r="AC668" s="15">
        <f>retribucións!$H$60</f>
        <v>18626.938628479998</v>
      </c>
      <c r="AD668" s="15">
        <f t="shared" si="26"/>
        <v>243.23693887999616</v>
      </c>
    </row>
    <row r="669" spans="1:30" ht="15" customHeight="1" x14ac:dyDescent="0.25">
      <c r="A669" s="13" t="s">
        <v>17</v>
      </c>
      <c r="B669" s="13" t="s">
        <v>119</v>
      </c>
      <c r="C669" s="14" t="s">
        <v>2962</v>
      </c>
      <c r="D669" s="24" t="s">
        <v>2963</v>
      </c>
      <c r="E669" s="14" t="s">
        <v>2964</v>
      </c>
      <c r="F669" s="14" t="s">
        <v>1348</v>
      </c>
      <c r="G669" s="11">
        <v>9</v>
      </c>
      <c r="H669" s="15">
        <f>retribucións!$E$60</f>
        <v>6319.04</v>
      </c>
      <c r="I669" s="11" t="s">
        <v>1349</v>
      </c>
      <c r="J669" s="24" t="s">
        <v>1350</v>
      </c>
      <c r="K669" s="11">
        <v>11</v>
      </c>
      <c r="L669" s="14"/>
      <c r="M669" s="14"/>
      <c r="N669" s="12">
        <v>6003</v>
      </c>
      <c r="O669" s="25"/>
      <c r="P669" s="14"/>
      <c r="Q669" s="11" t="s">
        <v>15</v>
      </c>
      <c r="R669" s="16" t="s">
        <v>16</v>
      </c>
      <c r="S669" s="12"/>
      <c r="T669" s="13" t="s">
        <v>17</v>
      </c>
      <c r="U669" s="13" t="s">
        <v>6687</v>
      </c>
      <c r="V669" s="11" t="s">
        <v>119</v>
      </c>
      <c r="W669" s="14" t="s">
        <v>119</v>
      </c>
      <c r="X669" s="14" t="s">
        <v>119</v>
      </c>
      <c r="Y669" s="14" t="s">
        <v>119</v>
      </c>
      <c r="Z669" s="14" t="s">
        <v>119</v>
      </c>
      <c r="AA669" s="14"/>
      <c r="AB669" s="15">
        <f>retribucións!$H$71</f>
        <v>18383.701689600002</v>
      </c>
      <c r="AC669" s="15">
        <f>retribucións!$H$60</f>
        <v>18626.938628479998</v>
      </c>
      <c r="AD669" s="15">
        <f t="shared" si="26"/>
        <v>243.23693887999616</v>
      </c>
    </row>
    <row r="670" spans="1:30" ht="15" customHeight="1" x14ac:dyDescent="0.25">
      <c r="A670" s="13" t="s">
        <v>17</v>
      </c>
      <c r="B670" s="13" t="s">
        <v>17</v>
      </c>
      <c r="C670" s="14" t="s">
        <v>2962</v>
      </c>
      <c r="D670" s="24" t="s">
        <v>2965</v>
      </c>
      <c r="E670" s="14" t="s">
        <v>2966</v>
      </c>
      <c r="F670" s="14" t="s">
        <v>1348</v>
      </c>
      <c r="G670" s="11">
        <v>9</v>
      </c>
      <c r="H670" s="15">
        <f>retribucións!$E$60</f>
        <v>6319.04</v>
      </c>
      <c r="I670" s="11" t="s">
        <v>1349</v>
      </c>
      <c r="J670" s="24" t="s">
        <v>1350</v>
      </c>
      <c r="K670" s="11">
        <v>11</v>
      </c>
      <c r="L670" s="14"/>
      <c r="M670" s="14"/>
      <c r="N670" s="12">
        <v>6003</v>
      </c>
      <c r="O670" s="25"/>
      <c r="P670" s="14"/>
      <c r="Q670" s="11" t="s">
        <v>15</v>
      </c>
      <c r="R670" s="16" t="s">
        <v>16</v>
      </c>
      <c r="S670" s="12"/>
      <c r="T670" s="13" t="s">
        <v>17</v>
      </c>
      <c r="U670" s="13" t="s">
        <v>17</v>
      </c>
      <c r="V670" s="11">
        <v>198</v>
      </c>
      <c r="W670" s="14" t="s">
        <v>373</v>
      </c>
      <c r="X670" s="14" t="s">
        <v>374</v>
      </c>
      <c r="Y670" s="14" t="s">
        <v>20</v>
      </c>
      <c r="Z670" s="14">
        <v>0</v>
      </c>
      <c r="AA670" s="14"/>
      <c r="AB670" s="15">
        <f>retribucións!$H$71</f>
        <v>18383.701689600002</v>
      </c>
      <c r="AC670" s="15">
        <f>retribucións!$H$60</f>
        <v>18626.938628479998</v>
      </c>
      <c r="AD670" s="15">
        <f t="shared" si="26"/>
        <v>243.23693887999616</v>
      </c>
    </row>
    <row r="671" spans="1:30" ht="15" customHeight="1" x14ac:dyDescent="0.25">
      <c r="A671" s="13" t="s">
        <v>17</v>
      </c>
      <c r="B671" s="13" t="s">
        <v>119</v>
      </c>
      <c r="C671" s="14" t="s">
        <v>2962</v>
      </c>
      <c r="D671" s="24" t="s">
        <v>2967</v>
      </c>
      <c r="E671" s="14" t="s">
        <v>2968</v>
      </c>
      <c r="F671" s="14" t="s">
        <v>1348</v>
      </c>
      <c r="G671" s="11">
        <v>9</v>
      </c>
      <c r="H671" s="15">
        <f>retribucións!$E$60</f>
        <v>6319.04</v>
      </c>
      <c r="I671" s="11" t="s">
        <v>1349</v>
      </c>
      <c r="J671" s="24" t="s">
        <v>1350</v>
      </c>
      <c r="K671" s="11">
        <v>11</v>
      </c>
      <c r="L671" s="14"/>
      <c r="M671" s="14"/>
      <c r="N671" s="12">
        <v>6003</v>
      </c>
      <c r="O671" s="25"/>
      <c r="P671" s="14"/>
      <c r="Q671" s="11" t="s">
        <v>15</v>
      </c>
      <c r="R671" s="16" t="s">
        <v>16</v>
      </c>
      <c r="S671" s="12"/>
      <c r="T671" s="13" t="s">
        <v>17</v>
      </c>
      <c r="U671" s="13" t="s">
        <v>6687</v>
      </c>
      <c r="V671" s="11" t="s">
        <v>119</v>
      </c>
      <c r="W671" s="14" t="s">
        <v>119</v>
      </c>
      <c r="X671" s="14" t="s">
        <v>119</v>
      </c>
      <c r="Y671" s="14" t="s">
        <v>119</v>
      </c>
      <c r="Z671" s="14" t="s">
        <v>119</v>
      </c>
      <c r="AA671" s="14"/>
      <c r="AB671" s="15">
        <f>retribucións!$H$71</f>
        <v>18383.701689600002</v>
      </c>
      <c r="AC671" s="15">
        <f>retribucións!$H$60</f>
        <v>18626.938628479998</v>
      </c>
      <c r="AD671" s="15">
        <f t="shared" si="26"/>
        <v>243.23693887999616</v>
      </c>
    </row>
    <row r="672" spans="1:30" ht="15" customHeight="1" x14ac:dyDescent="0.25">
      <c r="A672" s="13" t="s">
        <v>17</v>
      </c>
      <c r="B672" s="13" t="s">
        <v>17</v>
      </c>
      <c r="C672" s="14" t="s">
        <v>2969</v>
      </c>
      <c r="D672" s="24" t="s">
        <v>2970</v>
      </c>
      <c r="E672" s="14" t="s">
        <v>2971</v>
      </c>
      <c r="F672" s="14" t="s">
        <v>1348</v>
      </c>
      <c r="G672" s="11">
        <v>10</v>
      </c>
      <c r="H672" s="15">
        <f>retribucións!$E$59</f>
        <v>6486.34</v>
      </c>
      <c r="I672" s="11" t="s">
        <v>1349</v>
      </c>
      <c r="J672" s="24" t="s">
        <v>1350</v>
      </c>
      <c r="K672" s="11">
        <v>11</v>
      </c>
      <c r="L672" s="14"/>
      <c r="M672" s="14"/>
      <c r="N672" s="12">
        <v>6003</v>
      </c>
      <c r="O672" s="25"/>
      <c r="P672" s="14" t="s">
        <v>2259</v>
      </c>
      <c r="Q672" s="11" t="s">
        <v>15</v>
      </c>
      <c r="R672" s="16">
        <v>9733</v>
      </c>
      <c r="S672" s="12"/>
      <c r="T672" s="13" t="s">
        <v>17</v>
      </c>
      <c r="U672" s="13" t="s">
        <v>17</v>
      </c>
      <c r="V672" s="11">
        <v>325</v>
      </c>
      <c r="W672" s="14" t="s">
        <v>375</v>
      </c>
      <c r="X672" s="14" t="s">
        <v>376</v>
      </c>
      <c r="Y672" s="14" t="s">
        <v>20</v>
      </c>
      <c r="Z672" s="14">
        <v>0</v>
      </c>
      <c r="AA672" s="14"/>
      <c r="AB672" s="15">
        <f>retribucións!$L$71</f>
        <v>18968.988064320001</v>
      </c>
      <c r="AC672" s="15">
        <f>retribucións!$H$59</f>
        <v>19124.976097919996</v>
      </c>
      <c r="AD672" s="15">
        <f>AC672-AB672</f>
        <v>155.98803359999511</v>
      </c>
    </row>
    <row r="673" spans="1:30" ht="15" customHeight="1" x14ac:dyDescent="0.25">
      <c r="A673" s="13" t="s">
        <v>17</v>
      </c>
      <c r="B673" s="13" t="s">
        <v>17</v>
      </c>
      <c r="C673" s="14" t="s">
        <v>2969</v>
      </c>
      <c r="D673" s="24" t="s">
        <v>2972</v>
      </c>
      <c r="E673" s="14" t="s">
        <v>2973</v>
      </c>
      <c r="F673" s="14" t="s">
        <v>1348</v>
      </c>
      <c r="G673" s="11">
        <v>9</v>
      </c>
      <c r="H673" s="15">
        <f>retribucións!$E$60</f>
        <v>6319.04</v>
      </c>
      <c r="I673" s="11" t="s">
        <v>1349</v>
      </c>
      <c r="J673" s="24" t="s">
        <v>1350</v>
      </c>
      <c r="K673" s="11">
        <v>11</v>
      </c>
      <c r="L673" s="14"/>
      <c r="M673" s="14"/>
      <c r="N673" s="12">
        <v>6003</v>
      </c>
      <c r="O673" s="25"/>
      <c r="P673" s="14"/>
      <c r="Q673" s="11" t="s">
        <v>15</v>
      </c>
      <c r="R673" s="16" t="s">
        <v>16</v>
      </c>
      <c r="S673" s="12"/>
      <c r="T673" s="13" t="s">
        <v>17</v>
      </c>
      <c r="U673" s="13" t="s">
        <v>17</v>
      </c>
      <c r="V673" s="11">
        <v>603</v>
      </c>
      <c r="W673" s="14" t="s">
        <v>377</v>
      </c>
      <c r="X673" s="14" t="s">
        <v>378</v>
      </c>
      <c r="Y673" s="14" t="s">
        <v>20</v>
      </c>
      <c r="Z673" s="14">
        <v>0</v>
      </c>
      <c r="AA673" s="14"/>
      <c r="AB673" s="15">
        <f>retribucións!$H$71</f>
        <v>18383.701689600002</v>
      </c>
      <c r="AC673" s="15">
        <f>retribucións!$H$60</f>
        <v>18626.938628479998</v>
      </c>
      <c r="AD673" s="15">
        <f t="shared" ref="AD673:AD727" si="27">AC673-AB673</f>
        <v>243.23693887999616</v>
      </c>
    </row>
    <row r="674" spans="1:30" ht="15" customHeight="1" x14ac:dyDescent="0.25">
      <c r="A674" s="13" t="s">
        <v>17</v>
      </c>
      <c r="B674" s="13" t="s">
        <v>17</v>
      </c>
      <c r="C674" s="14" t="s">
        <v>2974</v>
      </c>
      <c r="D674" s="24" t="s">
        <v>2975</v>
      </c>
      <c r="E674" s="14" t="s">
        <v>2976</v>
      </c>
      <c r="F674" s="14" t="s">
        <v>1348</v>
      </c>
      <c r="G674" s="11">
        <v>9</v>
      </c>
      <c r="H674" s="15">
        <f>retribucións!$E$60</f>
        <v>6319.04</v>
      </c>
      <c r="I674" s="11" t="s">
        <v>1349</v>
      </c>
      <c r="J674" s="24" t="s">
        <v>1350</v>
      </c>
      <c r="K674" s="11">
        <v>11</v>
      </c>
      <c r="L674" s="14"/>
      <c r="M674" s="14"/>
      <c r="N674" s="12">
        <v>6003</v>
      </c>
      <c r="O674" s="25"/>
      <c r="P674" s="14"/>
      <c r="Q674" s="11" t="s">
        <v>15</v>
      </c>
      <c r="R674" s="16" t="s">
        <v>16</v>
      </c>
      <c r="S674" s="12"/>
      <c r="T674" s="13" t="s">
        <v>17</v>
      </c>
      <c r="U674" s="13" t="s">
        <v>17</v>
      </c>
      <c r="V674" s="11">
        <v>625</v>
      </c>
      <c r="W674" s="14" t="s">
        <v>379</v>
      </c>
      <c r="X674" s="14" t="s">
        <v>380</v>
      </c>
      <c r="Y674" s="14" t="s">
        <v>20</v>
      </c>
      <c r="Z674" s="14">
        <v>0</v>
      </c>
      <c r="AA674" s="14"/>
      <c r="AB674" s="15">
        <f>retribucións!$H$71</f>
        <v>18383.701689600002</v>
      </c>
      <c r="AC674" s="15">
        <f>retribucións!$H$60</f>
        <v>18626.938628479998</v>
      </c>
      <c r="AD674" s="15">
        <f t="shared" si="27"/>
        <v>243.23693887999616</v>
      </c>
    </row>
    <row r="675" spans="1:30" ht="15" customHeight="1" x14ac:dyDescent="0.25">
      <c r="A675" s="13" t="s">
        <v>17</v>
      </c>
      <c r="B675" s="13" t="s">
        <v>119</v>
      </c>
      <c r="C675" s="14" t="s">
        <v>2974</v>
      </c>
      <c r="D675" s="24" t="s">
        <v>2977</v>
      </c>
      <c r="E675" s="14" t="s">
        <v>2978</v>
      </c>
      <c r="F675" s="14" t="s">
        <v>1348</v>
      </c>
      <c r="G675" s="11">
        <v>9</v>
      </c>
      <c r="H675" s="15">
        <f>retribucións!$E$60</f>
        <v>6319.04</v>
      </c>
      <c r="I675" s="11" t="s">
        <v>1349</v>
      </c>
      <c r="J675" s="24" t="s">
        <v>1350</v>
      </c>
      <c r="K675" s="11">
        <v>11</v>
      </c>
      <c r="L675" s="14"/>
      <c r="M675" s="14"/>
      <c r="N675" s="12">
        <v>6003</v>
      </c>
      <c r="O675" s="25"/>
      <c r="P675" s="14"/>
      <c r="Q675" s="11" t="s">
        <v>15</v>
      </c>
      <c r="R675" s="16" t="s">
        <v>16</v>
      </c>
      <c r="S675" s="12"/>
      <c r="T675" s="13" t="s">
        <v>17</v>
      </c>
      <c r="U675" s="13" t="s">
        <v>6687</v>
      </c>
      <c r="V675" s="11" t="s">
        <v>119</v>
      </c>
      <c r="W675" s="14" t="s">
        <v>119</v>
      </c>
      <c r="X675" s="14" t="s">
        <v>119</v>
      </c>
      <c r="Y675" s="14" t="s">
        <v>119</v>
      </c>
      <c r="Z675" s="14" t="s">
        <v>119</v>
      </c>
      <c r="AA675" s="14"/>
      <c r="AB675" s="15">
        <f>retribucións!$H$71</f>
        <v>18383.701689600002</v>
      </c>
      <c r="AC675" s="15">
        <f>retribucións!$H$60</f>
        <v>18626.938628479998</v>
      </c>
      <c r="AD675" s="15">
        <f t="shared" si="27"/>
        <v>243.23693887999616</v>
      </c>
    </row>
    <row r="676" spans="1:30" ht="15" customHeight="1" x14ac:dyDescent="0.25">
      <c r="A676" s="13" t="s">
        <v>17</v>
      </c>
      <c r="B676" s="13" t="s">
        <v>119</v>
      </c>
      <c r="C676" s="14" t="s">
        <v>2979</v>
      </c>
      <c r="D676" s="24" t="s">
        <v>2980</v>
      </c>
      <c r="E676" s="14" t="s">
        <v>2981</v>
      </c>
      <c r="F676" s="14" t="s">
        <v>1348</v>
      </c>
      <c r="G676" s="11">
        <v>9</v>
      </c>
      <c r="H676" s="15">
        <f>retribucións!$E$60</f>
        <v>6319.04</v>
      </c>
      <c r="I676" s="11" t="s">
        <v>1349</v>
      </c>
      <c r="J676" s="24" t="s">
        <v>1350</v>
      </c>
      <c r="K676" s="11">
        <v>11</v>
      </c>
      <c r="L676" s="14"/>
      <c r="M676" s="14"/>
      <c r="N676" s="12">
        <v>6003</v>
      </c>
      <c r="O676" s="25"/>
      <c r="P676" s="14"/>
      <c r="Q676" s="11" t="s">
        <v>15</v>
      </c>
      <c r="R676" s="16" t="s">
        <v>16</v>
      </c>
      <c r="S676" s="12"/>
      <c r="T676" s="13" t="s">
        <v>17</v>
      </c>
      <c r="U676" s="13" t="s">
        <v>6687</v>
      </c>
      <c r="V676" s="11" t="s">
        <v>119</v>
      </c>
      <c r="W676" s="14" t="s">
        <v>119</v>
      </c>
      <c r="X676" s="14" t="s">
        <v>119</v>
      </c>
      <c r="Y676" s="14" t="s">
        <v>119</v>
      </c>
      <c r="Z676" s="14" t="s">
        <v>119</v>
      </c>
      <c r="AA676" s="14"/>
      <c r="AB676" s="15">
        <f>retribucións!$H$71</f>
        <v>18383.701689600002</v>
      </c>
      <c r="AC676" s="15">
        <f>retribucións!$H$60</f>
        <v>18626.938628479998</v>
      </c>
      <c r="AD676" s="15">
        <f t="shared" si="27"/>
        <v>243.23693887999616</v>
      </c>
    </row>
    <row r="677" spans="1:30" ht="15" customHeight="1" x14ac:dyDescent="0.25">
      <c r="A677" s="13" t="s">
        <v>17</v>
      </c>
      <c r="B677" s="13" t="s">
        <v>119</v>
      </c>
      <c r="C677" s="14" t="s">
        <v>2979</v>
      </c>
      <c r="D677" s="24" t="s">
        <v>2982</v>
      </c>
      <c r="E677" s="14" t="s">
        <v>2983</v>
      </c>
      <c r="F677" s="14" t="s">
        <v>1348</v>
      </c>
      <c r="G677" s="11">
        <v>9</v>
      </c>
      <c r="H677" s="15">
        <f>retribucións!$E$60</f>
        <v>6319.04</v>
      </c>
      <c r="I677" s="11" t="s">
        <v>1349</v>
      </c>
      <c r="J677" s="24" t="s">
        <v>1350</v>
      </c>
      <c r="K677" s="11">
        <v>11</v>
      </c>
      <c r="L677" s="14"/>
      <c r="M677" s="14"/>
      <c r="N677" s="12">
        <v>6003</v>
      </c>
      <c r="O677" s="25"/>
      <c r="P677" s="14"/>
      <c r="Q677" s="11" t="s">
        <v>15</v>
      </c>
      <c r="R677" s="16" t="s">
        <v>16</v>
      </c>
      <c r="S677" s="12"/>
      <c r="T677" s="13" t="s">
        <v>17</v>
      </c>
      <c r="U677" s="13" t="s">
        <v>6687</v>
      </c>
      <c r="V677" s="11" t="s">
        <v>119</v>
      </c>
      <c r="W677" s="14" t="s">
        <v>119</v>
      </c>
      <c r="X677" s="14" t="s">
        <v>119</v>
      </c>
      <c r="Y677" s="14" t="s">
        <v>119</v>
      </c>
      <c r="Z677" s="14" t="s">
        <v>119</v>
      </c>
      <c r="AA677" s="14"/>
      <c r="AB677" s="15">
        <f>retribucións!$H$71</f>
        <v>18383.701689600002</v>
      </c>
      <c r="AC677" s="15">
        <f>retribucións!$H$60</f>
        <v>18626.938628479998</v>
      </c>
      <c r="AD677" s="15">
        <f t="shared" si="27"/>
        <v>243.23693887999616</v>
      </c>
    </row>
    <row r="678" spans="1:30" ht="15" customHeight="1" x14ac:dyDescent="0.25">
      <c r="A678" s="13" t="s">
        <v>17</v>
      </c>
      <c r="B678" s="13" t="s">
        <v>119</v>
      </c>
      <c r="C678" s="14" t="s">
        <v>2984</v>
      </c>
      <c r="D678" s="24" t="s">
        <v>2985</v>
      </c>
      <c r="E678" s="14" t="s">
        <v>2986</v>
      </c>
      <c r="F678" s="14" t="s">
        <v>1348</v>
      </c>
      <c r="G678" s="11">
        <v>9</v>
      </c>
      <c r="H678" s="15">
        <f>retribucións!$E$60</f>
        <v>6319.04</v>
      </c>
      <c r="I678" s="11" t="s">
        <v>1349</v>
      </c>
      <c r="J678" s="24" t="s">
        <v>1350</v>
      </c>
      <c r="K678" s="11">
        <v>11</v>
      </c>
      <c r="L678" s="14"/>
      <c r="M678" s="14"/>
      <c r="N678" s="12">
        <v>6003</v>
      </c>
      <c r="O678" s="25"/>
      <c r="P678" s="14"/>
      <c r="Q678" s="11" t="s">
        <v>15</v>
      </c>
      <c r="R678" s="16" t="s">
        <v>16</v>
      </c>
      <c r="S678" s="12"/>
      <c r="T678" s="13" t="s">
        <v>17</v>
      </c>
      <c r="U678" s="13" t="s">
        <v>6687</v>
      </c>
      <c r="V678" s="11" t="s">
        <v>119</v>
      </c>
      <c r="W678" s="14" t="s">
        <v>119</v>
      </c>
      <c r="X678" s="14" t="s">
        <v>119</v>
      </c>
      <c r="Y678" s="14" t="s">
        <v>119</v>
      </c>
      <c r="Z678" s="14" t="s">
        <v>119</v>
      </c>
      <c r="AA678" s="14"/>
      <c r="AB678" s="15">
        <f>retribucións!$H$71</f>
        <v>18383.701689600002</v>
      </c>
      <c r="AC678" s="15">
        <f>retribucións!$H$60</f>
        <v>18626.938628479998</v>
      </c>
      <c r="AD678" s="15">
        <f t="shared" si="27"/>
        <v>243.23693887999616</v>
      </c>
    </row>
    <row r="679" spans="1:30" ht="15" customHeight="1" x14ac:dyDescent="0.25">
      <c r="A679" s="13" t="s">
        <v>17</v>
      </c>
      <c r="B679" s="13" t="s">
        <v>119</v>
      </c>
      <c r="C679" s="14" t="s">
        <v>2984</v>
      </c>
      <c r="D679" s="24" t="s">
        <v>2987</v>
      </c>
      <c r="E679" s="14" t="s">
        <v>2988</v>
      </c>
      <c r="F679" s="14" t="s">
        <v>1348</v>
      </c>
      <c r="G679" s="11">
        <v>9</v>
      </c>
      <c r="H679" s="15">
        <f>retribucións!$E$60</f>
        <v>6319.04</v>
      </c>
      <c r="I679" s="11" t="s">
        <v>1349</v>
      </c>
      <c r="J679" s="24" t="s">
        <v>1350</v>
      </c>
      <c r="K679" s="11">
        <v>11</v>
      </c>
      <c r="L679" s="14"/>
      <c r="M679" s="14"/>
      <c r="N679" s="12">
        <v>6003</v>
      </c>
      <c r="O679" s="25"/>
      <c r="P679" s="14"/>
      <c r="Q679" s="11" t="s">
        <v>15</v>
      </c>
      <c r="R679" s="16" t="s">
        <v>16</v>
      </c>
      <c r="S679" s="12"/>
      <c r="T679" s="13" t="s">
        <v>17</v>
      </c>
      <c r="U679" s="13" t="s">
        <v>6687</v>
      </c>
      <c r="V679" s="11" t="s">
        <v>119</v>
      </c>
      <c r="W679" s="14" t="s">
        <v>119</v>
      </c>
      <c r="X679" s="14" t="s">
        <v>119</v>
      </c>
      <c r="Y679" s="14" t="s">
        <v>119</v>
      </c>
      <c r="Z679" s="14" t="s">
        <v>119</v>
      </c>
      <c r="AA679" s="14"/>
      <c r="AB679" s="15">
        <f>retribucións!$H$71</f>
        <v>18383.701689600002</v>
      </c>
      <c r="AC679" s="15">
        <f>retribucións!$H$60</f>
        <v>18626.938628479998</v>
      </c>
      <c r="AD679" s="15">
        <f t="shared" si="27"/>
        <v>243.23693887999616</v>
      </c>
    </row>
    <row r="680" spans="1:30" ht="15" customHeight="1" x14ac:dyDescent="0.25">
      <c r="A680" s="13" t="s">
        <v>17</v>
      </c>
      <c r="B680" s="13" t="s">
        <v>119</v>
      </c>
      <c r="C680" s="14" t="s">
        <v>2984</v>
      </c>
      <c r="D680" s="24" t="s">
        <v>2989</v>
      </c>
      <c r="E680" s="14" t="s">
        <v>2990</v>
      </c>
      <c r="F680" s="14" t="s">
        <v>1348</v>
      </c>
      <c r="G680" s="11">
        <v>9</v>
      </c>
      <c r="H680" s="15">
        <f>retribucións!$E$60</f>
        <v>6319.04</v>
      </c>
      <c r="I680" s="11" t="s">
        <v>1349</v>
      </c>
      <c r="J680" s="24" t="s">
        <v>1350</v>
      </c>
      <c r="K680" s="11">
        <v>11</v>
      </c>
      <c r="L680" s="14"/>
      <c r="M680" s="14"/>
      <c r="N680" s="12">
        <v>6003</v>
      </c>
      <c r="O680" s="25"/>
      <c r="P680" s="14"/>
      <c r="Q680" s="11" t="s">
        <v>15</v>
      </c>
      <c r="R680" s="16" t="s">
        <v>16</v>
      </c>
      <c r="S680" s="12"/>
      <c r="T680" s="13" t="s">
        <v>17</v>
      </c>
      <c r="U680" s="13" t="s">
        <v>6687</v>
      </c>
      <c r="V680" s="11" t="s">
        <v>119</v>
      </c>
      <c r="W680" s="14" t="s">
        <v>119</v>
      </c>
      <c r="X680" s="14" t="s">
        <v>119</v>
      </c>
      <c r="Y680" s="14" t="s">
        <v>119</v>
      </c>
      <c r="Z680" s="14" t="s">
        <v>119</v>
      </c>
      <c r="AA680" s="14"/>
      <c r="AB680" s="15">
        <f>retribucións!$H$71</f>
        <v>18383.701689600002</v>
      </c>
      <c r="AC680" s="15">
        <f>retribucións!$H$60</f>
        <v>18626.938628479998</v>
      </c>
      <c r="AD680" s="15">
        <f t="shared" si="27"/>
        <v>243.23693887999616</v>
      </c>
    </row>
    <row r="681" spans="1:30" ht="15" customHeight="1" x14ac:dyDescent="0.25">
      <c r="A681" s="13" t="s">
        <v>17</v>
      </c>
      <c r="B681" s="13" t="s">
        <v>119</v>
      </c>
      <c r="C681" s="14" t="s">
        <v>2984</v>
      </c>
      <c r="D681" s="24" t="s">
        <v>2991</v>
      </c>
      <c r="E681" s="14" t="s">
        <v>2992</v>
      </c>
      <c r="F681" s="14" t="s">
        <v>1348</v>
      </c>
      <c r="G681" s="11">
        <v>9</v>
      </c>
      <c r="H681" s="15">
        <f>retribucións!$E$60</f>
        <v>6319.04</v>
      </c>
      <c r="I681" s="11" t="s">
        <v>1349</v>
      </c>
      <c r="J681" s="24" t="s">
        <v>1350</v>
      </c>
      <c r="K681" s="11">
        <v>11</v>
      </c>
      <c r="L681" s="14"/>
      <c r="M681" s="14"/>
      <c r="N681" s="12">
        <v>6003</v>
      </c>
      <c r="O681" s="25"/>
      <c r="P681" s="14"/>
      <c r="Q681" s="11" t="s">
        <v>15</v>
      </c>
      <c r="R681" s="16" t="s">
        <v>16</v>
      </c>
      <c r="S681" s="12"/>
      <c r="T681" s="13" t="s">
        <v>17</v>
      </c>
      <c r="U681" s="13" t="s">
        <v>6687</v>
      </c>
      <c r="V681" s="11" t="s">
        <v>119</v>
      </c>
      <c r="W681" s="14" t="s">
        <v>119</v>
      </c>
      <c r="X681" s="14" t="s">
        <v>119</v>
      </c>
      <c r="Y681" s="14" t="s">
        <v>119</v>
      </c>
      <c r="Z681" s="14" t="s">
        <v>119</v>
      </c>
      <c r="AA681" s="14"/>
      <c r="AB681" s="15">
        <f>retribucións!$H$71</f>
        <v>18383.701689600002</v>
      </c>
      <c r="AC681" s="15">
        <f>retribucións!$H$60</f>
        <v>18626.938628479998</v>
      </c>
      <c r="AD681" s="15">
        <f t="shared" si="27"/>
        <v>243.23693887999616</v>
      </c>
    </row>
    <row r="682" spans="1:30" ht="15" customHeight="1" x14ac:dyDescent="0.25">
      <c r="A682" s="13" t="s">
        <v>17</v>
      </c>
      <c r="B682" s="13" t="s">
        <v>119</v>
      </c>
      <c r="C682" s="14" t="s">
        <v>2993</v>
      </c>
      <c r="D682" s="24" t="s">
        <v>2994</v>
      </c>
      <c r="E682" s="14" t="s">
        <v>2995</v>
      </c>
      <c r="F682" s="14" t="s">
        <v>1348</v>
      </c>
      <c r="G682" s="11">
        <v>9</v>
      </c>
      <c r="H682" s="15">
        <f>retribucións!$E$60</f>
        <v>6319.04</v>
      </c>
      <c r="I682" s="11" t="s">
        <v>1349</v>
      </c>
      <c r="J682" s="24" t="s">
        <v>1350</v>
      </c>
      <c r="K682" s="11">
        <v>11</v>
      </c>
      <c r="L682" s="14"/>
      <c r="M682" s="14"/>
      <c r="N682" s="12">
        <v>6003</v>
      </c>
      <c r="O682" s="25"/>
      <c r="P682" s="14"/>
      <c r="Q682" s="11" t="s">
        <v>15</v>
      </c>
      <c r="R682" s="16" t="s">
        <v>16</v>
      </c>
      <c r="S682" s="12"/>
      <c r="T682" s="13" t="s">
        <v>17</v>
      </c>
      <c r="U682" s="13" t="s">
        <v>6687</v>
      </c>
      <c r="V682" s="11" t="s">
        <v>119</v>
      </c>
      <c r="W682" s="14" t="s">
        <v>119</v>
      </c>
      <c r="X682" s="14" t="s">
        <v>119</v>
      </c>
      <c r="Y682" s="14" t="s">
        <v>119</v>
      </c>
      <c r="Z682" s="14" t="s">
        <v>119</v>
      </c>
      <c r="AA682" s="14"/>
      <c r="AB682" s="15">
        <f>retribucións!$H$71</f>
        <v>18383.701689600002</v>
      </c>
      <c r="AC682" s="15">
        <f>retribucións!$H$60</f>
        <v>18626.938628479998</v>
      </c>
      <c r="AD682" s="15">
        <f t="shared" si="27"/>
        <v>243.23693887999616</v>
      </c>
    </row>
    <row r="683" spans="1:30" ht="15" customHeight="1" x14ac:dyDescent="0.25">
      <c r="A683" s="13" t="s">
        <v>17</v>
      </c>
      <c r="B683" s="13" t="s">
        <v>119</v>
      </c>
      <c r="C683" s="14" t="s">
        <v>2996</v>
      </c>
      <c r="D683" s="24" t="s">
        <v>2997</v>
      </c>
      <c r="E683" s="14" t="s">
        <v>2998</v>
      </c>
      <c r="F683" s="14" t="s">
        <v>1348</v>
      </c>
      <c r="G683" s="11">
        <v>9</v>
      </c>
      <c r="H683" s="15">
        <f>retribucións!$E$60</f>
        <v>6319.04</v>
      </c>
      <c r="I683" s="11" t="s">
        <v>1349</v>
      </c>
      <c r="J683" s="24" t="s">
        <v>1350</v>
      </c>
      <c r="K683" s="11">
        <v>11</v>
      </c>
      <c r="L683" s="14"/>
      <c r="M683" s="14"/>
      <c r="N683" s="12">
        <v>6003</v>
      </c>
      <c r="O683" s="25"/>
      <c r="P683" s="14"/>
      <c r="Q683" s="11" t="s">
        <v>15</v>
      </c>
      <c r="R683" s="16" t="s">
        <v>16</v>
      </c>
      <c r="S683" s="12"/>
      <c r="T683" s="13" t="s">
        <v>17</v>
      </c>
      <c r="U683" s="13" t="s">
        <v>6687</v>
      </c>
      <c r="V683" s="11" t="s">
        <v>119</v>
      </c>
      <c r="W683" s="14" t="s">
        <v>119</v>
      </c>
      <c r="X683" s="14" t="s">
        <v>119</v>
      </c>
      <c r="Y683" s="14" t="s">
        <v>119</v>
      </c>
      <c r="Z683" s="14" t="s">
        <v>119</v>
      </c>
      <c r="AA683" s="14"/>
      <c r="AB683" s="15">
        <f>retribucións!$H$71</f>
        <v>18383.701689600002</v>
      </c>
      <c r="AC683" s="15">
        <f>retribucións!$H$60</f>
        <v>18626.938628479998</v>
      </c>
      <c r="AD683" s="15">
        <f t="shared" si="27"/>
        <v>243.23693887999616</v>
      </c>
    </row>
    <row r="684" spans="1:30" ht="15" customHeight="1" x14ac:dyDescent="0.25">
      <c r="A684" s="13" t="s">
        <v>17</v>
      </c>
      <c r="B684" s="13" t="s">
        <v>119</v>
      </c>
      <c r="C684" s="14" t="s">
        <v>2996</v>
      </c>
      <c r="D684" s="24" t="s">
        <v>2999</v>
      </c>
      <c r="E684" s="14" t="s">
        <v>3000</v>
      </c>
      <c r="F684" s="14" t="s">
        <v>1348</v>
      </c>
      <c r="G684" s="11">
        <v>9</v>
      </c>
      <c r="H684" s="15">
        <f>retribucións!$E$60</f>
        <v>6319.04</v>
      </c>
      <c r="I684" s="11" t="s">
        <v>1349</v>
      </c>
      <c r="J684" s="24" t="s">
        <v>1350</v>
      </c>
      <c r="K684" s="11">
        <v>11</v>
      </c>
      <c r="L684" s="14"/>
      <c r="M684" s="14"/>
      <c r="N684" s="12">
        <v>6003</v>
      </c>
      <c r="O684" s="25"/>
      <c r="P684" s="14"/>
      <c r="Q684" s="11" t="s">
        <v>15</v>
      </c>
      <c r="R684" s="16" t="s">
        <v>16</v>
      </c>
      <c r="S684" s="12"/>
      <c r="T684" s="13" t="s">
        <v>17</v>
      </c>
      <c r="U684" s="13" t="s">
        <v>6687</v>
      </c>
      <c r="V684" s="11" t="s">
        <v>119</v>
      </c>
      <c r="W684" s="14" t="s">
        <v>119</v>
      </c>
      <c r="X684" s="14" t="s">
        <v>119</v>
      </c>
      <c r="Y684" s="14" t="s">
        <v>119</v>
      </c>
      <c r="Z684" s="14" t="s">
        <v>119</v>
      </c>
      <c r="AA684" s="14"/>
      <c r="AB684" s="15">
        <f>retribucións!$H$71</f>
        <v>18383.701689600002</v>
      </c>
      <c r="AC684" s="15">
        <f>retribucións!$H$60</f>
        <v>18626.938628479998</v>
      </c>
      <c r="AD684" s="15">
        <f t="shared" si="27"/>
        <v>243.23693887999616</v>
      </c>
    </row>
    <row r="685" spans="1:30" ht="15" customHeight="1" x14ac:dyDescent="0.25">
      <c r="A685" s="13" t="s">
        <v>17</v>
      </c>
      <c r="B685" s="13" t="s">
        <v>119</v>
      </c>
      <c r="C685" s="14" t="s">
        <v>2996</v>
      </c>
      <c r="D685" s="24" t="s">
        <v>3001</v>
      </c>
      <c r="E685" s="14" t="s">
        <v>3002</v>
      </c>
      <c r="F685" s="14" t="s">
        <v>1348</v>
      </c>
      <c r="G685" s="11">
        <v>9</v>
      </c>
      <c r="H685" s="15">
        <f>retribucións!$E$60</f>
        <v>6319.04</v>
      </c>
      <c r="I685" s="11" t="s">
        <v>1349</v>
      </c>
      <c r="J685" s="24" t="s">
        <v>1350</v>
      </c>
      <c r="K685" s="11">
        <v>11</v>
      </c>
      <c r="L685" s="14"/>
      <c r="M685" s="14"/>
      <c r="N685" s="12">
        <v>6003</v>
      </c>
      <c r="O685" s="25"/>
      <c r="P685" s="14"/>
      <c r="Q685" s="11" t="s">
        <v>15</v>
      </c>
      <c r="R685" s="16" t="s">
        <v>16</v>
      </c>
      <c r="S685" s="12"/>
      <c r="T685" s="13" t="s">
        <v>17</v>
      </c>
      <c r="U685" s="13" t="s">
        <v>6687</v>
      </c>
      <c r="V685" s="11" t="s">
        <v>119</v>
      </c>
      <c r="W685" s="14" t="s">
        <v>119</v>
      </c>
      <c r="X685" s="14" t="s">
        <v>119</v>
      </c>
      <c r="Y685" s="14" t="s">
        <v>119</v>
      </c>
      <c r="Z685" s="14" t="s">
        <v>119</v>
      </c>
      <c r="AA685" s="14"/>
      <c r="AB685" s="15">
        <f>retribucións!$H$71</f>
        <v>18383.701689600002</v>
      </c>
      <c r="AC685" s="15">
        <f>retribucións!$H$60</f>
        <v>18626.938628479998</v>
      </c>
      <c r="AD685" s="15">
        <f t="shared" si="27"/>
        <v>243.23693887999616</v>
      </c>
    </row>
    <row r="686" spans="1:30" ht="15" customHeight="1" x14ac:dyDescent="0.25">
      <c r="A686" s="13" t="s">
        <v>17</v>
      </c>
      <c r="B686" s="13" t="s">
        <v>119</v>
      </c>
      <c r="C686" s="14" t="s">
        <v>2996</v>
      </c>
      <c r="D686" s="24" t="s">
        <v>3003</v>
      </c>
      <c r="E686" s="14" t="s">
        <v>3004</v>
      </c>
      <c r="F686" s="14" t="s">
        <v>1348</v>
      </c>
      <c r="G686" s="11">
        <v>9</v>
      </c>
      <c r="H686" s="15">
        <f>retribucións!$E$60</f>
        <v>6319.04</v>
      </c>
      <c r="I686" s="11" t="s">
        <v>1349</v>
      </c>
      <c r="J686" s="24" t="s">
        <v>1350</v>
      </c>
      <c r="K686" s="11">
        <v>11</v>
      </c>
      <c r="L686" s="14"/>
      <c r="M686" s="14"/>
      <c r="N686" s="12">
        <v>6003</v>
      </c>
      <c r="O686" s="25"/>
      <c r="P686" s="14"/>
      <c r="Q686" s="11" t="s">
        <v>15</v>
      </c>
      <c r="R686" s="16" t="s">
        <v>16</v>
      </c>
      <c r="S686" s="12"/>
      <c r="T686" s="13" t="s">
        <v>17</v>
      </c>
      <c r="U686" s="13" t="s">
        <v>6687</v>
      </c>
      <c r="V686" s="11" t="s">
        <v>119</v>
      </c>
      <c r="W686" s="14" t="s">
        <v>119</v>
      </c>
      <c r="X686" s="14" t="s">
        <v>119</v>
      </c>
      <c r="Y686" s="14" t="s">
        <v>119</v>
      </c>
      <c r="Z686" s="14" t="s">
        <v>119</v>
      </c>
      <c r="AA686" s="14"/>
      <c r="AB686" s="15">
        <f>retribucións!$H$71</f>
        <v>18383.701689600002</v>
      </c>
      <c r="AC686" s="15">
        <f>retribucións!$H$60</f>
        <v>18626.938628479998</v>
      </c>
      <c r="AD686" s="15">
        <f t="shared" si="27"/>
        <v>243.23693887999616</v>
      </c>
    </row>
    <row r="687" spans="1:30" ht="15" customHeight="1" x14ac:dyDescent="0.25">
      <c r="A687" s="13" t="s">
        <v>17</v>
      </c>
      <c r="B687" s="13" t="s">
        <v>119</v>
      </c>
      <c r="C687" s="14" t="s">
        <v>3005</v>
      </c>
      <c r="D687" s="24" t="s">
        <v>3006</v>
      </c>
      <c r="E687" s="14" t="s">
        <v>3007</v>
      </c>
      <c r="F687" s="14" t="s">
        <v>1348</v>
      </c>
      <c r="G687" s="11">
        <v>9</v>
      </c>
      <c r="H687" s="15">
        <f>retribucións!$E$60</f>
        <v>6319.04</v>
      </c>
      <c r="I687" s="11" t="s">
        <v>1349</v>
      </c>
      <c r="J687" s="24" t="s">
        <v>1350</v>
      </c>
      <c r="K687" s="11">
        <v>11</v>
      </c>
      <c r="L687" s="14"/>
      <c r="M687" s="14"/>
      <c r="N687" s="12">
        <v>6003</v>
      </c>
      <c r="O687" s="25"/>
      <c r="P687" s="14"/>
      <c r="Q687" s="11" t="s">
        <v>15</v>
      </c>
      <c r="R687" s="16" t="s">
        <v>16</v>
      </c>
      <c r="S687" s="12"/>
      <c r="T687" s="13" t="s">
        <v>17</v>
      </c>
      <c r="U687" s="13" t="s">
        <v>6687</v>
      </c>
      <c r="V687" s="11" t="s">
        <v>119</v>
      </c>
      <c r="W687" s="14" t="s">
        <v>119</v>
      </c>
      <c r="X687" s="14" t="s">
        <v>119</v>
      </c>
      <c r="Y687" s="14" t="s">
        <v>119</v>
      </c>
      <c r="Z687" s="14" t="s">
        <v>119</v>
      </c>
      <c r="AA687" s="14"/>
      <c r="AB687" s="15">
        <f>retribucións!$H$71</f>
        <v>18383.701689600002</v>
      </c>
      <c r="AC687" s="15">
        <f>retribucións!$H$60</f>
        <v>18626.938628479998</v>
      </c>
      <c r="AD687" s="15">
        <f t="shared" si="27"/>
        <v>243.23693887999616</v>
      </c>
    </row>
    <row r="688" spans="1:30" ht="15" customHeight="1" x14ac:dyDescent="0.25">
      <c r="A688" s="13" t="s">
        <v>17</v>
      </c>
      <c r="B688" s="13" t="s">
        <v>119</v>
      </c>
      <c r="C688" s="14" t="s">
        <v>3005</v>
      </c>
      <c r="D688" s="24" t="s">
        <v>3008</v>
      </c>
      <c r="E688" s="14" t="s">
        <v>3009</v>
      </c>
      <c r="F688" s="14" t="s">
        <v>1348</v>
      </c>
      <c r="G688" s="11">
        <v>9</v>
      </c>
      <c r="H688" s="15">
        <f>retribucións!$E$60</f>
        <v>6319.04</v>
      </c>
      <c r="I688" s="11" t="s">
        <v>1349</v>
      </c>
      <c r="J688" s="24" t="s">
        <v>1350</v>
      </c>
      <c r="K688" s="11">
        <v>11</v>
      </c>
      <c r="L688" s="14"/>
      <c r="M688" s="14"/>
      <c r="N688" s="12">
        <v>6003</v>
      </c>
      <c r="O688" s="25"/>
      <c r="P688" s="14"/>
      <c r="Q688" s="11" t="s">
        <v>15</v>
      </c>
      <c r="R688" s="16" t="s">
        <v>16</v>
      </c>
      <c r="S688" s="12"/>
      <c r="T688" s="13" t="s">
        <v>17</v>
      </c>
      <c r="U688" s="13" t="s">
        <v>6687</v>
      </c>
      <c r="V688" s="11" t="s">
        <v>119</v>
      </c>
      <c r="W688" s="14" t="s">
        <v>119</v>
      </c>
      <c r="X688" s="14" t="s">
        <v>119</v>
      </c>
      <c r="Y688" s="14" t="s">
        <v>119</v>
      </c>
      <c r="Z688" s="14" t="s">
        <v>119</v>
      </c>
      <c r="AA688" s="14"/>
      <c r="AB688" s="15">
        <f>retribucións!$H$71</f>
        <v>18383.701689600002</v>
      </c>
      <c r="AC688" s="15">
        <f>retribucións!$H$60</f>
        <v>18626.938628479998</v>
      </c>
      <c r="AD688" s="15">
        <f t="shared" si="27"/>
        <v>243.23693887999616</v>
      </c>
    </row>
    <row r="689" spans="1:30" ht="15" customHeight="1" x14ac:dyDescent="0.25">
      <c r="A689" s="13" t="s">
        <v>17</v>
      </c>
      <c r="B689" s="13" t="s">
        <v>119</v>
      </c>
      <c r="C689" s="14" t="s">
        <v>3005</v>
      </c>
      <c r="D689" s="24" t="s">
        <v>3010</v>
      </c>
      <c r="E689" s="14" t="s">
        <v>3011</v>
      </c>
      <c r="F689" s="14" t="s">
        <v>1348</v>
      </c>
      <c r="G689" s="11">
        <v>9</v>
      </c>
      <c r="H689" s="15">
        <f>retribucións!$E$60</f>
        <v>6319.04</v>
      </c>
      <c r="I689" s="11" t="s">
        <v>1349</v>
      </c>
      <c r="J689" s="24" t="s">
        <v>1350</v>
      </c>
      <c r="K689" s="11">
        <v>11</v>
      </c>
      <c r="L689" s="14"/>
      <c r="M689" s="14"/>
      <c r="N689" s="12">
        <v>6003</v>
      </c>
      <c r="O689" s="25"/>
      <c r="P689" s="14"/>
      <c r="Q689" s="11" t="s">
        <v>15</v>
      </c>
      <c r="R689" s="16" t="s">
        <v>16</v>
      </c>
      <c r="S689" s="12"/>
      <c r="T689" s="13" t="s">
        <v>17</v>
      </c>
      <c r="U689" s="13" t="s">
        <v>6687</v>
      </c>
      <c r="V689" s="11" t="s">
        <v>119</v>
      </c>
      <c r="W689" s="14" t="s">
        <v>119</v>
      </c>
      <c r="X689" s="14" t="s">
        <v>119</v>
      </c>
      <c r="Y689" s="14" t="s">
        <v>119</v>
      </c>
      <c r="Z689" s="14" t="s">
        <v>119</v>
      </c>
      <c r="AA689" s="14"/>
      <c r="AB689" s="15">
        <f>retribucións!$H$71</f>
        <v>18383.701689600002</v>
      </c>
      <c r="AC689" s="15">
        <f>retribucións!$H$60</f>
        <v>18626.938628479998</v>
      </c>
      <c r="AD689" s="15">
        <f t="shared" si="27"/>
        <v>243.23693887999616</v>
      </c>
    </row>
    <row r="690" spans="1:30" ht="15" customHeight="1" x14ac:dyDescent="0.25">
      <c r="A690" s="13" t="s">
        <v>17</v>
      </c>
      <c r="B690" s="13" t="s">
        <v>119</v>
      </c>
      <c r="C690" s="14" t="s">
        <v>3012</v>
      </c>
      <c r="D690" s="24" t="s">
        <v>3013</v>
      </c>
      <c r="E690" s="14" t="s">
        <v>3014</v>
      </c>
      <c r="F690" s="14" t="s">
        <v>1348</v>
      </c>
      <c r="G690" s="11">
        <v>9</v>
      </c>
      <c r="H690" s="15">
        <f>retribucións!$E$60</f>
        <v>6319.04</v>
      </c>
      <c r="I690" s="11" t="s">
        <v>1349</v>
      </c>
      <c r="J690" s="24" t="s">
        <v>1350</v>
      </c>
      <c r="K690" s="11">
        <v>11</v>
      </c>
      <c r="L690" s="14"/>
      <c r="M690" s="14"/>
      <c r="N690" s="12">
        <v>6003</v>
      </c>
      <c r="O690" s="25"/>
      <c r="P690" s="14"/>
      <c r="Q690" s="11" t="s">
        <v>15</v>
      </c>
      <c r="R690" s="16" t="s">
        <v>16</v>
      </c>
      <c r="S690" s="12"/>
      <c r="T690" s="13" t="s">
        <v>17</v>
      </c>
      <c r="U690" s="13" t="s">
        <v>6687</v>
      </c>
      <c r="V690" s="11" t="s">
        <v>119</v>
      </c>
      <c r="W690" s="14" t="s">
        <v>119</v>
      </c>
      <c r="X690" s="14" t="s">
        <v>119</v>
      </c>
      <c r="Y690" s="14" t="s">
        <v>119</v>
      </c>
      <c r="Z690" s="14" t="s">
        <v>119</v>
      </c>
      <c r="AA690" s="14"/>
      <c r="AB690" s="15">
        <f>retribucións!$H$71</f>
        <v>18383.701689600002</v>
      </c>
      <c r="AC690" s="15">
        <f>retribucións!$H$60</f>
        <v>18626.938628479998</v>
      </c>
      <c r="AD690" s="15">
        <f t="shared" si="27"/>
        <v>243.23693887999616</v>
      </c>
    </row>
    <row r="691" spans="1:30" ht="15" customHeight="1" x14ac:dyDescent="0.25">
      <c r="A691" s="13" t="s">
        <v>17</v>
      </c>
      <c r="B691" s="13" t="s">
        <v>119</v>
      </c>
      <c r="C691" s="14" t="s">
        <v>3012</v>
      </c>
      <c r="D691" s="24" t="s">
        <v>3015</v>
      </c>
      <c r="E691" s="14" t="s">
        <v>3016</v>
      </c>
      <c r="F691" s="14" t="s">
        <v>1348</v>
      </c>
      <c r="G691" s="11">
        <v>9</v>
      </c>
      <c r="H691" s="15">
        <f>retribucións!$E$60</f>
        <v>6319.04</v>
      </c>
      <c r="I691" s="11" t="s">
        <v>1349</v>
      </c>
      <c r="J691" s="24" t="s">
        <v>1350</v>
      </c>
      <c r="K691" s="11">
        <v>11</v>
      </c>
      <c r="L691" s="14"/>
      <c r="M691" s="14"/>
      <c r="N691" s="12">
        <v>6003</v>
      </c>
      <c r="O691" s="25"/>
      <c r="P691" s="14"/>
      <c r="Q691" s="11" t="s">
        <v>15</v>
      </c>
      <c r="R691" s="16">
        <v>948</v>
      </c>
      <c r="S691" s="12"/>
      <c r="T691" s="13" t="s">
        <v>17</v>
      </c>
      <c r="U691" s="13" t="s">
        <v>6687</v>
      </c>
      <c r="V691" s="11" t="s">
        <v>119</v>
      </c>
      <c r="W691" s="14" t="s">
        <v>119</v>
      </c>
      <c r="X691" s="14" t="s">
        <v>119</v>
      </c>
      <c r="Y691" s="14" t="s">
        <v>119</v>
      </c>
      <c r="Z691" s="14" t="s">
        <v>119</v>
      </c>
      <c r="AA691" s="14"/>
      <c r="AB691" s="15">
        <f>retribucións!$H$71</f>
        <v>18383.701689600002</v>
      </c>
      <c r="AC691" s="15">
        <f>retribucións!$H$60</f>
        <v>18626.938628479998</v>
      </c>
      <c r="AD691" s="15">
        <f t="shared" si="27"/>
        <v>243.23693887999616</v>
      </c>
    </row>
    <row r="692" spans="1:30" ht="15" customHeight="1" x14ac:dyDescent="0.25">
      <c r="A692" s="13" t="s">
        <v>17</v>
      </c>
      <c r="B692" s="13" t="s">
        <v>17</v>
      </c>
      <c r="C692" s="14" t="s">
        <v>3012</v>
      </c>
      <c r="D692" s="24" t="s">
        <v>3017</v>
      </c>
      <c r="E692" s="14" t="s">
        <v>3018</v>
      </c>
      <c r="F692" s="14" t="s">
        <v>1348</v>
      </c>
      <c r="G692" s="11">
        <v>9</v>
      </c>
      <c r="H692" s="15">
        <f>retribucións!$E$60</f>
        <v>6319.04</v>
      </c>
      <c r="I692" s="11" t="s">
        <v>1349</v>
      </c>
      <c r="J692" s="24" t="s">
        <v>1350</v>
      </c>
      <c r="K692" s="11">
        <v>11</v>
      </c>
      <c r="L692" s="14"/>
      <c r="M692" s="14"/>
      <c r="N692" s="12">
        <v>6003</v>
      </c>
      <c r="O692" s="25"/>
      <c r="P692" s="14"/>
      <c r="Q692" s="11" t="s">
        <v>15</v>
      </c>
      <c r="R692" s="16">
        <v>948</v>
      </c>
      <c r="S692" s="12"/>
      <c r="T692" s="13" t="s">
        <v>17</v>
      </c>
      <c r="U692" s="13" t="s">
        <v>17</v>
      </c>
      <c r="V692" s="11">
        <v>7</v>
      </c>
      <c r="W692" s="14" t="s">
        <v>381</v>
      </c>
      <c r="X692" s="14" t="s">
        <v>382</v>
      </c>
      <c r="Y692" s="14" t="s">
        <v>20</v>
      </c>
      <c r="Z692" s="14">
        <v>0</v>
      </c>
      <c r="AA692" s="14"/>
      <c r="AB692" s="15">
        <f>retribucións!$H$71</f>
        <v>18383.701689600002</v>
      </c>
      <c r="AC692" s="15">
        <f>retribucións!$H$60</f>
        <v>18626.938628479998</v>
      </c>
      <c r="AD692" s="15">
        <f t="shared" si="27"/>
        <v>243.23693887999616</v>
      </c>
    </row>
    <row r="693" spans="1:30" ht="15" customHeight="1" x14ac:dyDescent="0.25">
      <c r="A693" s="13" t="s">
        <v>17</v>
      </c>
      <c r="B693" s="13" t="s">
        <v>17</v>
      </c>
      <c r="C693" s="14" t="s">
        <v>3012</v>
      </c>
      <c r="D693" s="24" t="s">
        <v>3019</v>
      </c>
      <c r="E693" s="14" t="s">
        <v>3020</v>
      </c>
      <c r="F693" s="14" t="s">
        <v>1348</v>
      </c>
      <c r="G693" s="11">
        <v>9</v>
      </c>
      <c r="H693" s="15">
        <f>retribucións!$E$60</f>
        <v>6319.04</v>
      </c>
      <c r="I693" s="11" t="s">
        <v>1349</v>
      </c>
      <c r="J693" s="24" t="s">
        <v>1350</v>
      </c>
      <c r="K693" s="11">
        <v>11</v>
      </c>
      <c r="L693" s="14"/>
      <c r="M693" s="14"/>
      <c r="N693" s="12">
        <v>6003</v>
      </c>
      <c r="O693" s="25"/>
      <c r="P693" s="14"/>
      <c r="Q693" s="11" t="s">
        <v>15</v>
      </c>
      <c r="R693" s="16">
        <v>948</v>
      </c>
      <c r="S693" s="12"/>
      <c r="T693" s="13" t="s">
        <v>17</v>
      </c>
      <c r="U693" s="13" t="s">
        <v>17</v>
      </c>
      <c r="V693" s="11">
        <v>420</v>
      </c>
      <c r="W693" s="14" t="s">
        <v>383</v>
      </c>
      <c r="X693" s="14" t="s">
        <v>384</v>
      </c>
      <c r="Y693" s="14" t="s">
        <v>20</v>
      </c>
      <c r="Z693" s="14">
        <v>0</v>
      </c>
      <c r="AA693" s="14"/>
      <c r="AB693" s="15">
        <f>retribucións!$H$71</f>
        <v>18383.701689600002</v>
      </c>
      <c r="AC693" s="15">
        <f>retribucións!$H$60</f>
        <v>18626.938628479998</v>
      </c>
      <c r="AD693" s="15">
        <f t="shared" si="27"/>
        <v>243.23693887999616</v>
      </c>
    </row>
    <row r="694" spans="1:30" ht="15" customHeight="1" x14ac:dyDescent="0.25">
      <c r="A694" s="13" t="s">
        <v>17</v>
      </c>
      <c r="B694" s="13" t="s">
        <v>17</v>
      </c>
      <c r="C694" s="14" t="s">
        <v>3012</v>
      </c>
      <c r="D694" s="24" t="s">
        <v>3021</v>
      </c>
      <c r="E694" s="14" t="s">
        <v>3022</v>
      </c>
      <c r="F694" s="14" t="s">
        <v>1348</v>
      </c>
      <c r="G694" s="11">
        <v>9</v>
      </c>
      <c r="H694" s="15">
        <f>retribucións!$E$60</f>
        <v>6319.04</v>
      </c>
      <c r="I694" s="11" t="s">
        <v>1349</v>
      </c>
      <c r="J694" s="24" t="s">
        <v>1350</v>
      </c>
      <c r="K694" s="11">
        <v>11</v>
      </c>
      <c r="L694" s="14"/>
      <c r="M694" s="14"/>
      <c r="N694" s="12">
        <v>6003</v>
      </c>
      <c r="O694" s="25"/>
      <c r="P694" s="14"/>
      <c r="Q694" s="11" t="s">
        <v>15</v>
      </c>
      <c r="R694" s="16">
        <v>948</v>
      </c>
      <c r="S694" s="12"/>
      <c r="T694" s="13" t="s">
        <v>17</v>
      </c>
      <c r="U694" s="13" t="s">
        <v>17</v>
      </c>
      <c r="V694" s="11">
        <v>565</v>
      </c>
      <c r="W694" s="14" t="s">
        <v>385</v>
      </c>
      <c r="X694" s="14" t="s">
        <v>386</v>
      </c>
      <c r="Y694" s="14" t="s">
        <v>20</v>
      </c>
      <c r="Z694" s="14">
        <v>0</v>
      </c>
      <c r="AA694" s="14"/>
      <c r="AB694" s="15">
        <f>retribucións!$H$71</f>
        <v>18383.701689600002</v>
      </c>
      <c r="AC694" s="15">
        <f>retribucións!$H$60</f>
        <v>18626.938628479998</v>
      </c>
      <c r="AD694" s="15">
        <f t="shared" si="27"/>
        <v>243.23693887999616</v>
      </c>
    </row>
    <row r="695" spans="1:30" ht="15" customHeight="1" x14ac:dyDescent="0.25">
      <c r="A695" s="13" t="s">
        <v>17</v>
      </c>
      <c r="B695" s="13" t="s">
        <v>119</v>
      </c>
      <c r="C695" s="14" t="s">
        <v>3012</v>
      </c>
      <c r="D695" s="24" t="s">
        <v>3023</v>
      </c>
      <c r="E695" s="14" t="s">
        <v>3024</v>
      </c>
      <c r="F695" s="14" t="s">
        <v>1348</v>
      </c>
      <c r="G695" s="11">
        <v>9</v>
      </c>
      <c r="H695" s="15">
        <f>retribucións!$E$60</f>
        <v>6319.04</v>
      </c>
      <c r="I695" s="11" t="s">
        <v>1349</v>
      </c>
      <c r="J695" s="24" t="s">
        <v>1350</v>
      </c>
      <c r="K695" s="11">
        <v>11</v>
      </c>
      <c r="L695" s="14"/>
      <c r="M695" s="14"/>
      <c r="N695" s="12">
        <v>6003</v>
      </c>
      <c r="O695" s="25"/>
      <c r="P695" s="14"/>
      <c r="Q695" s="11" t="s">
        <v>15</v>
      </c>
      <c r="R695" s="16">
        <v>948</v>
      </c>
      <c r="S695" s="12"/>
      <c r="T695" s="13" t="s">
        <v>17</v>
      </c>
      <c r="U695" s="13" t="s">
        <v>6687</v>
      </c>
      <c r="V695" s="11" t="s">
        <v>119</v>
      </c>
      <c r="W695" s="14" t="s">
        <v>119</v>
      </c>
      <c r="X695" s="14" t="s">
        <v>119</v>
      </c>
      <c r="Y695" s="14" t="s">
        <v>119</v>
      </c>
      <c r="Z695" s="14" t="s">
        <v>119</v>
      </c>
      <c r="AA695" s="14"/>
      <c r="AB695" s="15">
        <f>retribucións!$H$71</f>
        <v>18383.701689600002</v>
      </c>
      <c r="AC695" s="15">
        <f>retribucións!$H$60</f>
        <v>18626.938628479998</v>
      </c>
      <c r="AD695" s="15">
        <f t="shared" si="27"/>
        <v>243.23693887999616</v>
      </c>
    </row>
    <row r="696" spans="1:30" ht="15" customHeight="1" x14ac:dyDescent="0.25">
      <c r="A696" s="13" t="s">
        <v>17</v>
      </c>
      <c r="B696" s="13" t="s">
        <v>17</v>
      </c>
      <c r="C696" s="14" t="s">
        <v>3012</v>
      </c>
      <c r="D696" s="24" t="s">
        <v>3025</v>
      </c>
      <c r="E696" s="14" t="s">
        <v>3026</v>
      </c>
      <c r="F696" s="14" t="s">
        <v>1348</v>
      </c>
      <c r="G696" s="11">
        <v>9</v>
      </c>
      <c r="H696" s="15">
        <f>retribucións!$E$60</f>
        <v>6319.04</v>
      </c>
      <c r="I696" s="11" t="s">
        <v>1349</v>
      </c>
      <c r="J696" s="24" t="s">
        <v>1350</v>
      </c>
      <c r="K696" s="11">
        <v>11</v>
      </c>
      <c r="L696" s="14"/>
      <c r="M696" s="14"/>
      <c r="N696" s="12">
        <v>6003</v>
      </c>
      <c r="O696" s="25"/>
      <c r="P696" s="14"/>
      <c r="Q696" s="11" t="s">
        <v>15</v>
      </c>
      <c r="R696" s="16">
        <v>948</v>
      </c>
      <c r="S696" s="12"/>
      <c r="T696" s="13" t="s">
        <v>17</v>
      </c>
      <c r="U696" s="13" t="s">
        <v>17</v>
      </c>
      <c r="V696" s="11">
        <v>617</v>
      </c>
      <c r="W696" s="14" t="s">
        <v>387</v>
      </c>
      <c r="X696" s="14" t="s">
        <v>388</v>
      </c>
      <c r="Y696" s="14" t="s">
        <v>20</v>
      </c>
      <c r="Z696" s="14">
        <v>0</v>
      </c>
      <c r="AA696" s="14"/>
      <c r="AB696" s="15">
        <f>retribucións!$H$71</f>
        <v>18383.701689600002</v>
      </c>
      <c r="AC696" s="15">
        <f>retribucións!$H$60</f>
        <v>18626.938628479998</v>
      </c>
      <c r="AD696" s="15">
        <f t="shared" si="27"/>
        <v>243.23693887999616</v>
      </c>
    </row>
    <row r="697" spans="1:30" ht="15" customHeight="1" x14ac:dyDescent="0.25">
      <c r="A697" s="13" t="s">
        <v>17</v>
      </c>
      <c r="B697" s="13" t="s">
        <v>17</v>
      </c>
      <c r="C697" s="14" t="s">
        <v>3012</v>
      </c>
      <c r="D697" s="24" t="s">
        <v>3027</v>
      </c>
      <c r="E697" s="14" t="s">
        <v>3028</v>
      </c>
      <c r="F697" s="14" t="s">
        <v>1348</v>
      </c>
      <c r="G697" s="11">
        <v>9</v>
      </c>
      <c r="H697" s="15">
        <f>retribucións!$E$60</f>
        <v>6319.04</v>
      </c>
      <c r="I697" s="11" t="s">
        <v>1349</v>
      </c>
      <c r="J697" s="24" t="s">
        <v>1350</v>
      </c>
      <c r="K697" s="11">
        <v>11</v>
      </c>
      <c r="L697" s="14"/>
      <c r="M697" s="14"/>
      <c r="N697" s="12">
        <v>6003</v>
      </c>
      <c r="O697" s="25"/>
      <c r="P697" s="14"/>
      <c r="Q697" s="11" t="s">
        <v>15</v>
      </c>
      <c r="R697" s="16">
        <v>948</v>
      </c>
      <c r="S697" s="12"/>
      <c r="T697" s="13" t="s">
        <v>17</v>
      </c>
      <c r="U697" s="13" t="s">
        <v>17</v>
      </c>
      <c r="V697" s="11">
        <v>20</v>
      </c>
      <c r="W697" s="14" t="s">
        <v>389</v>
      </c>
      <c r="X697" s="14" t="s">
        <v>390</v>
      </c>
      <c r="Y697" s="14" t="s">
        <v>20</v>
      </c>
      <c r="Z697" s="14">
        <v>0</v>
      </c>
      <c r="AA697" s="14"/>
      <c r="AB697" s="15">
        <f>retribucións!$H$71</f>
        <v>18383.701689600002</v>
      </c>
      <c r="AC697" s="15">
        <f>retribucións!$H$60</f>
        <v>18626.938628479998</v>
      </c>
      <c r="AD697" s="15">
        <f t="shared" si="27"/>
        <v>243.23693887999616</v>
      </c>
    </row>
    <row r="698" spans="1:30" ht="15" customHeight="1" x14ac:dyDescent="0.25">
      <c r="A698" s="13" t="s">
        <v>17</v>
      </c>
      <c r="B698" s="13" t="s">
        <v>17</v>
      </c>
      <c r="C698" s="14" t="s">
        <v>3012</v>
      </c>
      <c r="D698" s="24" t="s">
        <v>3029</v>
      </c>
      <c r="E698" s="14" t="s">
        <v>3030</v>
      </c>
      <c r="F698" s="14" t="s">
        <v>1348</v>
      </c>
      <c r="G698" s="11">
        <v>9</v>
      </c>
      <c r="H698" s="15">
        <f>retribucións!$E$60</f>
        <v>6319.04</v>
      </c>
      <c r="I698" s="11" t="s">
        <v>1349</v>
      </c>
      <c r="J698" s="24" t="s">
        <v>1350</v>
      </c>
      <c r="K698" s="11">
        <v>11</v>
      </c>
      <c r="L698" s="14"/>
      <c r="M698" s="14"/>
      <c r="N698" s="12">
        <v>6003</v>
      </c>
      <c r="O698" s="25"/>
      <c r="P698" s="14"/>
      <c r="Q698" s="11" t="s">
        <v>15</v>
      </c>
      <c r="R698" s="16">
        <v>948</v>
      </c>
      <c r="S698" s="12"/>
      <c r="T698" s="13" t="s">
        <v>17</v>
      </c>
      <c r="U698" s="13" t="s">
        <v>17</v>
      </c>
      <c r="V698" s="11">
        <v>23</v>
      </c>
      <c r="W698" s="14" t="s">
        <v>391</v>
      </c>
      <c r="X698" s="14" t="s">
        <v>392</v>
      </c>
      <c r="Y698" s="14" t="s">
        <v>20</v>
      </c>
      <c r="Z698" s="14">
        <v>0</v>
      </c>
      <c r="AA698" s="14"/>
      <c r="AB698" s="15">
        <f>retribucións!$H$71</f>
        <v>18383.701689600002</v>
      </c>
      <c r="AC698" s="15">
        <f>retribucións!$H$60</f>
        <v>18626.938628479998</v>
      </c>
      <c r="AD698" s="15">
        <f t="shared" si="27"/>
        <v>243.23693887999616</v>
      </c>
    </row>
    <row r="699" spans="1:30" ht="15" customHeight="1" x14ac:dyDescent="0.25">
      <c r="A699" s="13" t="s">
        <v>17</v>
      </c>
      <c r="B699" s="13" t="s">
        <v>17</v>
      </c>
      <c r="C699" s="14" t="s">
        <v>3012</v>
      </c>
      <c r="D699" s="24" t="s">
        <v>3031</v>
      </c>
      <c r="E699" s="14" t="s">
        <v>3032</v>
      </c>
      <c r="F699" s="14" t="s">
        <v>1348</v>
      </c>
      <c r="G699" s="11">
        <v>9</v>
      </c>
      <c r="H699" s="15">
        <f>retribucións!$E$60</f>
        <v>6319.04</v>
      </c>
      <c r="I699" s="11" t="s">
        <v>1349</v>
      </c>
      <c r="J699" s="24" t="s">
        <v>1350</v>
      </c>
      <c r="K699" s="11">
        <v>11</v>
      </c>
      <c r="L699" s="14"/>
      <c r="M699" s="14"/>
      <c r="N699" s="12">
        <v>6003</v>
      </c>
      <c r="O699" s="25"/>
      <c r="P699" s="14"/>
      <c r="Q699" s="11" t="s">
        <v>15</v>
      </c>
      <c r="R699" s="16" t="s">
        <v>16</v>
      </c>
      <c r="S699" s="12"/>
      <c r="T699" s="13" t="s">
        <v>17</v>
      </c>
      <c r="U699" s="13" t="s">
        <v>17</v>
      </c>
      <c r="V699" s="11">
        <v>289</v>
      </c>
      <c r="W699" s="14" t="s">
        <v>393</v>
      </c>
      <c r="X699" s="14" t="s">
        <v>394</v>
      </c>
      <c r="Y699" s="14" t="s">
        <v>20</v>
      </c>
      <c r="Z699" s="14">
        <v>0</v>
      </c>
      <c r="AA699" s="14"/>
      <c r="AB699" s="15">
        <f>retribucións!$H$71</f>
        <v>18383.701689600002</v>
      </c>
      <c r="AC699" s="15">
        <f>retribucións!$H$60</f>
        <v>18626.938628479998</v>
      </c>
      <c r="AD699" s="15">
        <f t="shared" si="27"/>
        <v>243.23693887999616</v>
      </c>
    </row>
    <row r="700" spans="1:30" ht="15" customHeight="1" x14ac:dyDescent="0.25">
      <c r="A700" s="13" t="s">
        <v>17</v>
      </c>
      <c r="B700" s="13" t="s">
        <v>17</v>
      </c>
      <c r="C700" s="14" t="s">
        <v>3012</v>
      </c>
      <c r="D700" s="24" t="s">
        <v>3033</v>
      </c>
      <c r="E700" s="14" t="s">
        <v>3034</v>
      </c>
      <c r="F700" s="14" t="s">
        <v>1348</v>
      </c>
      <c r="G700" s="11">
        <v>9</v>
      </c>
      <c r="H700" s="15">
        <f>retribucións!$E$60</f>
        <v>6319.04</v>
      </c>
      <c r="I700" s="11" t="s">
        <v>1349</v>
      </c>
      <c r="J700" s="24" t="s">
        <v>1350</v>
      </c>
      <c r="K700" s="11">
        <v>11</v>
      </c>
      <c r="L700" s="14"/>
      <c r="M700" s="14"/>
      <c r="N700" s="12">
        <v>6003</v>
      </c>
      <c r="O700" s="25"/>
      <c r="P700" s="14"/>
      <c r="Q700" s="11" t="s">
        <v>15</v>
      </c>
      <c r="R700" s="16">
        <v>948</v>
      </c>
      <c r="S700" s="12"/>
      <c r="T700" s="13" t="s">
        <v>17</v>
      </c>
      <c r="U700" s="13" t="s">
        <v>17</v>
      </c>
      <c r="V700" s="11">
        <v>139</v>
      </c>
      <c r="W700" s="14" t="s">
        <v>395</v>
      </c>
      <c r="X700" s="14" t="s">
        <v>396</v>
      </c>
      <c r="Y700" s="14" t="s">
        <v>20</v>
      </c>
      <c r="Z700" s="14">
        <v>0</v>
      </c>
      <c r="AA700" s="14"/>
      <c r="AB700" s="15">
        <f>retribucións!$H$71</f>
        <v>18383.701689600002</v>
      </c>
      <c r="AC700" s="15">
        <f>retribucións!$H$60</f>
        <v>18626.938628479998</v>
      </c>
      <c r="AD700" s="15">
        <f t="shared" si="27"/>
        <v>243.23693887999616</v>
      </c>
    </row>
    <row r="701" spans="1:30" ht="15" customHeight="1" x14ac:dyDescent="0.25">
      <c r="A701" s="13" t="s">
        <v>17</v>
      </c>
      <c r="B701" s="13" t="s">
        <v>17</v>
      </c>
      <c r="C701" s="14" t="s">
        <v>3035</v>
      </c>
      <c r="D701" s="24" t="s">
        <v>3036</v>
      </c>
      <c r="E701" s="14" t="s">
        <v>3037</v>
      </c>
      <c r="F701" s="14" t="s">
        <v>1348</v>
      </c>
      <c r="G701" s="11">
        <v>9</v>
      </c>
      <c r="H701" s="15">
        <f>retribucións!$E$60</f>
        <v>6319.04</v>
      </c>
      <c r="I701" s="11" t="s">
        <v>1349</v>
      </c>
      <c r="J701" s="24" t="s">
        <v>1350</v>
      </c>
      <c r="K701" s="11">
        <v>11</v>
      </c>
      <c r="L701" s="14"/>
      <c r="M701" s="14"/>
      <c r="N701" s="12">
        <v>6003</v>
      </c>
      <c r="O701" s="25"/>
      <c r="P701" s="14"/>
      <c r="Q701" s="11" t="s">
        <v>15</v>
      </c>
      <c r="R701" s="16">
        <v>948</v>
      </c>
      <c r="S701" s="12"/>
      <c r="T701" s="13" t="s">
        <v>17</v>
      </c>
      <c r="U701" s="13" t="s">
        <v>17</v>
      </c>
      <c r="V701" s="11">
        <v>468</v>
      </c>
      <c r="W701" s="14" t="s">
        <v>397</v>
      </c>
      <c r="X701" s="14" t="s">
        <v>398</v>
      </c>
      <c r="Y701" s="14" t="s">
        <v>20</v>
      </c>
      <c r="Z701" s="14">
        <v>0</v>
      </c>
      <c r="AA701" s="14"/>
      <c r="AB701" s="15">
        <f>retribucións!$H$71</f>
        <v>18383.701689600002</v>
      </c>
      <c r="AC701" s="15">
        <f>retribucións!$H$60</f>
        <v>18626.938628479998</v>
      </c>
      <c r="AD701" s="15">
        <f t="shared" si="27"/>
        <v>243.23693887999616</v>
      </c>
    </row>
    <row r="702" spans="1:30" ht="15" customHeight="1" x14ac:dyDescent="0.25">
      <c r="A702" s="13" t="s">
        <v>17</v>
      </c>
      <c r="B702" s="13" t="s">
        <v>119</v>
      </c>
      <c r="C702" s="14" t="s">
        <v>3035</v>
      </c>
      <c r="D702" s="24" t="s">
        <v>3038</v>
      </c>
      <c r="E702" s="14" t="s">
        <v>3039</v>
      </c>
      <c r="F702" s="14" t="s">
        <v>1348</v>
      </c>
      <c r="G702" s="11">
        <v>9</v>
      </c>
      <c r="H702" s="15">
        <f>retribucións!$E$60</f>
        <v>6319.04</v>
      </c>
      <c r="I702" s="11" t="s">
        <v>1349</v>
      </c>
      <c r="J702" s="24" t="s">
        <v>1350</v>
      </c>
      <c r="K702" s="11">
        <v>11</v>
      </c>
      <c r="L702" s="14"/>
      <c r="M702" s="14"/>
      <c r="N702" s="12">
        <v>6003</v>
      </c>
      <c r="O702" s="25"/>
      <c r="P702" s="14"/>
      <c r="Q702" s="11" t="s">
        <v>15</v>
      </c>
      <c r="R702" s="16">
        <v>948</v>
      </c>
      <c r="S702" s="12"/>
      <c r="T702" s="13" t="s">
        <v>17</v>
      </c>
      <c r="U702" s="13" t="s">
        <v>6687</v>
      </c>
      <c r="V702" s="11" t="s">
        <v>119</v>
      </c>
      <c r="W702" s="14" t="s">
        <v>119</v>
      </c>
      <c r="X702" s="14" t="s">
        <v>119</v>
      </c>
      <c r="Y702" s="14" t="s">
        <v>119</v>
      </c>
      <c r="Z702" s="14" t="s">
        <v>119</v>
      </c>
      <c r="AA702" s="14"/>
      <c r="AB702" s="15">
        <f>retribucións!$H$71</f>
        <v>18383.701689600002</v>
      </c>
      <c r="AC702" s="15">
        <f>retribucións!$H$60</f>
        <v>18626.938628479998</v>
      </c>
      <c r="AD702" s="15">
        <f t="shared" si="27"/>
        <v>243.23693887999616</v>
      </c>
    </row>
    <row r="703" spans="1:30" ht="15" customHeight="1" x14ac:dyDescent="0.25">
      <c r="A703" s="13" t="s">
        <v>17</v>
      </c>
      <c r="B703" s="13" t="s">
        <v>119</v>
      </c>
      <c r="C703" s="14" t="s">
        <v>3035</v>
      </c>
      <c r="D703" s="24" t="s">
        <v>3040</v>
      </c>
      <c r="E703" s="14" t="s">
        <v>3041</v>
      </c>
      <c r="F703" s="14" t="s">
        <v>1348</v>
      </c>
      <c r="G703" s="11">
        <v>9</v>
      </c>
      <c r="H703" s="15">
        <f>retribucións!$E$60</f>
        <v>6319.04</v>
      </c>
      <c r="I703" s="11" t="s">
        <v>1349</v>
      </c>
      <c r="J703" s="24" t="s">
        <v>1350</v>
      </c>
      <c r="K703" s="11">
        <v>11</v>
      </c>
      <c r="L703" s="14"/>
      <c r="M703" s="14"/>
      <c r="N703" s="12">
        <v>6003</v>
      </c>
      <c r="O703" s="25"/>
      <c r="P703" s="14"/>
      <c r="Q703" s="11" t="s">
        <v>15</v>
      </c>
      <c r="R703" s="16" t="s">
        <v>16</v>
      </c>
      <c r="S703" s="12"/>
      <c r="T703" s="13" t="s">
        <v>17</v>
      </c>
      <c r="U703" s="13" t="s">
        <v>6687</v>
      </c>
      <c r="V703" s="11" t="s">
        <v>119</v>
      </c>
      <c r="W703" s="14" t="s">
        <v>119</v>
      </c>
      <c r="X703" s="14" t="s">
        <v>119</v>
      </c>
      <c r="Y703" s="14" t="s">
        <v>119</v>
      </c>
      <c r="Z703" s="14" t="s">
        <v>119</v>
      </c>
      <c r="AA703" s="14"/>
      <c r="AB703" s="15">
        <f>retribucións!$H$71</f>
        <v>18383.701689600002</v>
      </c>
      <c r="AC703" s="15">
        <f>retribucións!$H$60</f>
        <v>18626.938628479998</v>
      </c>
      <c r="AD703" s="15">
        <f t="shared" si="27"/>
        <v>243.23693887999616</v>
      </c>
    </row>
    <row r="704" spans="1:30" ht="15" customHeight="1" x14ac:dyDescent="0.25">
      <c r="A704" s="13" t="s">
        <v>17</v>
      </c>
      <c r="B704" s="13" t="s">
        <v>17</v>
      </c>
      <c r="C704" s="14" t="s">
        <v>3042</v>
      </c>
      <c r="D704" s="24" t="s">
        <v>3043</v>
      </c>
      <c r="E704" s="14" t="s">
        <v>3044</v>
      </c>
      <c r="F704" s="14" t="s">
        <v>1348</v>
      </c>
      <c r="G704" s="11">
        <v>9</v>
      </c>
      <c r="H704" s="15">
        <f>retribucións!$E$60</f>
        <v>6319.04</v>
      </c>
      <c r="I704" s="11" t="s">
        <v>1349</v>
      </c>
      <c r="J704" s="24" t="s">
        <v>1350</v>
      </c>
      <c r="K704" s="11">
        <v>11</v>
      </c>
      <c r="L704" s="14"/>
      <c r="M704" s="14"/>
      <c r="N704" s="12">
        <v>6003</v>
      </c>
      <c r="O704" s="25"/>
      <c r="P704" s="14"/>
      <c r="Q704" s="11" t="s">
        <v>15</v>
      </c>
      <c r="R704" s="16">
        <v>948</v>
      </c>
      <c r="S704" s="12"/>
      <c r="T704" s="13" t="s">
        <v>17</v>
      </c>
      <c r="U704" s="13" t="s">
        <v>17</v>
      </c>
      <c r="V704" s="11">
        <v>607</v>
      </c>
      <c r="W704" s="14" t="s">
        <v>399</v>
      </c>
      <c r="X704" s="14" t="s">
        <v>400</v>
      </c>
      <c r="Y704" s="14" t="s">
        <v>20</v>
      </c>
      <c r="Z704" s="14">
        <v>0</v>
      </c>
      <c r="AA704" s="14"/>
      <c r="AB704" s="15">
        <f>retribucións!$H$71</f>
        <v>18383.701689600002</v>
      </c>
      <c r="AC704" s="15">
        <f>retribucións!$H$60</f>
        <v>18626.938628479998</v>
      </c>
      <c r="AD704" s="15">
        <f t="shared" si="27"/>
        <v>243.23693887999616</v>
      </c>
    </row>
    <row r="705" spans="1:30" ht="15" customHeight="1" x14ac:dyDescent="0.25">
      <c r="A705" s="13" t="s">
        <v>17</v>
      </c>
      <c r="B705" s="13" t="s">
        <v>119</v>
      </c>
      <c r="C705" s="14" t="s">
        <v>3042</v>
      </c>
      <c r="D705" s="24" t="s">
        <v>3045</v>
      </c>
      <c r="E705" s="14" t="s">
        <v>3046</v>
      </c>
      <c r="F705" s="14" t="s">
        <v>1348</v>
      </c>
      <c r="G705" s="11">
        <v>9</v>
      </c>
      <c r="H705" s="15">
        <f>retribucións!$E$60</f>
        <v>6319.04</v>
      </c>
      <c r="I705" s="11" t="s">
        <v>1349</v>
      </c>
      <c r="J705" s="24" t="s">
        <v>1350</v>
      </c>
      <c r="K705" s="11">
        <v>11</v>
      </c>
      <c r="L705" s="14"/>
      <c r="M705" s="14"/>
      <c r="N705" s="12">
        <v>6003</v>
      </c>
      <c r="O705" s="25"/>
      <c r="P705" s="14"/>
      <c r="Q705" s="11" t="s">
        <v>15</v>
      </c>
      <c r="R705" s="16">
        <v>948</v>
      </c>
      <c r="S705" s="12"/>
      <c r="T705" s="13" t="s">
        <v>17</v>
      </c>
      <c r="U705" s="13" t="s">
        <v>6687</v>
      </c>
      <c r="V705" s="11" t="s">
        <v>119</v>
      </c>
      <c r="W705" s="14" t="s">
        <v>119</v>
      </c>
      <c r="X705" s="14" t="s">
        <v>119</v>
      </c>
      <c r="Y705" s="14" t="s">
        <v>119</v>
      </c>
      <c r="Z705" s="14" t="s">
        <v>119</v>
      </c>
      <c r="AA705" s="14"/>
      <c r="AB705" s="15">
        <f>retribucións!$H$71</f>
        <v>18383.701689600002</v>
      </c>
      <c r="AC705" s="15">
        <f>retribucións!$H$60</f>
        <v>18626.938628479998</v>
      </c>
      <c r="AD705" s="15">
        <f t="shared" si="27"/>
        <v>243.23693887999616</v>
      </c>
    </row>
    <row r="706" spans="1:30" ht="15" customHeight="1" x14ac:dyDescent="0.25">
      <c r="A706" s="13" t="s">
        <v>17</v>
      </c>
      <c r="B706" s="13" t="s">
        <v>119</v>
      </c>
      <c r="C706" s="14" t="s">
        <v>3042</v>
      </c>
      <c r="D706" s="24" t="s">
        <v>3047</v>
      </c>
      <c r="E706" s="14" t="s">
        <v>3048</v>
      </c>
      <c r="F706" s="14" t="s">
        <v>1348</v>
      </c>
      <c r="G706" s="11">
        <v>9</v>
      </c>
      <c r="H706" s="15">
        <f>retribucións!$E$60</f>
        <v>6319.04</v>
      </c>
      <c r="I706" s="11" t="s">
        <v>1349</v>
      </c>
      <c r="J706" s="24" t="s">
        <v>1350</v>
      </c>
      <c r="K706" s="11">
        <v>11</v>
      </c>
      <c r="L706" s="14"/>
      <c r="M706" s="14"/>
      <c r="N706" s="12">
        <v>6003</v>
      </c>
      <c r="O706" s="25"/>
      <c r="P706" s="14"/>
      <c r="Q706" s="11" t="s">
        <v>15</v>
      </c>
      <c r="R706" s="16">
        <v>948</v>
      </c>
      <c r="S706" s="12"/>
      <c r="T706" s="13" t="s">
        <v>17</v>
      </c>
      <c r="U706" s="13" t="s">
        <v>6687</v>
      </c>
      <c r="V706" s="11" t="s">
        <v>119</v>
      </c>
      <c r="W706" s="14" t="s">
        <v>119</v>
      </c>
      <c r="X706" s="14" t="s">
        <v>119</v>
      </c>
      <c r="Y706" s="14" t="s">
        <v>119</v>
      </c>
      <c r="Z706" s="14" t="s">
        <v>119</v>
      </c>
      <c r="AA706" s="14"/>
      <c r="AB706" s="15">
        <f>retribucións!$H$71</f>
        <v>18383.701689600002</v>
      </c>
      <c r="AC706" s="15">
        <f>retribucións!$H$60</f>
        <v>18626.938628479998</v>
      </c>
      <c r="AD706" s="15">
        <f t="shared" si="27"/>
        <v>243.23693887999616</v>
      </c>
    </row>
    <row r="707" spans="1:30" ht="15" customHeight="1" x14ac:dyDescent="0.25">
      <c r="A707" s="13" t="s">
        <v>17</v>
      </c>
      <c r="B707" s="13" t="s">
        <v>119</v>
      </c>
      <c r="C707" s="14" t="s">
        <v>3042</v>
      </c>
      <c r="D707" s="24" t="s">
        <v>3049</v>
      </c>
      <c r="E707" s="14" t="s">
        <v>3050</v>
      </c>
      <c r="F707" s="14" t="s">
        <v>1348</v>
      </c>
      <c r="G707" s="11">
        <v>9</v>
      </c>
      <c r="H707" s="15">
        <f>retribucións!$E$60</f>
        <v>6319.04</v>
      </c>
      <c r="I707" s="11" t="s">
        <v>1349</v>
      </c>
      <c r="J707" s="24" t="s">
        <v>1350</v>
      </c>
      <c r="K707" s="11">
        <v>11</v>
      </c>
      <c r="L707" s="14"/>
      <c r="M707" s="14"/>
      <c r="N707" s="12">
        <v>6003</v>
      </c>
      <c r="O707" s="25"/>
      <c r="P707" s="14"/>
      <c r="Q707" s="11" t="s">
        <v>15</v>
      </c>
      <c r="R707" s="16">
        <v>948</v>
      </c>
      <c r="S707" s="12"/>
      <c r="T707" s="13" t="s">
        <v>17</v>
      </c>
      <c r="U707" s="13" t="s">
        <v>6687</v>
      </c>
      <c r="V707" s="11" t="s">
        <v>119</v>
      </c>
      <c r="W707" s="14" t="s">
        <v>119</v>
      </c>
      <c r="X707" s="14" t="s">
        <v>119</v>
      </c>
      <c r="Y707" s="14" t="s">
        <v>119</v>
      </c>
      <c r="Z707" s="14" t="s">
        <v>119</v>
      </c>
      <c r="AA707" s="14"/>
      <c r="AB707" s="15">
        <f>retribucións!$H$71</f>
        <v>18383.701689600002</v>
      </c>
      <c r="AC707" s="15">
        <f>retribucións!$H$60</f>
        <v>18626.938628479998</v>
      </c>
      <c r="AD707" s="15">
        <f t="shared" si="27"/>
        <v>243.23693887999616</v>
      </c>
    </row>
    <row r="708" spans="1:30" ht="15" customHeight="1" x14ac:dyDescent="0.25">
      <c r="A708" s="13" t="s">
        <v>17</v>
      </c>
      <c r="B708" s="13" t="s">
        <v>119</v>
      </c>
      <c r="C708" s="14" t="s">
        <v>3042</v>
      </c>
      <c r="D708" s="24" t="s">
        <v>3051</v>
      </c>
      <c r="E708" s="14" t="s">
        <v>3052</v>
      </c>
      <c r="F708" s="14" t="s">
        <v>1348</v>
      </c>
      <c r="G708" s="11">
        <v>9</v>
      </c>
      <c r="H708" s="15">
        <f>retribucións!$E$60</f>
        <v>6319.04</v>
      </c>
      <c r="I708" s="11" t="s">
        <v>1349</v>
      </c>
      <c r="J708" s="24" t="s">
        <v>1350</v>
      </c>
      <c r="K708" s="11">
        <v>11</v>
      </c>
      <c r="L708" s="14"/>
      <c r="M708" s="14"/>
      <c r="N708" s="12">
        <v>6003</v>
      </c>
      <c r="O708" s="25"/>
      <c r="P708" s="14"/>
      <c r="Q708" s="11" t="s">
        <v>15</v>
      </c>
      <c r="R708" s="16" t="s">
        <v>16</v>
      </c>
      <c r="S708" s="12"/>
      <c r="T708" s="13" t="s">
        <v>17</v>
      </c>
      <c r="U708" s="13" t="s">
        <v>6687</v>
      </c>
      <c r="V708" s="11" t="s">
        <v>119</v>
      </c>
      <c r="W708" s="14" t="s">
        <v>119</v>
      </c>
      <c r="X708" s="14" t="s">
        <v>119</v>
      </c>
      <c r="Y708" s="14" t="s">
        <v>119</v>
      </c>
      <c r="Z708" s="14" t="s">
        <v>119</v>
      </c>
      <c r="AA708" s="14"/>
      <c r="AB708" s="15">
        <f>retribucións!$H$71</f>
        <v>18383.701689600002</v>
      </c>
      <c r="AC708" s="15">
        <f>retribucións!$H$60</f>
        <v>18626.938628479998</v>
      </c>
      <c r="AD708" s="15">
        <f t="shared" si="27"/>
        <v>243.23693887999616</v>
      </c>
    </row>
    <row r="709" spans="1:30" ht="15" customHeight="1" x14ac:dyDescent="0.25">
      <c r="A709" s="13" t="s">
        <v>17</v>
      </c>
      <c r="B709" s="13" t="s">
        <v>17</v>
      </c>
      <c r="C709" s="14" t="s">
        <v>3053</v>
      </c>
      <c r="D709" s="24" t="s">
        <v>3054</v>
      </c>
      <c r="E709" s="14" t="s">
        <v>3055</v>
      </c>
      <c r="F709" s="14" t="s">
        <v>1348</v>
      </c>
      <c r="G709" s="11">
        <v>9</v>
      </c>
      <c r="H709" s="15">
        <f>retribucións!$E$60</f>
        <v>6319.04</v>
      </c>
      <c r="I709" s="11" t="s">
        <v>1349</v>
      </c>
      <c r="J709" s="24" t="s">
        <v>1350</v>
      </c>
      <c r="K709" s="11">
        <v>11</v>
      </c>
      <c r="L709" s="14"/>
      <c r="M709" s="14"/>
      <c r="N709" s="12">
        <v>6003</v>
      </c>
      <c r="O709" s="25"/>
      <c r="P709" s="14"/>
      <c r="Q709" s="11" t="s">
        <v>15</v>
      </c>
      <c r="R709" s="16" t="s">
        <v>16</v>
      </c>
      <c r="S709" s="12"/>
      <c r="T709" s="13" t="s">
        <v>17</v>
      </c>
      <c r="U709" s="13" t="s">
        <v>17</v>
      </c>
      <c r="V709" s="11">
        <v>502</v>
      </c>
      <c r="W709" s="14" t="s">
        <v>401</v>
      </c>
      <c r="X709" s="14" t="s">
        <v>402</v>
      </c>
      <c r="Y709" s="14" t="s">
        <v>20</v>
      </c>
      <c r="Z709" s="14">
        <v>0</v>
      </c>
      <c r="AA709" s="14"/>
      <c r="AB709" s="15">
        <f>retribucións!$H$71</f>
        <v>18383.701689600002</v>
      </c>
      <c r="AC709" s="15">
        <f>retribucións!$H$60</f>
        <v>18626.938628479998</v>
      </c>
      <c r="AD709" s="15">
        <f t="shared" si="27"/>
        <v>243.23693887999616</v>
      </c>
    </row>
    <row r="710" spans="1:30" ht="15" customHeight="1" x14ac:dyDescent="0.25">
      <c r="A710" s="13" t="s">
        <v>17</v>
      </c>
      <c r="B710" s="13" t="s">
        <v>119</v>
      </c>
      <c r="C710" s="14" t="s">
        <v>3053</v>
      </c>
      <c r="D710" s="24" t="s">
        <v>3056</v>
      </c>
      <c r="E710" s="14" t="s">
        <v>3057</v>
      </c>
      <c r="F710" s="14" t="s">
        <v>1348</v>
      </c>
      <c r="G710" s="11">
        <v>9</v>
      </c>
      <c r="H710" s="15">
        <f>retribucións!$E$60</f>
        <v>6319.04</v>
      </c>
      <c r="I710" s="11" t="s">
        <v>1349</v>
      </c>
      <c r="J710" s="24" t="s">
        <v>1350</v>
      </c>
      <c r="K710" s="11">
        <v>11</v>
      </c>
      <c r="L710" s="14"/>
      <c r="M710" s="14"/>
      <c r="N710" s="12">
        <v>6003</v>
      </c>
      <c r="O710" s="25"/>
      <c r="P710" s="14"/>
      <c r="Q710" s="11" t="s">
        <v>15</v>
      </c>
      <c r="R710" s="16">
        <v>948</v>
      </c>
      <c r="S710" s="12"/>
      <c r="T710" s="13" t="s">
        <v>17</v>
      </c>
      <c r="U710" s="13" t="s">
        <v>6687</v>
      </c>
      <c r="V710" s="11" t="s">
        <v>119</v>
      </c>
      <c r="W710" s="14" t="s">
        <v>119</v>
      </c>
      <c r="X710" s="14" t="s">
        <v>119</v>
      </c>
      <c r="Y710" s="14" t="s">
        <v>119</v>
      </c>
      <c r="Z710" s="14" t="s">
        <v>119</v>
      </c>
      <c r="AA710" s="14"/>
      <c r="AB710" s="15">
        <f>retribucións!$H$71</f>
        <v>18383.701689600002</v>
      </c>
      <c r="AC710" s="15">
        <f>retribucións!$H$60</f>
        <v>18626.938628479998</v>
      </c>
      <c r="AD710" s="15">
        <f t="shared" si="27"/>
        <v>243.23693887999616</v>
      </c>
    </row>
    <row r="711" spans="1:30" ht="15" customHeight="1" x14ac:dyDescent="0.25">
      <c r="A711" s="13" t="s">
        <v>17</v>
      </c>
      <c r="B711" s="13" t="s">
        <v>119</v>
      </c>
      <c r="C711" s="14" t="s">
        <v>3053</v>
      </c>
      <c r="D711" s="24" t="s">
        <v>3058</v>
      </c>
      <c r="E711" s="14" t="s">
        <v>3059</v>
      </c>
      <c r="F711" s="14" t="s">
        <v>1348</v>
      </c>
      <c r="G711" s="11">
        <v>9</v>
      </c>
      <c r="H711" s="15">
        <f>retribucións!$E$60</f>
        <v>6319.04</v>
      </c>
      <c r="I711" s="11" t="s">
        <v>1349</v>
      </c>
      <c r="J711" s="24" t="s">
        <v>1350</v>
      </c>
      <c r="K711" s="11">
        <v>11</v>
      </c>
      <c r="L711" s="14"/>
      <c r="M711" s="14"/>
      <c r="N711" s="12">
        <v>6003</v>
      </c>
      <c r="O711" s="25"/>
      <c r="P711" s="14"/>
      <c r="Q711" s="11" t="s">
        <v>15</v>
      </c>
      <c r="R711" s="16">
        <v>948</v>
      </c>
      <c r="S711" s="12"/>
      <c r="T711" s="13" t="s">
        <v>17</v>
      </c>
      <c r="U711" s="13" t="s">
        <v>6687</v>
      </c>
      <c r="V711" s="11" t="s">
        <v>119</v>
      </c>
      <c r="W711" s="14" t="s">
        <v>119</v>
      </c>
      <c r="X711" s="14" t="s">
        <v>119</v>
      </c>
      <c r="Y711" s="14" t="s">
        <v>119</v>
      </c>
      <c r="Z711" s="14" t="s">
        <v>119</v>
      </c>
      <c r="AA711" s="14"/>
      <c r="AB711" s="15">
        <f>retribucións!$H$71</f>
        <v>18383.701689600002</v>
      </c>
      <c r="AC711" s="15">
        <f>retribucións!$H$60</f>
        <v>18626.938628479998</v>
      </c>
      <c r="AD711" s="15">
        <f t="shared" si="27"/>
        <v>243.23693887999616</v>
      </c>
    </row>
    <row r="712" spans="1:30" ht="15" customHeight="1" x14ac:dyDescent="0.25">
      <c r="A712" s="13" t="s">
        <v>17</v>
      </c>
      <c r="B712" s="13" t="s">
        <v>119</v>
      </c>
      <c r="C712" s="14" t="s">
        <v>3053</v>
      </c>
      <c r="D712" s="24" t="s">
        <v>3060</v>
      </c>
      <c r="E712" s="14" t="s">
        <v>3061</v>
      </c>
      <c r="F712" s="14" t="s">
        <v>1348</v>
      </c>
      <c r="G712" s="11">
        <v>9</v>
      </c>
      <c r="H712" s="15">
        <f>retribucións!$E$60</f>
        <v>6319.04</v>
      </c>
      <c r="I712" s="11" t="s">
        <v>1349</v>
      </c>
      <c r="J712" s="24" t="s">
        <v>1350</v>
      </c>
      <c r="K712" s="11">
        <v>11</v>
      </c>
      <c r="L712" s="14"/>
      <c r="M712" s="14"/>
      <c r="N712" s="12">
        <v>6003</v>
      </c>
      <c r="O712" s="25"/>
      <c r="P712" s="14"/>
      <c r="Q712" s="11" t="s">
        <v>15</v>
      </c>
      <c r="R712" s="16">
        <v>948</v>
      </c>
      <c r="S712" s="12"/>
      <c r="T712" s="13" t="s">
        <v>17</v>
      </c>
      <c r="U712" s="13" t="s">
        <v>6687</v>
      </c>
      <c r="V712" s="11" t="s">
        <v>119</v>
      </c>
      <c r="W712" s="14" t="s">
        <v>119</v>
      </c>
      <c r="X712" s="14" t="s">
        <v>119</v>
      </c>
      <c r="Y712" s="14" t="s">
        <v>119</v>
      </c>
      <c r="Z712" s="14" t="s">
        <v>119</v>
      </c>
      <c r="AA712" s="14"/>
      <c r="AB712" s="15">
        <f>retribucións!$H$71</f>
        <v>18383.701689600002</v>
      </c>
      <c r="AC712" s="15">
        <f>retribucións!$H$60</f>
        <v>18626.938628479998</v>
      </c>
      <c r="AD712" s="15">
        <f t="shared" si="27"/>
        <v>243.23693887999616</v>
      </c>
    </row>
    <row r="713" spans="1:30" ht="15" customHeight="1" x14ac:dyDescent="0.25">
      <c r="A713" s="13" t="s">
        <v>17</v>
      </c>
      <c r="B713" s="13" t="s">
        <v>17</v>
      </c>
      <c r="C713" s="14" t="s">
        <v>3062</v>
      </c>
      <c r="D713" s="24" t="s">
        <v>3063</v>
      </c>
      <c r="E713" s="14" t="s">
        <v>3064</v>
      </c>
      <c r="F713" s="14" t="s">
        <v>1348</v>
      </c>
      <c r="G713" s="11">
        <v>9</v>
      </c>
      <c r="H713" s="15">
        <f>retribucións!$E$60</f>
        <v>6319.04</v>
      </c>
      <c r="I713" s="11" t="s">
        <v>1349</v>
      </c>
      <c r="J713" s="24" t="s">
        <v>1350</v>
      </c>
      <c r="K713" s="11">
        <v>11</v>
      </c>
      <c r="L713" s="14"/>
      <c r="M713" s="14"/>
      <c r="N713" s="12">
        <v>6003</v>
      </c>
      <c r="O713" s="25"/>
      <c r="P713" s="14"/>
      <c r="Q713" s="11" t="s">
        <v>15</v>
      </c>
      <c r="R713" s="16" t="s">
        <v>16</v>
      </c>
      <c r="S713" s="12"/>
      <c r="T713" s="13" t="s">
        <v>17</v>
      </c>
      <c r="U713" s="13" t="s">
        <v>17</v>
      </c>
      <c r="V713" s="11">
        <v>517</v>
      </c>
      <c r="W713" s="14" t="s">
        <v>403</v>
      </c>
      <c r="X713" s="14" t="s">
        <v>404</v>
      </c>
      <c r="Y713" s="14" t="s">
        <v>20</v>
      </c>
      <c r="Z713" s="14">
        <v>0</v>
      </c>
      <c r="AA713" s="14"/>
      <c r="AB713" s="15">
        <f>retribucións!$H$71</f>
        <v>18383.701689600002</v>
      </c>
      <c r="AC713" s="15">
        <f>retribucións!$H$60</f>
        <v>18626.938628479998</v>
      </c>
      <c r="AD713" s="15">
        <f t="shared" si="27"/>
        <v>243.23693887999616</v>
      </c>
    </row>
    <row r="714" spans="1:30" ht="15" customHeight="1" x14ac:dyDescent="0.25">
      <c r="A714" s="13" t="s">
        <v>17</v>
      </c>
      <c r="B714" s="13" t="s">
        <v>17</v>
      </c>
      <c r="C714" s="14" t="s">
        <v>3065</v>
      </c>
      <c r="D714" s="24" t="s">
        <v>3066</v>
      </c>
      <c r="E714" s="14" t="s">
        <v>3067</v>
      </c>
      <c r="F714" s="14" t="s">
        <v>1348</v>
      </c>
      <c r="G714" s="11">
        <v>9</v>
      </c>
      <c r="H714" s="15">
        <f>retribucións!$E$60</f>
        <v>6319.04</v>
      </c>
      <c r="I714" s="11" t="s">
        <v>1349</v>
      </c>
      <c r="J714" s="24" t="s">
        <v>1350</v>
      </c>
      <c r="K714" s="11">
        <v>11</v>
      </c>
      <c r="L714" s="14"/>
      <c r="M714" s="14"/>
      <c r="N714" s="12">
        <v>6003</v>
      </c>
      <c r="O714" s="25"/>
      <c r="P714" s="14"/>
      <c r="Q714" s="11" t="s">
        <v>15</v>
      </c>
      <c r="R714" s="16" t="s">
        <v>16</v>
      </c>
      <c r="S714" s="12"/>
      <c r="T714" s="13" t="s">
        <v>17</v>
      </c>
      <c r="U714" s="13" t="s">
        <v>17</v>
      </c>
      <c r="V714" s="11">
        <v>226</v>
      </c>
      <c r="W714" s="14" t="s">
        <v>405</v>
      </c>
      <c r="X714" s="14" t="s">
        <v>406</v>
      </c>
      <c r="Y714" s="14" t="s">
        <v>20</v>
      </c>
      <c r="Z714" s="14">
        <v>0</v>
      </c>
      <c r="AA714" s="14"/>
      <c r="AB714" s="15">
        <f>retribucións!$H$71</f>
        <v>18383.701689600002</v>
      </c>
      <c r="AC714" s="15">
        <f>retribucións!$H$60</f>
        <v>18626.938628479998</v>
      </c>
      <c r="AD714" s="15">
        <f t="shared" si="27"/>
        <v>243.23693887999616</v>
      </c>
    </row>
    <row r="715" spans="1:30" ht="15" customHeight="1" x14ac:dyDescent="0.25">
      <c r="A715" s="13" t="s">
        <v>17</v>
      </c>
      <c r="B715" s="13" t="s">
        <v>17</v>
      </c>
      <c r="C715" s="14" t="s">
        <v>3065</v>
      </c>
      <c r="D715" s="24" t="s">
        <v>3068</v>
      </c>
      <c r="E715" s="14" t="s">
        <v>3069</v>
      </c>
      <c r="F715" s="14" t="s">
        <v>1348</v>
      </c>
      <c r="G715" s="11">
        <v>9</v>
      </c>
      <c r="H715" s="15">
        <f>retribucións!$E$60</f>
        <v>6319.04</v>
      </c>
      <c r="I715" s="11" t="s">
        <v>1349</v>
      </c>
      <c r="J715" s="24" t="s">
        <v>1350</v>
      </c>
      <c r="K715" s="11">
        <v>11</v>
      </c>
      <c r="L715" s="14"/>
      <c r="M715" s="14"/>
      <c r="N715" s="12">
        <v>6003</v>
      </c>
      <c r="O715" s="25"/>
      <c r="P715" s="14"/>
      <c r="Q715" s="11" t="s">
        <v>15</v>
      </c>
      <c r="R715" s="16" t="s">
        <v>16</v>
      </c>
      <c r="S715" s="12"/>
      <c r="T715" s="13" t="s">
        <v>17</v>
      </c>
      <c r="U715" s="13" t="s">
        <v>17</v>
      </c>
      <c r="V715" s="11">
        <v>101</v>
      </c>
      <c r="W715" s="14" t="s">
        <v>407</v>
      </c>
      <c r="X715" s="14" t="s">
        <v>408</v>
      </c>
      <c r="Y715" s="14" t="s">
        <v>20</v>
      </c>
      <c r="Z715" s="14">
        <v>0</v>
      </c>
      <c r="AA715" s="14"/>
      <c r="AB715" s="15">
        <f>retribucións!$H$71</f>
        <v>18383.701689600002</v>
      </c>
      <c r="AC715" s="15">
        <f>retribucións!$H$60</f>
        <v>18626.938628479998</v>
      </c>
      <c r="AD715" s="15">
        <f t="shared" si="27"/>
        <v>243.23693887999616</v>
      </c>
    </row>
    <row r="716" spans="1:30" ht="15" customHeight="1" x14ac:dyDescent="0.25">
      <c r="A716" s="13" t="s">
        <v>17</v>
      </c>
      <c r="B716" s="13" t="s">
        <v>119</v>
      </c>
      <c r="C716" s="14" t="s">
        <v>3065</v>
      </c>
      <c r="D716" s="24" t="s">
        <v>3070</v>
      </c>
      <c r="E716" s="14" t="s">
        <v>3071</v>
      </c>
      <c r="F716" s="14" t="s">
        <v>1348</v>
      </c>
      <c r="G716" s="11">
        <v>9</v>
      </c>
      <c r="H716" s="15">
        <f>retribucións!$E$60</f>
        <v>6319.04</v>
      </c>
      <c r="I716" s="11" t="s">
        <v>1349</v>
      </c>
      <c r="J716" s="24" t="s">
        <v>1350</v>
      </c>
      <c r="K716" s="11">
        <v>11</v>
      </c>
      <c r="L716" s="14"/>
      <c r="M716" s="14"/>
      <c r="N716" s="12">
        <v>6003</v>
      </c>
      <c r="O716" s="25"/>
      <c r="P716" s="14"/>
      <c r="Q716" s="11" t="s">
        <v>15</v>
      </c>
      <c r="R716" s="16" t="s">
        <v>16</v>
      </c>
      <c r="S716" s="12"/>
      <c r="T716" s="13" t="s">
        <v>17</v>
      </c>
      <c r="U716" s="13" t="s">
        <v>6687</v>
      </c>
      <c r="V716" s="11" t="s">
        <v>119</v>
      </c>
      <c r="W716" s="14" t="s">
        <v>119</v>
      </c>
      <c r="X716" s="14" t="s">
        <v>119</v>
      </c>
      <c r="Y716" s="14" t="s">
        <v>119</v>
      </c>
      <c r="Z716" s="14" t="s">
        <v>119</v>
      </c>
      <c r="AA716" s="14"/>
      <c r="AB716" s="15">
        <f>retribucións!$H$71</f>
        <v>18383.701689600002</v>
      </c>
      <c r="AC716" s="15">
        <f>retribucións!$H$60</f>
        <v>18626.938628479998</v>
      </c>
      <c r="AD716" s="15">
        <f t="shared" si="27"/>
        <v>243.23693887999616</v>
      </c>
    </row>
    <row r="717" spans="1:30" ht="15" customHeight="1" x14ac:dyDescent="0.25">
      <c r="A717" s="13" t="s">
        <v>17</v>
      </c>
      <c r="B717" s="13" t="s">
        <v>17</v>
      </c>
      <c r="C717" s="14" t="s">
        <v>3072</v>
      </c>
      <c r="D717" s="24" t="s">
        <v>3073</v>
      </c>
      <c r="E717" s="14" t="s">
        <v>3074</v>
      </c>
      <c r="F717" s="14" t="s">
        <v>1348</v>
      </c>
      <c r="G717" s="11">
        <v>9</v>
      </c>
      <c r="H717" s="15">
        <f>retribucións!$E$60</f>
        <v>6319.04</v>
      </c>
      <c r="I717" s="11" t="s">
        <v>1349</v>
      </c>
      <c r="J717" s="24" t="s">
        <v>1350</v>
      </c>
      <c r="K717" s="11">
        <v>11</v>
      </c>
      <c r="L717" s="14"/>
      <c r="M717" s="14"/>
      <c r="N717" s="12">
        <v>6003</v>
      </c>
      <c r="O717" s="25"/>
      <c r="P717" s="14"/>
      <c r="Q717" s="11" t="s">
        <v>15</v>
      </c>
      <c r="R717" s="16" t="s">
        <v>16</v>
      </c>
      <c r="S717" s="12"/>
      <c r="T717" s="13" t="s">
        <v>17</v>
      </c>
      <c r="U717" s="13" t="s">
        <v>17</v>
      </c>
      <c r="V717" s="11">
        <v>521</v>
      </c>
      <c r="W717" s="14" t="s">
        <v>409</v>
      </c>
      <c r="X717" s="14" t="s">
        <v>410</v>
      </c>
      <c r="Y717" s="14" t="s">
        <v>20</v>
      </c>
      <c r="Z717" s="14">
        <v>0</v>
      </c>
      <c r="AA717" s="14"/>
      <c r="AB717" s="15">
        <f>retribucións!$H$71</f>
        <v>18383.701689600002</v>
      </c>
      <c r="AC717" s="15">
        <f>retribucións!$H$60</f>
        <v>18626.938628479998</v>
      </c>
      <c r="AD717" s="15">
        <f t="shared" si="27"/>
        <v>243.23693887999616</v>
      </c>
    </row>
    <row r="718" spans="1:30" ht="15" customHeight="1" x14ac:dyDescent="0.25">
      <c r="A718" s="13" t="s">
        <v>17</v>
      </c>
      <c r="B718" s="13" t="s">
        <v>119</v>
      </c>
      <c r="C718" s="14" t="s">
        <v>3075</v>
      </c>
      <c r="D718" s="24" t="s">
        <v>3076</v>
      </c>
      <c r="E718" s="14" t="s">
        <v>3077</v>
      </c>
      <c r="F718" s="14" t="s">
        <v>1348</v>
      </c>
      <c r="G718" s="11">
        <v>9</v>
      </c>
      <c r="H718" s="15">
        <f>retribucións!$E$60</f>
        <v>6319.04</v>
      </c>
      <c r="I718" s="11" t="s">
        <v>1349</v>
      </c>
      <c r="J718" s="24" t="s">
        <v>1350</v>
      </c>
      <c r="K718" s="11">
        <v>11</v>
      </c>
      <c r="L718" s="14"/>
      <c r="M718" s="14"/>
      <c r="N718" s="12">
        <v>6003</v>
      </c>
      <c r="O718" s="25"/>
      <c r="P718" s="14"/>
      <c r="Q718" s="11" t="s">
        <v>15</v>
      </c>
      <c r="R718" s="16">
        <v>948</v>
      </c>
      <c r="S718" s="12"/>
      <c r="T718" s="13" t="s">
        <v>17</v>
      </c>
      <c r="U718" s="13" t="s">
        <v>6687</v>
      </c>
      <c r="V718" s="11" t="s">
        <v>119</v>
      </c>
      <c r="W718" s="14" t="s">
        <v>119</v>
      </c>
      <c r="X718" s="14" t="s">
        <v>119</v>
      </c>
      <c r="Y718" s="14" t="s">
        <v>119</v>
      </c>
      <c r="Z718" s="14" t="s">
        <v>119</v>
      </c>
      <c r="AA718" s="14"/>
      <c r="AB718" s="15">
        <f>retribucións!$H$71</f>
        <v>18383.701689600002</v>
      </c>
      <c r="AC718" s="15">
        <f>retribucións!$H$60</f>
        <v>18626.938628479998</v>
      </c>
      <c r="AD718" s="15">
        <f t="shared" si="27"/>
        <v>243.23693887999616</v>
      </c>
    </row>
    <row r="719" spans="1:30" ht="15" customHeight="1" x14ac:dyDescent="0.25">
      <c r="A719" s="13" t="s">
        <v>17</v>
      </c>
      <c r="B719" s="13" t="s">
        <v>17</v>
      </c>
      <c r="C719" s="14" t="s">
        <v>3075</v>
      </c>
      <c r="D719" s="24" t="s">
        <v>3078</v>
      </c>
      <c r="E719" s="14" t="s">
        <v>3079</v>
      </c>
      <c r="F719" s="14" t="s">
        <v>1348</v>
      </c>
      <c r="G719" s="11">
        <v>9</v>
      </c>
      <c r="H719" s="15">
        <f>retribucións!$E$60</f>
        <v>6319.04</v>
      </c>
      <c r="I719" s="11" t="s">
        <v>1349</v>
      </c>
      <c r="J719" s="24" t="s">
        <v>1350</v>
      </c>
      <c r="K719" s="11">
        <v>11</v>
      </c>
      <c r="L719" s="14"/>
      <c r="M719" s="14"/>
      <c r="N719" s="12">
        <v>6003</v>
      </c>
      <c r="O719" s="25"/>
      <c r="P719" s="14"/>
      <c r="Q719" s="11" t="s">
        <v>15</v>
      </c>
      <c r="R719" s="16" t="s">
        <v>16</v>
      </c>
      <c r="S719" s="12"/>
      <c r="T719" s="13" t="s">
        <v>17</v>
      </c>
      <c r="U719" s="13" t="s">
        <v>17</v>
      </c>
      <c r="V719" s="11">
        <v>426</v>
      </c>
      <c r="W719" s="14" t="s">
        <v>411</v>
      </c>
      <c r="X719" s="14" t="s">
        <v>412</v>
      </c>
      <c r="Y719" s="14" t="s">
        <v>20</v>
      </c>
      <c r="Z719" s="14">
        <v>0</v>
      </c>
      <c r="AA719" s="14"/>
      <c r="AB719" s="15">
        <f>retribucións!$H$71</f>
        <v>18383.701689600002</v>
      </c>
      <c r="AC719" s="15">
        <f>retribucións!$H$60</f>
        <v>18626.938628479998</v>
      </c>
      <c r="AD719" s="15">
        <f t="shared" si="27"/>
        <v>243.23693887999616</v>
      </c>
    </row>
    <row r="720" spans="1:30" ht="15" customHeight="1" x14ac:dyDescent="0.25">
      <c r="A720" s="13" t="s">
        <v>17</v>
      </c>
      <c r="B720" s="13" t="s">
        <v>119</v>
      </c>
      <c r="C720" s="14" t="s">
        <v>3075</v>
      </c>
      <c r="D720" s="24" t="s">
        <v>3080</v>
      </c>
      <c r="E720" s="14" t="s">
        <v>3081</v>
      </c>
      <c r="F720" s="14" t="s">
        <v>1348</v>
      </c>
      <c r="G720" s="11">
        <v>9</v>
      </c>
      <c r="H720" s="15">
        <f>retribucións!$E$60</f>
        <v>6319.04</v>
      </c>
      <c r="I720" s="11" t="s">
        <v>1349</v>
      </c>
      <c r="J720" s="24" t="s">
        <v>1350</v>
      </c>
      <c r="K720" s="11">
        <v>11</v>
      </c>
      <c r="L720" s="14"/>
      <c r="M720" s="14"/>
      <c r="N720" s="12">
        <v>6003</v>
      </c>
      <c r="O720" s="25"/>
      <c r="P720" s="14"/>
      <c r="Q720" s="11" t="s">
        <v>15</v>
      </c>
      <c r="R720" s="16" t="s">
        <v>16</v>
      </c>
      <c r="S720" s="12"/>
      <c r="T720" s="13" t="s">
        <v>17</v>
      </c>
      <c r="U720" s="13" t="s">
        <v>6687</v>
      </c>
      <c r="V720" s="11" t="s">
        <v>119</v>
      </c>
      <c r="W720" s="14" t="s">
        <v>119</v>
      </c>
      <c r="X720" s="14" t="s">
        <v>119</v>
      </c>
      <c r="Y720" s="14" t="s">
        <v>119</v>
      </c>
      <c r="Z720" s="14" t="s">
        <v>119</v>
      </c>
      <c r="AA720" s="14"/>
      <c r="AB720" s="15">
        <f>retribucións!$H$71</f>
        <v>18383.701689600002</v>
      </c>
      <c r="AC720" s="15">
        <f>retribucións!$H$60</f>
        <v>18626.938628479998</v>
      </c>
      <c r="AD720" s="15">
        <f t="shared" si="27"/>
        <v>243.23693887999616</v>
      </c>
    </row>
    <row r="721" spans="1:30" ht="15" customHeight="1" x14ac:dyDescent="0.25">
      <c r="A721" s="13" t="s">
        <v>17</v>
      </c>
      <c r="B721" s="13" t="s">
        <v>119</v>
      </c>
      <c r="C721" s="14" t="s">
        <v>3075</v>
      </c>
      <c r="D721" s="24" t="s">
        <v>3082</v>
      </c>
      <c r="E721" s="14" t="s">
        <v>3083</v>
      </c>
      <c r="F721" s="14" t="s">
        <v>1348</v>
      </c>
      <c r="G721" s="11">
        <v>9</v>
      </c>
      <c r="H721" s="15">
        <f>retribucións!$E$60</f>
        <v>6319.04</v>
      </c>
      <c r="I721" s="11" t="s">
        <v>1349</v>
      </c>
      <c r="J721" s="24" t="s">
        <v>1350</v>
      </c>
      <c r="K721" s="11">
        <v>11</v>
      </c>
      <c r="L721" s="14"/>
      <c r="M721" s="14"/>
      <c r="N721" s="12">
        <v>6003</v>
      </c>
      <c r="O721" s="25"/>
      <c r="P721" s="14"/>
      <c r="Q721" s="11" t="s">
        <v>15</v>
      </c>
      <c r="R721" s="16">
        <v>948</v>
      </c>
      <c r="S721" s="12"/>
      <c r="T721" s="13" t="s">
        <v>17</v>
      </c>
      <c r="U721" s="13" t="s">
        <v>6687</v>
      </c>
      <c r="V721" s="11" t="s">
        <v>119</v>
      </c>
      <c r="W721" s="14" t="s">
        <v>119</v>
      </c>
      <c r="X721" s="14" t="s">
        <v>119</v>
      </c>
      <c r="Y721" s="14" t="s">
        <v>119</v>
      </c>
      <c r="Z721" s="14" t="s">
        <v>119</v>
      </c>
      <c r="AA721" s="14"/>
      <c r="AB721" s="15">
        <f>retribucións!$H$71</f>
        <v>18383.701689600002</v>
      </c>
      <c r="AC721" s="15">
        <f>retribucións!$H$60</f>
        <v>18626.938628479998</v>
      </c>
      <c r="AD721" s="15">
        <f t="shared" si="27"/>
        <v>243.23693887999616</v>
      </c>
    </row>
    <row r="722" spans="1:30" ht="15" customHeight="1" x14ac:dyDescent="0.25">
      <c r="A722" s="13" t="s">
        <v>17</v>
      </c>
      <c r="B722" s="13" t="s">
        <v>119</v>
      </c>
      <c r="C722" s="14" t="s">
        <v>3084</v>
      </c>
      <c r="D722" s="24" t="s">
        <v>3085</v>
      </c>
      <c r="E722" s="14" t="s">
        <v>3086</v>
      </c>
      <c r="F722" s="14" t="s">
        <v>1348</v>
      </c>
      <c r="G722" s="11">
        <v>9</v>
      </c>
      <c r="H722" s="15">
        <f>retribucións!$E$60</f>
        <v>6319.04</v>
      </c>
      <c r="I722" s="11" t="s">
        <v>1349</v>
      </c>
      <c r="J722" s="24" t="s">
        <v>1350</v>
      </c>
      <c r="K722" s="11">
        <v>11</v>
      </c>
      <c r="L722" s="14"/>
      <c r="M722" s="14"/>
      <c r="N722" s="12">
        <v>6003</v>
      </c>
      <c r="O722" s="25"/>
      <c r="P722" s="14"/>
      <c r="Q722" s="11" t="s">
        <v>15</v>
      </c>
      <c r="R722" s="16">
        <v>948</v>
      </c>
      <c r="S722" s="12"/>
      <c r="T722" s="13" t="s">
        <v>17</v>
      </c>
      <c r="U722" s="13" t="s">
        <v>6687</v>
      </c>
      <c r="V722" s="11" t="s">
        <v>119</v>
      </c>
      <c r="W722" s="14" t="s">
        <v>119</v>
      </c>
      <c r="X722" s="14" t="s">
        <v>119</v>
      </c>
      <c r="Y722" s="14" t="s">
        <v>119</v>
      </c>
      <c r="Z722" s="14" t="s">
        <v>119</v>
      </c>
      <c r="AA722" s="14"/>
      <c r="AB722" s="15">
        <f>retribucións!$H$71</f>
        <v>18383.701689600002</v>
      </c>
      <c r="AC722" s="15">
        <f>retribucións!$H$60</f>
        <v>18626.938628479998</v>
      </c>
      <c r="AD722" s="15">
        <f t="shared" si="27"/>
        <v>243.23693887999616</v>
      </c>
    </row>
    <row r="723" spans="1:30" ht="15" customHeight="1" x14ac:dyDescent="0.25">
      <c r="A723" s="13" t="s">
        <v>17</v>
      </c>
      <c r="B723" s="13" t="s">
        <v>17</v>
      </c>
      <c r="C723" s="14" t="s">
        <v>3084</v>
      </c>
      <c r="D723" s="24" t="s">
        <v>3087</v>
      </c>
      <c r="E723" s="14" t="s">
        <v>3088</v>
      </c>
      <c r="F723" s="14" t="s">
        <v>1348</v>
      </c>
      <c r="G723" s="11">
        <v>9</v>
      </c>
      <c r="H723" s="15">
        <f>retribucións!$E$60</f>
        <v>6319.04</v>
      </c>
      <c r="I723" s="11" t="s">
        <v>1349</v>
      </c>
      <c r="J723" s="24" t="s">
        <v>1350</v>
      </c>
      <c r="K723" s="11">
        <v>11</v>
      </c>
      <c r="L723" s="14"/>
      <c r="M723" s="14"/>
      <c r="N723" s="12">
        <v>6003</v>
      </c>
      <c r="O723" s="25"/>
      <c r="P723" s="14"/>
      <c r="Q723" s="11" t="s">
        <v>15</v>
      </c>
      <c r="R723" s="16">
        <v>948</v>
      </c>
      <c r="S723" s="12"/>
      <c r="T723" s="13" t="s">
        <v>17</v>
      </c>
      <c r="U723" s="13" t="s">
        <v>17</v>
      </c>
      <c r="V723" s="11">
        <v>53</v>
      </c>
      <c r="W723" s="14" t="s">
        <v>413</v>
      </c>
      <c r="X723" s="14" t="s">
        <v>414</v>
      </c>
      <c r="Y723" s="14" t="s">
        <v>20</v>
      </c>
      <c r="Z723" s="14">
        <v>0</v>
      </c>
      <c r="AA723" s="14"/>
      <c r="AB723" s="15">
        <f>retribucións!$H$71</f>
        <v>18383.701689600002</v>
      </c>
      <c r="AC723" s="15">
        <f>retribucións!$H$60</f>
        <v>18626.938628479998</v>
      </c>
      <c r="AD723" s="15">
        <f t="shared" si="27"/>
        <v>243.23693887999616</v>
      </c>
    </row>
    <row r="724" spans="1:30" ht="15" customHeight="1" x14ac:dyDescent="0.25">
      <c r="A724" s="13" t="s">
        <v>17</v>
      </c>
      <c r="B724" s="13" t="s">
        <v>17</v>
      </c>
      <c r="C724" s="14" t="s">
        <v>3089</v>
      </c>
      <c r="D724" s="24" t="s">
        <v>3090</v>
      </c>
      <c r="E724" s="14" t="s">
        <v>3091</v>
      </c>
      <c r="F724" s="14" t="s">
        <v>1348</v>
      </c>
      <c r="G724" s="11">
        <v>9</v>
      </c>
      <c r="H724" s="15">
        <f>retribucións!$E$60</f>
        <v>6319.04</v>
      </c>
      <c r="I724" s="11" t="s">
        <v>1349</v>
      </c>
      <c r="J724" s="24" t="s">
        <v>1350</v>
      </c>
      <c r="K724" s="11">
        <v>11</v>
      </c>
      <c r="L724" s="14"/>
      <c r="M724" s="14"/>
      <c r="N724" s="12">
        <v>6003</v>
      </c>
      <c r="O724" s="25"/>
      <c r="P724" s="14"/>
      <c r="Q724" s="11" t="s">
        <v>15</v>
      </c>
      <c r="R724" s="16" t="s">
        <v>16</v>
      </c>
      <c r="S724" s="12"/>
      <c r="T724" s="13" t="s">
        <v>17</v>
      </c>
      <c r="U724" s="13" t="s">
        <v>17</v>
      </c>
      <c r="V724" s="11">
        <v>379</v>
      </c>
      <c r="W724" s="14" t="s">
        <v>415</v>
      </c>
      <c r="X724" s="14" t="s">
        <v>416</v>
      </c>
      <c r="Y724" s="14" t="s">
        <v>20</v>
      </c>
      <c r="Z724" s="14">
        <v>0</v>
      </c>
      <c r="AA724" s="14"/>
      <c r="AB724" s="15">
        <f>retribucións!$H$71</f>
        <v>18383.701689600002</v>
      </c>
      <c r="AC724" s="15">
        <f>retribucións!$H$60</f>
        <v>18626.938628479998</v>
      </c>
      <c r="AD724" s="15">
        <f t="shared" si="27"/>
        <v>243.23693887999616</v>
      </c>
    </row>
    <row r="725" spans="1:30" ht="15" customHeight="1" x14ac:dyDescent="0.25">
      <c r="A725" s="13" t="s">
        <v>17</v>
      </c>
      <c r="B725" s="13" t="s">
        <v>17</v>
      </c>
      <c r="C725" s="14" t="s">
        <v>3092</v>
      </c>
      <c r="D725" s="24" t="s">
        <v>3093</v>
      </c>
      <c r="E725" s="14" t="s">
        <v>3094</v>
      </c>
      <c r="F725" s="14" t="s">
        <v>1348</v>
      </c>
      <c r="G725" s="11">
        <v>9</v>
      </c>
      <c r="H725" s="15">
        <f>retribucións!$E$60</f>
        <v>6319.04</v>
      </c>
      <c r="I725" s="11" t="s">
        <v>1349</v>
      </c>
      <c r="J725" s="24" t="s">
        <v>1350</v>
      </c>
      <c r="K725" s="11">
        <v>11</v>
      </c>
      <c r="L725" s="14"/>
      <c r="M725" s="14"/>
      <c r="N725" s="12">
        <v>6003</v>
      </c>
      <c r="O725" s="25"/>
      <c r="P725" s="14"/>
      <c r="Q725" s="11" t="s">
        <v>15</v>
      </c>
      <c r="R725" s="16">
        <v>948</v>
      </c>
      <c r="S725" s="12"/>
      <c r="T725" s="13" t="s">
        <v>17</v>
      </c>
      <c r="U725" s="13" t="s">
        <v>17</v>
      </c>
      <c r="V725" s="11">
        <v>445</v>
      </c>
      <c r="W725" s="14" t="s">
        <v>417</v>
      </c>
      <c r="X725" s="14" t="s">
        <v>418</v>
      </c>
      <c r="Y725" s="14" t="s">
        <v>20</v>
      </c>
      <c r="Z725" s="14">
        <v>0</v>
      </c>
      <c r="AA725" s="14"/>
      <c r="AB725" s="15">
        <f>retribucións!$H$71</f>
        <v>18383.701689600002</v>
      </c>
      <c r="AC725" s="15">
        <f>retribucións!$H$60</f>
        <v>18626.938628479998</v>
      </c>
      <c r="AD725" s="15">
        <f t="shared" si="27"/>
        <v>243.23693887999616</v>
      </c>
    </row>
    <row r="726" spans="1:30" ht="15" customHeight="1" x14ac:dyDescent="0.25">
      <c r="A726" s="13" t="s">
        <v>17</v>
      </c>
      <c r="B726" s="13" t="s">
        <v>119</v>
      </c>
      <c r="C726" s="14" t="s">
        <v>3092</v>
      </c>
      <c r="D726" s="24" t="s">
        <v>3095</v>
      </c>
      <c r="E726" s="14" t="s">
        <v>3096</v>
      </c>
      <c r="F726" s="14" t="s">
        <v>1348</v>
      </c>
      <c r="G726" s="11">
        <v>9</v>
      </c>
      <c r="H726" s="15">
        <f>retribucións!$E$60</f>
        <v>6319.04</v>
      </c>
      <c r="I726" s="11" t="s">
        <v>1349</v>
      </c>
      <c r="J726" s="24" t="s">
        <v>1350</v>
      </c>
      <c r="K726" s="11">
        <v>11</v>
      </c>
      <c r="L726" s="14"/>
      <c r="M726" s="14"/>
      <c r="N726" s="12">
        <v>6003</v>
      </c>
      <c r="O726" s="25"/>
      <c r="P726" s="14"/>
      <c r="Q726" s="11" t="s">
        <v>15</v>
      </c>
      <c r="R726" s="16">
        <v>948</v>
      </c>
      <c r="S726" s="12"/>
      <c r="T726" s="13" t="s">
        <v>17</v>
      </c>
      <c r="U726" s="13" t="s">
        <v>6687</v>
      </c>
      <c r="V726" s="11" t="s">
        <v>119</v>
      </c>
      <c r="W726" s="14" t="s">
        <v>119</v>
      </c>
      <c r="X726" s="14" t="s">
        <v>119</v>
      </c>
      <c r="Y726" s="14" t="s">
        <v>119</v>
      </c>
      <c r="Z726" s="14" t="s">
        <v>119</v>
      </c>
      <c r="AA726" s="14"/>
      <c r="AB726" s="15">
        <f>retribucións!$H$71</f>
        <v>18383.701689600002</v>
      </c>
      <c r="AC726" s="15">
        <f>retribucións!$H$60</f>
        <v>18626.938628479998</v>
      </c>
      <c r="AD726" s="15">
        <f t="shared" si="27"/>
        <v>243.23693887999616</v>
      </c>
    </row>
    <row r="727" spans="1:30" ht="15" customHeight="1" x14ac:dyDescent="0.25">
      <c r="A727" s="13" t="s">
        <v>17</v>
      </c>
      <c r="B727" s="13" t="s">
        <v>119</v>
      </c>
      <c r="C727" s="14" t="s">
        <v>3092</v>
      </c>
      <c r="D727" s="24" t="s">
        <v>3097</v>
      </c>
      <c r="E727" s="14" t="s">
        <v>3098</v>
      </c>
      <c r="F727" s="14" t="s">
        <v>1348</v>
      </c>
      <c r="G727" s="11">
        <v>9</v>
      </c>
      <c r="H727" s="15">
        <f>retribucións!$E$60</f>
        <v>6319.04</v>
      </c>
      <c r="I727" s="11" t="s">
        <v>1349</v>
      </c>
      <c r="J727" s="24" t="s">
        <v>1350</v>
      </c>
      <c r="K727" s="11">
        <v>11</v>
      </c>
      <c r="L727" s="14"/>
      <c r="M727" s="14"/>
      <c r="N727" s="12">
        <v>6003</v>
      </c>
      <c r="O727" s="25"/>
      <c r="P727" s="14"/>
      <c r="Q727" s="11" t="s">
        <v>15</v>
      </c>
      <c r="R727" s="16">
        <v>948</v>
      </c>
      <c r="S727" s="12"/>
      <c r="T727" s="13" t="s">
        <v>17</v>
      </c>
      <c r="U727" s="13" t="s">
        <v>6687</v>
      </c>
      <c r="V727" s="11" t="s">
        <v>119</v>
      </c>
      <c r="W727" s="14" t="s">
        <v>119</v>
      </c>
      <c r="X727" s="14" t="s">
        <v>119</v>
      </c>
      <c r="Y727" s="14" t="s">
        <v>119</v>
      </c>
      <c r="Z727" s="14" t="s">
        <v>119</v>
      </c>
      <c r="AA727" s="14"/>
      <c r="AB727" s="15">
        <f>retribucións!$H$71</f>
        <v>18383.701689600002</v>
      </c>
      <c r="AC727" s="15">
        <f>retribucións!$H$60</f>
        <v>18626.938628479998</v>
      </c>
      <c r="AD727" s="15">
        <f t="shared" si="27"/>
        <v>243.23693887999616</v>
      </c>
    </row>
    <row r="728" spans="1:30" ht="15" customHeight="1" x14ac:dyDescent="0.25">
      <c r="A728" s="13" t="s">
        <v>17</v>
      </c>
      <c r="B728" s="13" t="s">
        <v>119</v>
      </c>
      <c r="C728" s="14" t="s">
        <v>3099</v>
      </c>
      <c r="D728" s="24" t="s">
        <v>3100</v>
      </c>
      <c r="E728" s="14" t="s">
        <v>3101</v>
      </c>
      <c r="F728" s="14" t="s">
        <v>1348</v>
      </c>
      <c r="G728" s="11">
        <v>10</v>
      </c>
      <c r="H728" s="15">
        <f>retribucións!$E$59</f>
        <v>6486.34</v>
      </c>
      <c r="I728" s="11" t="s">
        <v>1349</v>
      </c>
      <c r="J728" s="24" t="s">
        <v>1350</v>
      </c>
      <c r="K728" s="11">
        <v>11</v>
      </c>
      <c r="L728" s="14"/>
      <c r="M728" s="14"/>
      <c r="N728" s="12">
        <v>6003</v>
      </c>
      <c r="O728" s="25"/>
      <c r="P728" s="14" t="s">
        <v>2259</v>
      </c>
      <c r="Q728" s="11" t="s">
        <v>15</v>
      </c>
      <c r="R728" s="16">
        <v>9733</v>
      </c>
      <c r="S728" s="12"/>
      <c r="T728" s="13" t="s">
        <v>17</v>
      </c>
      <c r="U728" s="13" t="s">
        <v>6687</v>
      </c>
      <c r="V728" s="11" t="s">
        <v>119</v>
      </c>
      <c r="W728" s="14" t="s">
        <v>119</v>
      </c>
      <c r="X728" s="14" t="s">
        <v>119</v>
      </c>
      <c r="Y728" s="14" t="s">
        <v>119</v>
      </c>
      <c r="Z728" s="14" t="s">
        <v>119</v>
      </c>
      <c r="AA728" s="14"/>
      <c r="AB728" s="15">
        <f>retribucións!$L$71</f>
        <v>18968.988064320001</v>
      </c>
      <c r="AC728" s="15">
        <f>retribucións!$H$59</f>
        <v>19124.976097919996</v>
      </c>
      <c r="AD728" s="15">
        <f>AC728-AB728</f>
        <v>155.98803359999511</v>
      </c>
    </row>
    <row r="729" spans="1:30" ht="15" customHeight="1" x14ac:dyDescent="0.25">
      <c r="A729" s="13" t="s">
        <v>17</v>
      </c>
      <c r="B729" s="13" t="s">
        <v>119</v>
      </c>
      <c r="C729" s="14" t="s">
        <v>3099</v>
      </c>
      <c r="D729" s="24" t="s">
        <v>3102</v>
      </c>
      <c r="E729" s="14" t="s">
        <v>3103</v>
      </c>
      <c r="F729" s="14" t="s">
        <v>1348</v>
      </c>
      <c r="G729" s="11">
        <v>10</v>
      </c>
      <c r="H729" s="15">
        <f>retribucións!$E$59</f>
        <v>6486.34</v>
      </c>
      <c r="I729" s="11" t="s">
        <v>1349</v>
      </c>
      <c r="J729" s="24" t="s">
        <v>1350</v>
      </c>
      <c r="K729" s="11">
        <v>11</v>
      </c>
      <c r="L729" s="14"/>
      <c r="M729" s="14"/>
      <c r="N729" s="12">
        <v>6003</v>
      </c>
      <c r="O729" s="25"/>
      <c r="P729" s="14" t="s">
        <v>2259</v>
      </c>
      <c r="Q729" s="11" t="s">
        <v>15</v>
      </c>
      <c r="R729" s="16">
        <v>9733</v>
      </c>
      <c r="S729" s="12"/>
      <c r="T729" s="13" t="s">
        <v>17</v>
      </c>
      <c r="U729" s="13" t="s">
        <v>6687</v>
      </c>
      <c r="V729" s="11" t="s">
        <v>119</v>
      </c>
      <c r="W729" s="14" t="s">
        <v>119</v>
      </c>
      <c r="X729" s="14" t="s">
        <v>119</v>
      </c>
      <c r="Y729" s="14" t="s">
        <v>119</v>
      </c>
      <c r="Z729" s="14" t="s">
        <v>119</v>
      </c>
      <c r="AA729" s="14"/>
      <c r="AB729" s="15">
        <f>retribucións!$L$71</f>
        <v>18968.988064320001</v>
      </c>
      <c r="AC729" s="15">
        <f>retribucións!$H$59</f>
        <v>19124.976097919996</v>
      </c>
      <c r="AD729" s="15">
        <f>AC729-AB729</f>
        <v>155.98803359999511</v>
      </c>
    </row>
    <row r="730" spans="1:30" ht="15" customHeight="1" x14ac:dyDescent="0.25">
      <c r="A730" s="13" t="s">
        <v>17</v>
      </c>
      <c r="B730" s="13" t="s">
        <v>119</v>
      </c>
      <c r="C730" s="14" t="s">
        <v>3099</v>
      </c>
      <c r="D730" s="24" t="s">
        <v>3104</v>
      </c>
      <c r="E730" s="14" t="s">
        <v>3105</v>
      </c>
      <c r="F730" s="14" t="s">
        <v>1348</v>
      </c>
      <c r="G730" s="11">
        <v>10</v>
      </c>
      <c r="H730" s="15">
        <f>retribucións!$E$59</f>
        <v>6486.34</v>
      </c>
      <c r="I730" s="11" t="s">
        <v>1349</v>
      </c>
      <c r="J730" s="24" t="s">
        <v>1350</v>
      </c>
      <c r="K730" s="11">
        <v>11</v>
      </c>
      <c r="L730" s="14"/>
      <c r="M730" s="14"/>
      <c r="N730" s="12">
        <v>6003</v>
      </c>
      <c r="O730" s="25"/>
      <c r="P730" s="14" t="s">
        <v>2259</v>
      </c>
      <c r="Q730" s="11" t="s">
        <v>15</v>
      </c>
      <c r="R730" s="16">
        <v>9733</v>
      </c>
      <c r="S730" s="12"/>
      <c r="T730" s="13" t="s">
        <v>17</v>
      </c>
      <c r="U730" s="13" t="s">
        <v>6687</v>
      </c>
      <c r="V730" s="11" t="s">
        <v>119</v>
      </c>
      <c r="W730" s="14" t="s">
        <v>119</v>
      </c>
      <c r="X730" s="14" t="s">
        <v>119</v>
      </c>
      <c r="Y730" s="14" t="s">
        <v>119</v>
      </c>
      <c r="Z730" s="14" t="s">
        <v>119</v>
      </c>
      <c r="AA730" s="14"/>
      <c r="AB730" s="15">
        <f>retribucións!$L$71</f>
        <v>18968.988064320001</v>
      </c>
      <c r="AC730" s="15">
        <f>retribucións!$H$59</f>
        <v>19124.976097919996</v>
      </c>
      <c r="AD730" s="15">
        <f>AC730-AB730</f>
        <v>155.98803359999511</v>
      </c>
    </row>
    <row r="731" spans="1:30" ht="15" customHeight="1" x14ac:dyDescent="0.25">
      <c r="A731" s="13" t="s">
        <v>17</v>
      </c>
      <c r="B731" s="13" t="s">
        <v>17</v>
      </c>
      <c r="C731" s="14" t="s">
        <v>3099</v>
      </c>
      <c r="D731" s="24" t="s">
        <v>3106</v>
      </c>
      <c r="E731" s="14" t="s">
        <v>3107</v>
      </c>
      <c r="F731" s="14" t="s">
        <v>1348</v>
      </c>
      <c r="G731" s="11">
        <v>10</v>
      </c>
      <c r="H731" s="15">
        <f>retribucións!$E$59</f>
        <v>6486.34</v>
      </c>
      <c r="I731" s="11" t="s">
        <v>1349</v>
      </c>
      <c r="J731" s="24" t="s">
        <v>1350</v>
      </c>
      <c r="K731" s="11">
        <v>11</v>
      </c>
      <c r="L731" s="14"/>
      <c r="M731" s="14"/>
      <c r="N731" s="12">
        <v>6003</v>
      </c>
      <c r="O731" s="25"/>
      <c r="P731" s="14" t="s">
        <v>2259</v>
      </c>
      <c r="Q731" s="11" t="s">
        <v>15</v>
      </c>
      <c r="R731" s="16">
        <v>9733</v>
      </c>
      <c r="S731" s="12"/>
      <c r="T731" s="13" t="s">
        <v>17</v>
      </c>
      <c r="U731" s="13" t="s">
        <v>17</v>
      </c>
      <c r="V731" s="11">
        <v>582</v>
      </c>
      <c r="W731" s="14" t="s">
        <v>419</v>
      </c>
      <c r="X731" s="14" t="s">
        <v>420</v>
      </c>
      <c r="Y731" s="14" t="s">
        <v>20</v>
      </c>
      <c r="Z731" s="14">
        <v>0</v>
      </c>
      <c r="AA731" s="14"/>
      <c r="AB731" s="15">
        <f>retribucións!$L$71</f>
        <v>18968.988064320001</v>
      </c>
      <c r="AC731" s="15">
        <f>retribucións!$H$59</f>
        <v>19124.976097919996</v>
      </c>
      <c r="AD731" s="15">
        <f>AC731-AB731</f>
        <v>155.98803359999511</v>
      </c>
    </row>
    <row r="732" spans="1:30" ht="15" customHeight="1" x14ac:dyDescent="0.25">
      <c r="A732" s="13" t="s">
        <v>17</v>
      </c>
      <c r="B732" s="13" t="s">
        <v>17</v>
      </c>
      <c r="C732" s="14" t="s">
        <v>3108</v>
      </c>
      <c r="D732" s="24" t="s">
        <v>3109</v>
      </c>
      <c r="E732" s="14" t="s">
        <v>3110</v>
      </c>
      <c r="F732" s="14" t="s">
        <v>1348</v>
      </c>
      <c r="G732" s="11">
        <v>9</v>
      </c>
      <c r="H732" s="15">
        <f>retribucións!$E$60</f>
        <v>6319.04</v>
      </c>
      <c r="I732" s="11" t="s">
        <v>1349</v>
      </c>
      <c r="J732" s="24" t="s">
        <v>1350</v>
      </c>
      <c r="K732" s="11">
        <v>11</v>
      </c>
      <c r="L732" s="14"/>
      <c r="M732" s="14"/>
      <c r="N732" s="12">
        <v>6003</v>
      </c>
      <c r="O732" s="25"/>
      <c r="P732" s="14"/>
      <c r="Q732" s="11" t="s">
        <v>15</v>
      </c>
      <c r="R732" s="16" t="s">
        <v>16</v>
      </c>
      <c r="S732" s="12"/>
      <c r="T732" s="13" t="s">
        <v>17</v>
      </c>
      <c r="U732" s="13" t="s">
        <v>17</v>
      </c>
      <c r="V732" s="11">
        <v>558</v>
      </c>
      <c r="W732" s="14" t="s">
        <v>421</v>
      </c>
      <c r="X732" s="14" t="s">
        <v>422</v>
      </c>
      <c r="Y732" s="14" t="s">
        <v>20</v>
      </c>
      <c r="Z732" s="14">
        <v>0</v>
      </c>
      <c r="AA732" s="14"/>
      <c r="AB732" s="15">
        <f>retribucións!$H$71</f>
        <v>18383.701689600002</v>
      </c>
      <c r="AC732" s="15">
        <f>retribucións!$H$60</f>
        <v>18626.938628479998</v>
      </c>
      <c r="AD732" s="15">
        <f t="shared" ref="AD732:AD738" si="28">AC732-AB732</f>
        <v>243.23693887999616</v>
      </c>
    </row>
    <row r="733" spans="1:30" ht="15" customHeight="1" x14ac:dyDescent="0.25">
      <c r="A733" s="13" t="s">
        <v>17</v>
      </c>
      <c r="B733" s="13" t="s">
        <v>17</v>
      </c>
      <c r="C733" s="14" t="s">
        <v>3108</v>
      </c>
      <c r="D733" s="24" t="s">
        <v>3111</v>
      </c>
      <c r="E733" s="14" t="s">
        <v>3112</v>
      </c>
      <c r="F733" s="14" t="s">
        <v>1348</v>
      </c>
      <c r="G733" s="11">
        <v>9</v>
      </c>
      <c r="H733" s="15">
        <f>retribucións!$E$60</f>
        <v>6319.04</v>
      </c>
      <c r="I733" s="11" t="s">
        <v>1349</v>
      </c>
      <c r="J733" s="24" t="s">
        <v>1350</v>
      </c>
      <c r="K733" s="11">
        <v>11</v>
      </c>
      <c r="L733" s="14"/>
      <c r="M733" s="14"/>
      <c r="N733" s="12">
        <v>6003</v>
      </c>
      <c r="O733" s="25"/>
      <c r="P733" s="14"/>
      <c r="Q733" s="11" t="s">
        <v>15</v>
      </c>
      <c r="R733" s="16">
        <v>948</v>
      </c>
      <c r="S733" s="12"/>
      <c r="T733" s="13" t="s">
        <v>17</v>
      </c>
      <c r="U733" s="13" t="s">
        <v>17</v>
      </c>
      <c r="V733" s="11">
        <v>447</v>
      </c>
      <c r="W733" s="14" t="s">
        <v>423</v>
      </c>
      <c r="X733" s="14" t="s">
        <v>424</v>
      </c>
      <c r="Y733" s="14" t="s">
        <v>20</v>
      </c>
      <c r="Z733" s="14">
        <v>0</v>
      </c>
      <c r="AA733" s="14"/>
      <c r="AB733" s="15">
        <f>retribucións!$H$71</f>
        <v>18383.701689600002</v>
      </c>
      <c r="AC733" s="15">
        <f>retribucións!$H$60</f>
        <v>18626.938628479998</v>
      </c>
      <c r="AD733" s="15">
        <f t="shared" si="28"/>
        <v>243.23693887999616</v>
      </c>
    </row>
    <row r="734" spans="1:30" ht="15" customHeight="1" x14ac:dyDescent="0.25">
      <c r="A734" s="13" t="s">
        <v>17</v>
      </c>
      <c r="B734" s="13" t="s">
        <v>17</v>
      </c>
      <c r="C734" s="14" t="s">
        <v>3108</v>
      </c>
      <c r="D734" s="24" t="s">
        <v>3113</v>
      </c>
      <c r="E734" s="14" t="s">
        <v>3114</v>
      </c>
      <c r="F734" s="14" t="s">
        <v>1348</v>
      </c>
      <c r="G734" s="11">
        <v>9</v>
      </c>
      <c r="H734" s="15">
        <f>retribucións!$E$60</f>
        <v>6319.04</v>
      </c>
      <c r="I734" s="11" t="s">
        <v>1349</v>
      </c>
      <c r="J734" s="24" t="s">
        <v>1350</v>
      </c>
      <c r="K734" s="11">
        <v>11</v>
      </c>
      <c r="L734" s="14"/>
      <c r="M734" s="14"/>
      <c r="N734" s="12">
        <v>6003</v>
      </c>
      <c r="O734" s="25"/>
      <c r="P734" s="14"/>
      <c r="Q734" s="11" t="s">
        <v>15</v>
      </c>
      <c r="R734" s="16">
        <v>948</v>
      </c>
      <c r="S734" s="12"/>
      <c r="T734" s="13" t="s">
        <v>17</v>
      </c>
      <c r="U734" s="13" t="s">
        <v>17</v>
      </c>
      <c r="V734" s="11">
        <v>309</v>
      </c>
      <c r="W734" s="14" t="s">
        <v>425</v>
      </c>
      <c r="X734" s="14" t="s">
        <v>426</v>
      </c>
      <c r="Y734" s="14" t="s">
        <v>20</v>
      </c>
      <c r="Z734" s="14">
        <v>0</v>
      </c>
      <c r="AA734" s="14"/>
      <c r="AB734" s="15">
        <f>retribucións!$H$71</f>
        <v>18383.701689600002</v>
      </c>
      <c r="AC734" s="15">
        <f>retribucións!$H$60</f>
        <v>18626.938628479998</v>
      </c>
      <c r="AD734" s="15">
        <f t="shared" si="28"/>
        <v>243.23693887999616</v>
      </c>
    </row>
    <row r="735" spans="1:30" ht="15" customHeight="1" x14ac:dyDescent="0.25">
      <c r="A735" s="13" t="s">
        <v>17</v>
      </c>
      <c r="B735" s="13" t="s">
        <v>17</v>
      </c>
      <c r="C735" s="14" t="s">
        <v>3108</v>
      </c>
      <c r="D735" s="24" t="s">
        <v>3115</v>
      </c>
      <c r="E735" s="14" t="s">
        <v>3116</v>
      </c>
      <c r="F735" s="14" t="s">
        <v>1348</v>
      </c>
      <c r="G735" s="11">
        <v>9</v>
      </c>
      <c r="H735" s="15">
        <f>retribucións!$E$60</f>
        <v>6319.04</v>
      </c>
      <c r="I735" s="11" t="s">
        <v>1349</v>
      </c>
      <c r="J735" s="24" t="s">
        <v>1350</v>
      </c>
      <c r="K735" s="11">
        <v>11</v>
      </c>
      <c r="L735" s="14"/>
      <c r="M735" s="14"/>
      <c r="N735" s="12">
        <v>6003</v>
      </c>
      <c r="O735" s="25"/>
      <c r="P735" s="14"/>
      <c r="Q735" s="11" t="s">
        <v>15</v>
      </c>
      <c r="R735" s="16">
        <v>948</v>
      </c>
      <c r="S735" s="12"/>
      <c r="T735" s="13" t="s">
        <v>17</v>
      </c>
      <c r="U735" s="13" t="s">
        <v>17</v>
      </c>
      <c r="V735" s="11">
        <v>463</v>
      </c>
      <c r="W735" s="14" t="s">
        <v>427</v>
      </c>
      <c r="X735" s="14" t="s">
        <v>428</v>
      </c>
      <c r="Y735" s="14" t="s">
        <v>20</v>
      </c>
      <c r="Z735" s="14">
        <v>0</v>
      </c>
      <c r="AA735" s="14"/>
      <c r="AB735" s="15">
        <f>retribucións!$H$71</f>
        <v>18383.701689600002</v>
      </c>
      <c r="AC735" s="15">
        <f>retribucións!$H$60</f>
        <v>18626.938628479998</v>
      </c>
      <c r="AD735" s="15">
        <f t="shared" si="28"/>
        <v>243.23693887999616</v>
      </c>
    </row>
    <row r="736" spans="1:30" ht="15" customHeight="1" x14ac:dyDescent="0.25">
      <c r="A736" s="13" t="s">
        <v>17</v>
      </c>
      <c r="B736" s="13" t="s">
        <v>17</v>
      </c>
      <c r="C736" s="14" t="s">
        <v>3117</v>
      </c>
      <c r="D736" s="24" t="s">
        <v>3118</v>
      </c>
      <c r="E736" s="14" t="s">
        <v>3119</v>
      </c>
      <c r="F736" s="14" t="s">
        <v>1348</v>
      </c>
      <c r="G736" s="11">
        <v>9</v>
      </c>
      <c r="H736" s="15">
        <f>retribucións!$E$60</f>
        <v>6319.04</v>
      </c>
      <c r="I736" s="11" t="s">
        <v>1349</v>
      </c>
      <c r="J736" s="24" t="s">
        <v>1350</v>
      </c>
      <c r="K736" s="11">
        <v>11</v>
      </c>
      <c r="L736" s="14"/>
      <c r="M736" s="14"/>
      <c r="N736" s="12">
        <v>6003</v>
      </c>
      <c r="O736" s="25"/>
      <c r="P736" s="14"/>
      <c r="Q736" s="11" t="s">
        <v>15</v>
      </c>
      <c r="R736" s="16">
        <v>948</v>
      </c>
      <c r="S736" s="12"/>
      <c r="T736" s="13" t="s">
        <v>17</v>
      </c>
      <c r="U736" s="13" t="s">
        <v>17</v>
      </c>
      <c r="V736" s="11">
        <v>636</v>
      </c>
      <c r="W736" s="14" t="s">
        <v>429</v>
      </c>
      <c r="X736" s="14" t="s">
        <v>430</v>
      </c>
      <c r="Y736" s="14" t="s">
        <v>20</v>
      </c>
      <c r="Z736" s="14">
        <v>0</v>
      </c>
      <c r="AA736" s="14"/>
      <c r="AB736" s="15">
        <f>retribucións!$H$71</f>
        <v>18383.701689600002</v>
      </c>
      <c r="AC736" s="15">
        <f>retribucións!$H$60</f>
        <v>18626.938628479998</v>
      </c>
      <c r="AD736" s="15">
        <f t="shared" si="28"/>
        <v>243.23693887999616</v>
      </c>
    </row>
    <row r="737" spans="1:30" ht="15" customHeight="1" x14ac:dyDescent="0.25">
      <c r="A737" s="13" t="s">
        <v>17</v>
      </c>
      <c r="B737" s="13" t="s">
        <v>17</v>
      </c>
      <c r="C737" s="14" t="s">
        <v>3117</v>
      </c>
      <c r="D737" s="24" t="s">
        <v>3120</v>
      </c>
      <c r="E737" s="14" t="s">
        <v>3121</v>
      </c>
      <c r="F737" s="14" t="s">
        <v>1348</v>
      </c>
      <c r="G737" s="11">
        <v>9</v>
      </c>
      <c r="H737" s="15">
        <f>retribucións!$E$60</f>
        <v>6319.04</v>
      </c>
      <c r="I737" s="11" t="s">
        <v>1349</v>
      </c>
      <c r="J737" s="24" t="s">
        <v>1350</v>
      </c>
      <c r="K737" s="11">
        <v>11</v>
      </c>
      <c r="L737" s="14"/>
      <c r="M737" s="14"/>
      <c r="N737" s="12">
        <v>6003</v>
      </c>
      <c r="O737" s="25"/>
      <c r="P737" s="14"/>
      <c r="Q737" s="11" t="s">
        <v>15</v>
      </c>
      <c r="R737" s="16">
        <v>948</v>
      </c>
      <c r="S737" s="12"/>
      <c r="T737" s="13" t="s">
        <v>17</v>
      </c>
      <c r="U737" s="13" t="s">
        <v>17</v>
      </c>
      <c r="V737" s="11">
        <v>353</v>
      </c>
      <c r="W737" s="14" t="s">
        <v>431</v>
      </c>
      <c r="X737" s="14" t="s">
        <v>432</v>
      </c>
      <c r="Y737" s="14" t="s">
        <v>20</v>
      </c>
      <c r="Z737" s="14">
        <v>0</v>
      </c>
      <c r="AA737" s="14"/>
      <c r="AB737" s="15">
        <f>retribucións!$H$71</f>
        <v>18383.701689600002</v>
      </c>
      <c r="AC737" s="15">
        <f>retribucións!$H$60</f>
        <v>18626.938628479998</v>
      </c>
      <c r="AD737" s="15">
        <f t="shared" si="28"/>
        <v>243.23693887999616</v>
      </c>
    </row>
    <row r="738" spans="1:30" ht="15" customHeight="1" x14ac:dyDescent="0.25">
      <c r="A738" s="13" t="s">
        <v>17</v>
      </c>
      <c r="B738" s="13" t="s">
        <v>119</v>
      </c>
      <c r="C738" s="14" t="s">
        <v>3117</v>
      </c>
      <c r="D738" s="24" t="s">
        <v>3122</v>
      </c>
      <c r="E738" s="14" t="s">
        <v>3123</v>
      </c>
      <c r="F738" s="14" t="s">
        <v>1348</v>
      </c>
      <c r="G738" s="11">
        <v>9</v>
      </c>
      <c r="H738" s="15">
        <f>retribucións!$E$60</f>
        <v>6319.04</v>
      </c>
      <c r="I738" s="11" t="s">
        <v>1349</v>
      </c>
      <c r="J738" s="24" t="s">
        <v>1350</v>
      </c>
      <c r="K738" s="11">
        <v>11</v>
      </c>
      <c r="L738" s="14"/>
      <c r="M738" s="14"/>
      <c r="N738" s="12">
        <v>6003</v>
      </c>
      <c r="O738" s="25"/>
      <c r="P738" s="14"/>
      <c r="Q738" s="11" t="s">
        <v>15</v>
      </c>
      <c r="R738" s="16" t="s">
        <v>16</v>
      </c>
      <c r="S738" s="12"/>
      <c r="T738" s="13" t="s">
        <v>17</v>
      </c>
      <c r="U738" s="13" t="s">
        <v>6687</v>
      </c>
      <c r="V738" s="11" t="s">
        <v>119</v>
      </c>
      <c r="W738" s="14" t="s">
        <v>119</v>
      </c>
      <c r="X738" s="14" t="s">
        <v>119</v>
      </c>
      <c r="Y738" s="14" t="s">
        <v>119</v>
      </c>
      <c r="Z738" s="14" t="s">
        <v>119</v>
      </c>
      <c r="AA738" s="14"/>
      <c r="AB738" s="15">
        <f>retribucións!$H$71</f>
        <v>18383.701689600002</v>
      </c>
      <c r="AC738" s="15">
        <f>retribucións!$H$60</f>
        <v>18626.938628479998</v>
      </c>
      <c r="AD738" s="15">
        <f t="shared" si="28"/>
        <v>243.23693887999616</v>
      </c>
    </row>
    <row r="739" spans="1:30" ht="15" customHeight="1" x14ac:dyDescent="0.25">
      <c r="A739" s="13" t="s">
        <v>17</v>
      </c>
      <c r="B739" s="13" t="s">
        <v>119</v>
      </c>
      <c r="C739" s="14" t="s">
        <v>3124</v>
      </c>
      <c r="D739" s="24" t="s">
        <v>3125</v>
      </c>
      <c r="E739" s="14" t="s">
        <v>3126</v>
      </c>
      <c r="F739" s="14" t="s">
        <v>1348</v>
      </c>
      <c r="G739" s="11">
        <v>10</v>
      </c>
      <c r="H739" s="15">
        <f>retribucións!$E$59</f>
        <v>6486.34</v>
      </c>
      <c r="I739" s="11" t="s">
        <v>1349</v>
      </c>
      <c r="J739" s="24" t="s">
        <v>1350</v>
      </c>
      <c r="K739" s="11">
        <v>11</v>
      </c>
      <c r="L739" s="14"/>
      <c r="M739" s="14"/>
      <c r="N739" s="12">
        <v>6003</v>
      </c>
      <c r="O739" s="25"/>
      <c r="P739" s="14" t="s">
        <v>2259</v>
      </c>
      <c r="Q739" s="11" t="s">
        <v>15</v>
      </c>
      <c r="R739" s="16">
        <v>9733</v>
      </c>
      <c r="S739" s="12"/>
      <c r="T739" s="13" t="s">
        <v>17</v>
      </c>
      <c r="U739" s="13" t="s">
        <v>6687</v>
      </c>
      <c r="V739" s="11" t="s">
        <v>119</v>
      </c>
      <c r="W739" s="14" t="s">
        <v>119</v>
      </c>
      <c r="X739" s="14" t="s">
        <v>119</v>
      </c>
      <c r="Y739" s="14" t="s">
        <v>119</v>
      </c>
      <c r="Z739" s="14" t="s">
        <v>119</v>
      </c>
      <c r="AA739" s="14"/>
      <c r="AB739" s="15">
        <f>retribucións!$L$71</f>
        <v>18968.988064320001</v>
      </c>
      <c r="AC739" s="15">
        <f>retribucións!$H$59</f>
        <v>19124.976097919996</v>
      </c>
      <c r="AD739" s="15">
        <f>AC739-AB739</f>
        <v>155.98803359999511</v>
      </c>
    </row>
    <row r="740" spans="1:30" ht="15" customHeight="1" x14ac:dyDescent="0.25">
      <c r="A740" s="13" t="s">
        <v>17</v>
      </c>
      <c r="B740" s="13" t="s">
        <v>17</v>
      </c>
      <c r="C740" s="14" t="s">
        <v>3124</v>
      </c>
      <c r="D740" s="24" t="s">
        <v>3127</v>
      </c>
      <c r="E740" s="14" t="s">
        <v>3128</v>
      </c>
      <c r="F740" s="14" t="s">
        <v>1348</v>
      </c>
      <c r="G740" s="11">
        <v>10</v>
      </c>
      <c r="H740" s="15">
        <f>retribucións!$E$59</f>
        <v>6486.34</v>
      </c>
      <c r="I740" s="11" t="s">
        <v>1349</v>
      </c>
      <c r="J740" s="24" t="s">
        <v>1350</v>
      </c>
      <c r="K740" s="11">
        <v>11</v>
      </c>
      <c r="L740" s="14"/>
      <c r="M740" s="14"/>
      <c r="N740" s="12">
        <v>6003</v>
      </c>
      <c r="O740" s="25"/>
      <c r="P740" s="14" t="s">
        <v>2259</v>
      </c>
      <c r="Q740" s="11" t="s">
        <v>15</v>
      </c>
      <c r="R740" s="16">
        <v>9733</v>
      </c>
      <c r="S740" s="12"/>
      <c r="T740" s="13" t="s">
        <v>17</v>
      </c>
      <c r="U740" s="13" t="s">
        <v>17</v>
      </c>
      <c r="V740" s="11">
        <v>369</v>
      </c>
      <c r="W740" s="14" t="s">
        <v>433</v>
      </c>
      <c r="X740" s="14" t="s">
        <v>434</v>
      </c>
      <c r="Y740" s="14" t="s">
        <v>20</v>
      </c>
      <c r="Z740" s="14">
        <v>0</v>
      </c>
      <c r="AA740" s="14"/>
      <c r="AB740" s="15">
        <f>retribucións!$L$71</f>
        <v>18968.988064320001</v>
      </c>
      <c r="AC740" s="15">
        <f>retribucións!$H$59</f>
        <v>19124.976097919996</v>
      </c>
      <c r="AD740" s="15">
        <f>AC740-AB740</f>
        <v>155.98803359999511</v>
      </c>
    </row>
    <row r="741" spans="1:30" ht="15" customHeight="1" x14ac:dyDescent="0.25">
      <c r="A741" s="13" t="s">
        <v>17</v>
      </c>
      <c r="B741" s="13" t="s">
        <v>119</v>
      </c>
      <c r="C741" s="14" t="s">
        <v>3124</v>
      </c>
      <c r="D741" s="24" t="s">
        <v>3129</v>
      </c>
      <c r="E741" s="14" t="s">
        <v>3130</v>
      </c>
      <c r="F741" s="14" t="s">
        <v>1348</v>
      </c>
      <c r="G741" s="11">
        <v>10</v>
      </c>
      <c r="H741" s="15">
        <f>retribucións!$E$59</f>
        <v>6486.34</v>
      </c>
      <c r="I741" s="11" t="s">
        <v>1349</v>
      </c>
      <c r="J741" s="24" t="s">
        <v>1350</v>
      </c>
      <c r="K741" s="11">
        <v>11</v>
      </c>
      <c r="L741" s="14"/>
      <c r="M741" s="14"/>
      <c r="N741" s="12">
        <v>6003</v>
      </c>
      <c r="O741" s="25"/>
      <c r="P741" s="14" t="s">
        <v>2259</v>
      </c>
      <c r="Q741" s="11" t="s">
        <v>15</v>
      </c>
      <c r="R741" s="16">
        <v>9733</v>
      </c>
      <c r="S741" s="12"/>
      <c r="T741" s="13" t="s">
        <v>17</v>
      </c>
      <c r="U741" s="13" t="s">
        <v>6687</v>
      </c>
      <c r="V741" s="11" t="s">
        <v>119</v>
      </c>
      <c r="W741" s="14" t="s">
        <v>119</v>
      </c>
      <c r="X741" s="14" t="s">
        <v>119</v>
      </c>
      <c r="Y741" s="14" t="s">
        <v>119</v>
      </c>
      <c r="Z741" s="14" t="s">
        <v>119</v>
      </c>
      <c r="AA741" s="14"/>
      <c r="AB741" s="15">
        <f>retribucións!$L$71</f>
        <v>18968.988064320001</v>
      </c>
      <c r="AC741" s="15">
        <f>retribucións!$H$59</f>
        <v>19124.976097919996</v>
      </c>
      <c r="AD741" s="15">
        <f>AC741-AB741</f>
        <v>155.98803359999511</v>
      </c>
    </row>
    <row r="742" spans="1:30" ht="15" customHeight="1" x14ac:dyDescent="0.25">
      <c r="A742" s="13" t="s">
        <v>17</v>
      </c>
      <c r="B742" s="13" t="s">
        <v>17</v>
      </c>
      <c r="C742" s="14" t="s">
        <v>3131</v>
      </c>
      <c r="D742" s="24" t="s">
        <v>3132</v>
      </c>
      <c r="E742" s="14" t="s">
        <v>3133</v>
      </c>
      <c r="F742" s="14" t="s">
        <v>1348</v>
      </c>
      <c r="G742" s="11">
        <v>9</v>
      </c>
      <c r="H742" s="15">
        <f>retribucións!$E$60</f>
        <v>6319.04</v>
      </c>
      <c r="I742" s="11" t="s">
        <v>1349</v>
      </c>
      <c r="J742" s="24" t="s">
        <v>1350</v>
      </c>
      <c r="K742" s="11">
        <v>11</v>
      </c>
      <c r="L742" s="14"/>
      <c r="M742" s="14"/>
      <c r="N742" s="12">
        <v>6003</v>
      </c>
      <c r="O742" s="25"/>
      <c r="P742" s="14"/>
      <c r="Q742" s="11" t="s">
        <v>15</v>
      </c>
      <c r="R742" s="16" t="s">
        <v>16</v>
      </c>
      <c r="S742" s="12"/>
      <c r="T742" s="13" t="s">
        <v>17</v>
      </c>
      <c r="U742" s="13" t="s">
        <v>17</v>
      </c>
      <c r="V742" s="11">
        <v>608</v>
      </c>
      <c r="W742" s="14" t="s">
        <v>435</v>
      </c>
      <c r="X742" s="14" t="s">
        <v>436</v>
      </c>
      <c r="Y742" s="14" t="s">
        <v>20</v>
      </c>
      <c r="Z742" s="14">
        <v>0</v>
      </c>
      <c r="AA742" s="14"/>
      <c r="AB742" s="15">
        <f>retribucións!$H$71</f>
        <v>18383.701689600002</v>
      </c>
      <c r="AC742" s="15">
        <f>retribucións!$H$60</f>
        <v>18626.938628479998</v>
      </c>
      <c r="AD742" s="15">
        <f t="shared" ref="AD742:AD752" si="29">AC742-AB742</f>
        <v>243.23693887999616</v>
      </c>
    </row>
    <row r="743" spans="1:30" ht="15" customHeight="1" x14ac:dyDescent="0.25">
      <c r="A743" s="13" t="s">
        <v>17</v>
      </c>
      <c r="B743" s="13" t="s">
        <v>17</v>
      </c>
      <c r="C743" s="14" t="s">
        <v>3131</v>
      </c>
      <c r="D743" s="24" t="s">
        <v>3134</v>
      </c>
      <c r="E743" s="14" t="s">
        <v>3135</v>
      </c>
      <c r="F743" s="14" t="s">
        <v>1348</v>
      </c>
      <c r="G743" s="11">
        <v>9</v>
      </c>
      <c r="H743" s="15">
        <f>retribucións!$E$60</f>
        <v>6319.04</v>
      </c>
      <c r="I743" s="11" t="s">
        <v>1349</v>
      </c>
      <c r="J743" s="24" t="s">
        <v>1350</v>
      </c>
      <c r="K743" s="11">
        <v>11</v>
      </c>
      <c r="L743" s="14"/>
      <c r="M743" s="14"/>
      <c r="N743" s="12">
        <v>6003</v>
      </c>
      <c r="O743" s="25"/>
      <c r="P743" s="14"/>
      <c r="Q743" s="11" t="s">
        <v>15</v>
      </c>
      <c r="R743" s="16" t="s">
        <v>16</v>
      </c>
      <c r="S743" s="12"/>
      <c r="T743" s="13" t="s">
        <v>17</v>
      </c>
      <c r="U743" s="13" t="s">
        <v>17</v>
      </c>
      <c r="V743" s="11">
        <v>537</v>
      </c>
      <c r="W743" s="14" t="s">
        <v>437</v>
      </c>
      <c r="X743" s="14" t="s">
        <v>438</v>
      </c>
      <c r="Y743" s="14" t="s">
        <v>20</v>
      </c>
      <c r="Z743" s="14">
        <v>0</v>
      </c>
      <c r="AA743" s="14"/>
      <c r="AB743" s="15">
        <f>retribucións!$H$71</f>
        <v>18383.701689600002</v>
      </c>
      <c r="AC743" s="15">
        <f>retribucións!$H$60</f>
        <v>18626.938628479998</v>
      </c>
      <c r="AD743" s="15">
        <f t="shared" si="29"/>
        <v>243.23693887999616</v>
      </c>
    </row>
    <row r="744" spans="1:30" ht="15" customHeight="1" x14ac:dyDescent="0.25">
      <c r="A744" s="13" t="s">
        <v>17</v>
      </c>
      <c r="B744" s="13" t="s">
        <v>119</v>
      </c>
      <c r="C744" s="14" t="s">
        <v>3136</v>
      </c>
      <c r="D744" s="24" t="s">
        <v>3137</v>
      </c>
      <c r="E744" s="14" t="s">
        <v>3138</v>
      </c>
      <c r="F744" s="14" t="s">
        <v>1348</v>
      </c>
      <c r="G744" s="11">
        <v>9</v>
      </c>
      <c r="H744" s="15">
        <f>retribucións!$E$60</f>
        <v>6319.04</v>
      </c>
      <c r="I744" s="11" t="s">
        <v>1349</v>
      </c>
      <c r="J744" s="24" t="s">
        <v>1350</v>
      </c>
      <c r="K744" s="11">
        <v>11</v>
      </c>
      <c r="L744" s="14"/>
      <c r="M744" s="14"/>
      <c r="N744" s="12">
        <v>6003</v>
      </c>
      <c r="O744" s="25"/>
      <c r="P744" s="14"/>
      <c r="Q744" s="11" t="s">
        <v>15</v>
      </c>
      <c r="R744" s="16" t="s">
        <v>16</v>
      </c>
      <c r="S744" s="12"/>
      <c r="T744" s="13" t="s">
        <v>17</v>
      </c>
      <c r="U744" s="13" t="s">
        <v>6687</v>
      </c>
      <c r="V744" s="11" t="s">
        <v>119</v>
      </c>
      <c r="W744" s="14" t="s">
        <v>119</v>
      </c>
      <c r="X744" s="14" t="s">
        <v>119</v>
      </c>
      <c r="Y744" s="14" t="s">
        <v>119</v>
      </c>
      <c r="Z744" s="14" t="s">
        <v>119</v>
      </c>
      <c r="AA744" s="14"/>
      <c r="AB744" s="15">
        <f>retribucións!$H$71</f>
        <v>18383.701689600002</v>
      </c>
      <c r="AC744" s="15">
        <f>retribucións!$H$60</f>
        <v>18626.938628479998</v>
      </c>
      <c r="AD744" s="15">
        <f t="shared" si="29"/>
        <v>243.23693887999616</v>
      </c>
    </row>
    <row r="745" spans="1:30" ht="15" customHeight="1" x14ac:dyDescent="0.25">
      <c r="A745" s="13" t="s">
        <v>17</v>
      </c>
      <c r="B745" s="13" t="s">
        <v>17</v>
      </c>
      <c r="C745" s="14" t="s">
        <v>3136</v>
      </c>
      <c r="D745" s="24" t="s">
        <v>3139</v>
      </c>
      <c r="E745" s="14" t="s">
        <v>3140</v>
      </c>
      <c r="F745" s="14" t="s">
        <v>1348</v>
      </c>
      <c r="G745" s="11">
        <v>9</v>
      </c>
      <c r="H745" s="15">
        <f>retribucións!$E$60</f>
        <v>6319.04</v>
      </c>
      <c r="I745" s="11" t="s">
        <v>1349</v>
      </c>
      <c r="J745" s="24" t="s">
        <v>1350</v>
      </c>
      <c r="K745" s="11">
        <v>11</v>
      </c>
      <c r="L745" s="14"/>
      <c r="M745" s="14"/>
      <c r="N745" s="12">
        <v>6003</v>
      </c>
      <c r="O745" s="25"/>
      <c r="P745" s="14"/>
      <c r="Q745" s="11" t="s">
        <v>15</v>
      </c>
      <c r="R745" s="16" t="s">
        <v>16</v>
      </c>
      <c r="S745" s="12"/>
      <c r="T745" s="13" t="s">
        <v>17</v>
      </c>
      <c r="U745" s="13" t="s">
        <v>17</v>
      </c>
      <c r="V745" s="11">
        <v>425</v>
      </c>
      <c r="W745" s="14" t="s">
        <v>439</v>
      </c>
      <c r="X745" s="14" t="s">
        <v>440</v>
      </c>
      <c r="Y745" s="14" t="s">
        <v>20</v>
      </c>
      <c r="Z745" s="14">
        <v>0</v>
      </c>
      <c r="AA745" s="14"/>
      <c r="AB745" s="15">
        <f>retribucións!$H$71</f>
        <v>18383.701689600002</v>
      </c>
      <c r="AC745" s="15">
        <f>retribucións!$H$60</f>
        <v>18626.938628479998</v>
      </c>
      <c r="AD745" s="15">
        <f t="shared" si="29"/>
        <v>243.23693887999616</v>
      </c>
    </row>
    <row r="746" spans="1:30" ht="15" customHeight="1" x14ac:dyDescent="0.25">
      <c r="A746" s="13" t="s">
        <v>17</v>
      </c>
      <c r="B746" s="13" t="s">
        <v>17</v>
      </c>
      <c r="C746" s="14" t="s">
        <v>3136</v>
      </c>
      <c r="D746" s="24" t="s">
        <v>3141</v>
      </c>
      <c r="E746" s="14" t="s">
        <v>3142</v>
      </c>
      <c r="F746" s="14" t="s">
        <v>1348</v>
      </c>
      <c r="G746" s="11">
        <v>9</v>
      </c>
      <c r="H746" s="15">
        <f>retribucións!$E$60</f>
        <v>6319.04</v>
      </c>
      <c r="I746" s="11" t="s">
        <v>1349</v>
      </c>
      <c r="J746" s="24" t="s">
        <v>1350</v>
      </c>
      <c r="K746" s="11">
        <v>11</v>
      </c>
      <c r="L746" s="14"/>
      <c r="M746" s="14"/>
      <c r="N746" s="12">
        <v>6003</v>
      </c>
      <c r="O746" s="25"/>
      <c r="P746" s="14"/>
      <c r="Q746" s="11" t="s">
        <v>15</v>
      </c>
      <c r="R746" s="16">
        <v>948</v>
      </c>
      <c r="S746" s="12"/>
      <c r="T746" s="13" t="s">
        <v>17</v>
      </c>
      <c r="U746" s="13" t="s">
        <v>17</v>
      </c>
      <c r="V746" s="11">
        <v>270</v>
      </c>
      <c r="W746" s="14" t="s">
        <v>441</v>
      </c>
      <c r="X746" s="14" t="s">
        <v>442</v>
      </c>
      <c r="Y746" s="14" t="s">
        <v>20</v>
      </c>
      <c r="Z746" s="14">
        <v>0</v>
      </c>
      <c r="AA746" s="14"/>
      <c r="AB746" s="15">
        <f>retribucións!$H$71</f>
        <v>18383.701689600002</v>
      </c>
      <c r="AC746" s="15">
        <f>retribucións!$H$60</f>
        <v>18626.938628479998</v>
      </c>
      <c r="AD746" s="15">
        <f t="shared" si="29"/>
        <v>243.23693887999616</v>
      </c>
    </row>
    <row r="747" spans="1:30" ht="15" customHeight="1" x14ac:dyDescent="0.25">
      <c r="A747" s="13" t="s">
        <v>17</v>
      </c>
      <c r="B747" s="13" t="s">
        <v>119</v>
      </c>
      <c r="C747" s="14" t="s">
        <v>3136</v>
      </c>
      <c r="D747" s="24" t="s">
        <v>3143</v>
      </c>
      <c r="E747" s="14" t="s">
        <v>3144</v>
      </c>
      <c r="F747" s="14" t="s">
        <v>1348</v>
      </c>
      <c r="G747" s="11">
        <v>9</v>
      </c>
      <c r="H747" s="15">
        <f>retribucións!$E$60</f>
        <v>6319.04</v>
      </c>
      <c r="I747" s="11" t="s">
        <v>1349</v>
      </c>
      <c r="J747" s="24" t="s">
        <v>1350</v>
      </c>
      <c r="K747" s="11">
        <v>11</v>
      </c>
      <c r="L747" s="14"/>
      <c r="M747" s="14"/>
      <c r="N747" s="12">
        <v>6003</v>
      </c>
      <c r="O747" s="25"/>
      <c r="P747" s="14"/>
      <c r="Q747" s="11" t="s">
        <v>15</v>
      </c>
      <c r="R747" s="16">
        <v>948</v>
      </c>
      <c r="S747" s="12"/>
      <c r="T747" s="13" t="s">
        <v>17</v>
      </c>
      <c r="U747" s="13" t="s">
        <v>6687</v>
      </c>
      <c r="V747" s="11" t="s">
        <v>119</v>
      </c>
      <c r="W747" s="14" t="s">
        <v>119</v>
      </c>
      <c r="X747" s="14" t="s">
        <v>119</v>
      </c>
      <c r="Y747" s="14" t="s">
        <v>119</v>
      </c>
      <c r="Z747" s="14" t="s">
        <v>119</v>
      </c>
      <c r="AA747" s="14"/>
      <c r="AB747" s="15">
        <f>retribucións!$H$71</f>
        <v>18383.701689600002</v>
      </c>
      <c r="AC747" s="15">
        <f>retribucións!$H$60</f>
        <v>18626.938628479998</v>
      </c>
      <c r="AD747" s="15">
        <f t="shared" si="29"/>
        <v>243.23693887999616</v>
      </c>
    </row>
    <row r="748" spans="1:30" ht="15" customHeight="1" x14ac:dyDescent="0.25">
      <c r="A748" s="13" t="s">
        <v>17</v>
      </c>
      <c r="B748" s="13" t="s">
        <v>17</v>
      </c>
      <c r="C748" s="14" t="s">
        <v>3145</v>
      </c>
      <c r="D748" s="24" t="s">
        <v>3146</v>
      </c>
      <c r="E748" s="14" t="s">
        <v>3147</v>
      </c>
      <c r="F748" s="14" t="s">
        <v>1348</v>
      </c>
      <c r="G748" s="11">
        <v>9</v>
      </c>
      <c r="H748" s="15">
        <f>retribucións!$E$60</f>
        <v>6319.04</v>
      </c>
      <c r="I748" s="11" t="s">
        <v>1349</v>
      </c>
      <c r="J748" s="24" t="s">
        <v>1350</v>
      </c>
      <c r="K748" s="11">
        <v>11</v>
      </c>
      <c r="L748" s="14"/>
      <c r="M748" s="14"/>
      <c r="N748" s="12">
        <v>6003</v>
      </c>
      <c r="O748" s="25"/>
      <c r="P748" s="14"/>
      <c r="Q748" s="11" t="s">
        <v>15</v>
      </c>
      <c r="R748" s="16" t="s">
        <v>16</v>
      </c>
      <c r="S748" s="12"/>
      <c r="T748" s="13" t="s">
        <v>17</v>
      </c>
      <c r="U748" s="13" t="s">
        <v>17</v>
      </c>
      <c r="V748" s="11">
        <v>530</v>
      </c>
      <c r="W748" s="14" t="s">
        <v>443</v>
      </c>
      <c r="X748" s="14" t="s">
        <v>444</v>
      </c>
      <c r="Y748" s="14" t="s">
        <v>20</v>
      </c>
      <c r="Z748" s="14">
        <v>0</v>
      </c>
      <c r="AA748" s="14"/>
      <c r="AB748" s="15">
        <f>retribucións!$H$71</f>
        <v>18383.701689600002</v>
      </c>
      <c r="AC748" s="15">
        <f>retribucións!$H$60</f>
        <v>18626.938628479998</v>
      </c>
      <c r="AD748" s="15">
        <f t="shared" si="29"/>
        <v>243.23693887999616</v>
      </c>
    </row>
    <row r="749" spans="1:30" ht="15" customHeight="1" x14ac:dyDescent="0.25">
      <c r="A749" s="13" t="s">
        <v>17</v>
      </c>
      <c r="B749" s="13" t="s">
        <v>17</v>
      </c>
      <c r="C749" s="14" t="s">
        <v>3145</v>
      </c>
      <c r="D749" s="24" t="s">
        <v>3148</v>
      </c>
      <c r="E749" s="14" t="s">
        <v>3149</v>
      </c>
      <c r="F749" s="14" t="s">
        <v>1348</v>
      </c>
      <c r="G749" s="11">
        <v>9</v>
      </c>
      <c r="H749" s="15">
        <f>retribucións!$E$60</f>
        <v>6319.04</v>
      </c>
      <c r="I749" s="11" t="s">
        <v>1349</v>
      </c>
      <c r="J749" s="24" t="s">
        <v>1350</v>
      </c>
      <c r="K749" s="11">
        <v>11</v>
      </c>
      <c r="L749" s="14"/>
      <c r="M749" s="14"/>
      <c r="N749" s="12">
        <v>6003</v>
      </c>
      <c r="O749" s="25"/>
      <c r="P749" s="14"/>
      <c r="Q749" s="11" t="s">
        <v>15</v>
      </c>
      <c r="R749" s="16" t="s">
        <v>16</v>
      </c>
      <c r="S749" s="12"/>
      <c r="T749" s="13" t="s">
        <v>17</v>
      </c>
      <c r="U749" s="13" t="s">
        <v>17</v>
      </c>
      <c r="V749" s="11">
        <v>4</v>
      </c>
      <c r="W749" s="14" t="s">
        <v>445</v>
      </c>
      <c r="X749" s="14" t="s">
        <v>446</v>
      </c>
      <c r="Y749" s="14" t="s">
        <v>20</v>
      </c>
      <c r="Z749" s="14">
        <v>0</v>
      </c>
      <c r="AA749" s="14"/>
      <c r="AB749" s="15">
        <f>retribucións!$H$71</f>
        <v>18383.701689600002</v>
      </c>
      <c r="AC749" s="15">
        <f>retribucións!$H$60</f>
        <v>18626.938628479998</v>
      </c>
      <c r="AD749" s="15">
        <f t="shared" si="29"/>
        <v>243.23693887999616</v>
      </c>
    </row>
    <row r="750" spans="1:30" ht="15" customHeight="1" x14ac:dyDescent="0.25">
      <c r="A750" s="13" t="s">
        <v>17</v>
      </c>
      <c r="B750" s="13" t="s">
        <v>17</v>
      </c>
      <c r="C750" s="14" t="s">
        <v>3150</v>
      </c>
      <c r="D750" s="24" t="s">
        <v>3151</v>
      </c>
      <c r="E750" s="14" t="s">
        <v>3152</v>
      </c>
      <c r="F750" s="14" t="s">
        <v>1348</v>
      </c>
      <c r="G750" s="11">
        <v>9</v>
      </c>
      <c r="H750" s="15">
        <f>retribucións!$E$60</f>
        <v>6319.04</v>
      </c>
      <c r="I750" s="11" t="s">
        <v>1349</v>
      </c>
      <c r="J750" s="24" t="s">
        <v>1350</v>
      </c>
      <c r="K750" s="11">
        <v>11</v>
      </c>
      <c r="L750" s="14"/>
      <c r="M750" s="14"/>
      <c r="N750" s="12">
        <v>6003</v>
      </c>
      <c r="O750" s="25"/>
      <c r="P750" s="14"/>
      <c r="Q750" s="11" t="s">
        <v>15</v>
      </c>
      <c r="R750" s="16">
        <v>948</v>
      </c>
      <c r="S750" s="12"/>
      <c r="T750" s="13" t="s">
        <v>17</v>
      </c>
      <c r="U750" s="13" t="s">
        <v>17</v>
      </c>
      <c r="V750" s="11">
        <v>619</v>
      </c>
      <c r="W750" s="14" t="s">
        <v>447</v>
      </c>
      <c r="X750" s="14" t="s">
        <v>448</v>
      </c>
      <c r="Y750" s="14" t="s">
        <v>20</v>
      </c>
      <c r="Z750" s="14">
        <v>0</v>
      </c>
      <c r="AA750" s="14"/>
      <c r="AB750" s="15">
        <f>retribucións!$H$71</f>
        <v>18383.701689600002</v>
      </c>
      <c r="AC750" s="15">
        <f>retribucións!$H$60</f>
        <v>18626.938628479998</v>
      </c>
      <c r="AD750" s="15">
        <f t="shared" si="29"/>
        <v>243.23693887999616</v>
      </c>
    </row>
    <row r="751" spans="1:30" ht="15" customHeight="1" x14ac:dyDescent="0.25">
      <c r="A751" s="13" t="s">
        <v>17</v>
      </c>
      <c r="B751" s="13" t="s">
        <v>119</v>
      </c>
      <c r="C751" s="14" t="s">
        <v>3150</v>
      </c>
      <c r="D751" s="24" t="s">
        <v>3153</v>
      </c>
      <c r="E751" s="14" t="s">
        <v>3154</v>
      </c>
      <c r="F751" s="14" t="s">
        <v>1348</v>
      </c>
      <c r="G751" s="11">
        <v>9</v>
      </c>
      <c r="H751" s="15">
        <f>retribucións!$E$60</f>
        <v>6319.04</v>
      </c>
      <c r="I751" s="11" t="s">
        <v>1349</v>
      </c>
      <c r="J751" s="24" t="s">
        <v>1350</v>
      </c>
      <c r="K751" s="11">
        <v>11</v>
      </c>
      <c r="L751" s="14"/>
      <c r="M751" s="14"/>
      <c r="N751" s="12">
        <v>6003</v>
      </c>
      <c r="O751" s="25"/>
      <c r="P751" s="14"/>
      <c r="Q751" s="11" t="s">
        <v>15</v>
      </c>
      <c r="R751" s="16" t="s">
        <v>16</v>
      </c>
      <c r="S751" s="12"/>
      <c r="T751" s="13" t="s">
        <v>17</v>
      </c>
      <c r="U751" s="13" t="s">
        <v>6687</v>
      </c>
      <c r="V751" s="11" t="s">
        <v>119</v>
      </c>
      <c r="W751" s="14" t="s">
        <v>119</v>
      </c>
      <c r="X751" s="14" t="s">
        <v>119</v>
      </c>
      <c r="Y751" s="14" t="s">
        <v>119</v>
      </c>
      <c r="Z751" s="14" t="s">
        <v>119</v>
      </c>
      <c r="AA751" s="14"/>
      <c r="AB751" s="15">
        <f>retribucións!$H$71</f>
        <v>18383.701689600002</v>
      </c>
      <c r="AC751" s="15">
        <f>retribucións!$H$60</f>
        <v>18626.938628479998</v>
      </c>
      <c r="AD751" s="15">
        <f t="shared" si="29"/>
        <v>243.23693887999616</v>
      </c>
    </row>
    <row r="752" spans="1:30" ht="15" customHeight="1" x14ac:dyDescent="0.25">
      <c r="A752" s="13" t="s">
        <v>17</v>
      </c>
      <c r="B752" s="13" t="s">
        <v>119</v>
      </c>
      <c r="C752" s="14" t="s">
        <v>3150</v>
      </c>
      <c r="D752" s="24" t="s">
        <v>3155</v>
      </c>
      <c r="E752" s="14" t="s">
        <v>3156</v>
      </c>
      <c r="F752" s="14" t="s">
        <v>1348</v>
      </c>
      <c r="G752" s="11">
        <v>9</v>
      </c>
      <c r="H752" s="15">
        <f>retribucións!$E$60</f>
        <v>6319.04</v>
      </c>
      <c r="I752" s="11" t="s">
        <v>1349</v>
      </c>
      <c r="J752" s="24" t="s">
        <v>1350</v>
      </c>
      <c r="K752" s="11">
        <v>11</v>
      </c>
      <c r="L752" s="14"/>
      <c r="M752" s="14"/>
      <c r="N752" s="12">
        <v>6003</v>
      </c>
      <c r="O752" s="25"/>
      <c r="P752" s="14"/>
      <c r="Q752" s="11" t="s">
        <v>15</v>
      </c>
      <c r="R752" s="16">
        <v>948</v>
      </c>
      <c r="S752" s="12"/>
      <c r="T752" s="13" t="s">
        <v>17</v>
      </c>
      <c r="U752" s="13" t="s">
        <v>6687</v>
      </c>
      <c r="V752" s="11" t="s">
        <v>119</v>
      </c>
      <c r="W752" s="14" t="s">
        <v>119</v>
      </c>
      <c r="X752" s="14" t="s">
        <v>119</v>
      </c>
      <c r="Y752" s="14" t="s">
        <v>119</v>
      </c>
      <c r="Z752" s="14" t="s">
        <v>119</v>
      </c>
      <c r="AA752" s="14"/>
      <c r="AB752" s="15">
        <f>retribucións!$H$71</f>
        <v>18383.701689600002</v>
      </c>
      <c r="AC752" s="15">
        <f>retribucións!$H$60</f>
        <v>18626.938628479998</v>
      </c>
      <c r="AD752" s="15">
        <f t="shared" si="29"/>
        <v>243.23693887999616</v>
      </c>
    </row>
    <row r="753" spans="1:30" ht="15" customHeight="1" x14ac:dyDescent="0.25">
      <c r="A753" s="13" t="s">
        <v>17</v>
      </c>
      <c r="B753" s="13" t="s">
        <v>119</v>
      </c>
      <c r="C753" s="14" t="s">
        <v>3157</v>
      </c>
      <c r="D753" s="24" t="s">
        <v>3158</v>
      </c>
      <c r="E753" s="14" t="s">
        <v>3159</v>
      </c>
      <c r="F753" s="14" t="s">
        <v>1348</v>
      </c>
      <c r="G753" s="11">
        <v>10</v>
      </c>
      <c r="H753" s="15">
        <f>retribucións!$E$59</f>
        <v>6486.34</v>
      </c>
      <c r="I753" s="11" t="s">
        <v>1349</v>
      </c>
      <c r="J753" s="24" t="s">
        <v>1350</v>
      </c>
      <c r="K753" s="11">
        <v>11</v>
      </c>
      <c r="L753" s="14"/>
      <c r="M753" s="14"/>
      <c r="N753" s="12">
        <v>6003</v>
      </c>
      <c r="O753" s="25"/>
      <c r="P753" s="14" t="s">
        <v>2259</v>
      </c>
      <c r="Q753" s="11" t="s">
        <v>15</v>
      </c>
      <c r="R753" s="16">
        <v>9733</v>
      </c>
      <c r="S753" s="12"/>
      <c r="T753" s="13" t="s">
        <v>17</v>
      </c>
      <c r="U753" s="13" t="s">
        <v>6687</v>
      </c>
      <c r="V753" s="11" t="s">
        <v>119</v>
      </c>
      <c r="W753" s="14" t="s">
        <v>119</v>
      </c>
      <c r="X753" s="14" t="s">
        <v>119</v>
      </c>
      <c r="Y753" s="14" t="s">
        <v>119</v>
      </c>
      <c r="Z753" s="14" t="s">
        <v>119</v>
      </c>
      <c r="AA753" s="14"/>
      <c r="AB753" s="15">
        <f>retribucións!$L$71</f>
        <v>18968.988064320001</v>
      </c>
      <c r="AC753" s="15">
        <f>retribucións!$H$59</f>
        <v>19124.976097919996</v>
      </c>
      <c r="AD753" s="15">
        <f>AC753-AB753</f>
        <v>155.98803359999511</v>
      </c>
    </row>
    <row r="754" spans="1:30" ht="15" customHeight="1" x14ac:dyDescent="0.25">
      <c r="A754" s="13" t="s">
        <v>17</v>
      </c>
      <c r="B754" s="13" t="s">
        <v>119</v>
      </c>
      <c r="C754" s="14" t="s">
        <v>3157</v>
      </c>
      <c r="D754" s="24" t="s">
        <v>3160</v>
      </c>
      <c r="E754" s="14" t="s">
        <v>3161</v>
      </c>
      <c r="F754" s="14" t="s">
        <v>1348</v>
      </c>
      <c r="G754" s="11">
        <v>10</v>
      </c>
      <c r="H754" s="15">
        <f>retribucións!$E$59</f>
        <v>6486.34</v>
      </c>
      <c r="I754" s="11" t="s">
        <v>1349</v>
      </c>
      <c r="J754" s="24" t="s">
        <v>1350</v>
      </c>
      <c r="K754" s="11">
        <v>11</v>
      </c>
      <c r="L754" s="14"/>
      <c r="M754" s="14"/>
      <c r="N754" s="12">
        <v>6003</v>
      </c>
      <c r="O754" s="25"/>
      <c r="P754" s="14" t="s">
        <v>2259</v>
      </c>
      <c r="Q754" s="11" t="s">
        <v>15</v>
      </c>
      <c r="R754" s="16">
        <v>9733</v>
      </c>
      <c r="S754" s="12"/>
      <c r="T754" s="13" t="s">
        <v>17</v>
      </c>
      <c r="U754" s="13" t="s">
        <v>6687</v>
      </c>
      <c r="V754" s="11" t="s">
        <v>119</v>
      </c>
      <c r="W754" s="14" t="s">
        <v>119</v>
      </c>
      <c r="X754" s="14" t="s">
        <v>119</v>
      </c>
      <c r="Y754" s="14" t="s">
        <v>119</v>
      </c>
      <c r="Z754" s="14" t="s">
        <v>119</v>
      </c>
      <c r="AA754" s="14"/>
      <c r="AB754" s="15">
        <f>retribucións!$L$71</f>
        <v>18968.988064320001</v>
      </c>
      <c r="AC754" s="15">
        <f>retribucións!$H$59</f>
        <v>19124.976097919996</v>
      </c>
      <c r="AD754" s="15">
        <f>AC754-AB754</f>
        <v>155.98803359999511</v>
      </c>
    </row>
    <row r="755" spans="1:30" ht="15" customHeight="1" x14ac:dyDescent="0.25">
      <c r="A755" s="13" t="s">
        <v>17</v>
      </c>
      <c r="B755" s="13" t="s">
        <v>119</v>
      </c>
      <c r="C755" s="14" t="s">
        <v>3162</v>
      </c>
      <c r="D755" s="24" t="s">
        <v>3163</v>
      </c>
      <c r="E755" s="14" t="s">
        <v>3164</v>
      </c>
      <c r="F755" s="14" t="s">
        <v>1348</v>
      </c>
      <c r="G755" s="11">
        <v>9</v>
      </c>
      <c r="H755" s="15">
        <f>retribucións!$E$60</f>
        <v>6319.04</v>
      </c>
      <c r="I755" s="11" t="s">
        <v>1349</v>
      </c>
      <c r="J755" s="24" t="s">
        <v>1350</v>
      </c>
      <c r="K755" s="11">
        <v>11</v>
      </c>
      <c r="L755" s="14"/>
      <c r="M755" s="14"/>
      <c r="N755" s="12">
        <v>6003</v>
      </c>
      <c r="O755" s="25"/>
      <c r="P755" s="14"/>
      <c r="Q755" s="11" t="s">
        <v>15</v>
      </c>
      <c r="R755" s="16">
        <v>948</v>
      </c>
      <c r="S755" s="12"/>
      <c r="T755" s="13" t="s">
        <v>17</v>
      </c>
      <c r="U755" s="13" t="s">
        <v>6687</v>
      </c>
      <c r="V755" s="11" t="s">
        <v>119</v>
      </c>
      <c r="W755" s="14" t="s">
        <v>119</v>
      </c>
      <c r="X755" s="14" t="s">
        <v>119</v>
      </c>
      <c r="Y755" s="14" t="s">
        <v>119</v>
      </c>
      <c r="Z755" s="14" t="s">
        <v>119</v>
      </c>
      <c r="AA755" s="14"/>
      <c r="AB755" s="15">
        <f>retribucións!$H$71</f>
        <v>18383.701689600002</v>
      </c>
      <c r="AC755" s="15">
        <f>retribucións!$H$60</f>
        <v>18626.938628479998</v>
      </c>
      <c r="AD755" s="15">
        <f t="shared" ref="AD755:AD790" si="30">AC755-AB755</f>
        <v>243.23693887999616</v>
      </c>
    </row>
    <row r="756" spans="1:30" ht="15" customHeight="1" x14ac:dyDescent="0.25">
      <c r="A756" s="13" t="s">
        <v>17</v>
      </c>
      <c r="B756" s="13" t="s">
        <v>119</v>
      </c>
      <c r="C756" s="14" t="s">
        <v>3162</v>
      </c>
      <c r="D756" s="24" t="s">
        <v>3165</v>
      </c>
      <c r="E756" s="14" t="s">
        <v>3166</v>
      </c>
      <c r="F756" s="14" t="s">
        <v>1348</v>
      </c>
      <c r="G756" s="11">
        <v>9</v>
      </c>
      <c r="H756" s="15">
        <f>retribucións!$E$60</f>
        <v>6319.04</v>
      </c>
      <c r="I756" s="11" t="s">
        <v>1349</v>
      </c>
      <c r="J756" s="24" t="s">
        <v>1350</v>
      </c>
      <c r="K756" s="11">
        <v>11</v>
      </c>
      <c r="L756" s="14"/>
      <c r="M756" s="14"/>
      <c r="N756" s="12">
        <v>6003</v>
      </c>
      <c r="O756" s="25"/>
      <c r="P756" s="14"/>
      <c r="Q756" s="11" t="s">
        <v>15</v>
      </c>
      <c r="R756" s="16">
        <v>948</v>
      </c>
      <c r="S756" s="12"/>
      <c r="T756" s="13" t="s">
        <v>17</v>
      </c>
      <c r="U756" s="13" t="s">
        <v>6687</v>
      </c>
      <c r="V756" s="11" t="s">
        <v>119</v>
      </c>
      <c r="W756" s="14" t="s">
        <v>119</v>
      </c>
      <c r="X756" s="14" t="s">
        <v>119</v>
      </c>
      <c r="Y756" s="14" t="s">
        <v>119</v>
      </c>
      <c r="Z756" s="14" t="s">
        <v>119</v>
      </c>
      <c r="AA756" s="14"/>
      <c r="AB756" s="15">
        <f>retribucións!$H$71</f>
        <v>18383.701689600002</v>
      </c>
      <c r="AC756" s="15">
        <f>retribucións!$H$60</f>
        <v>18626.938628479998</v>
      </c>
      <c r="AD756" s="15">
        <f t="shared" si="30"/>
        <v>243.23693887999616</v>
      </c>
    </row>
    <row r="757" spans="1:30" ht="15" customHeight="1" x14ac:dyDescent="0.25">
      <c r="A757" s="13" t="s">
        <v>17</v>
      </c>
      <c r="B757" s="13" t="s">
        <v>17</v>
      </c>
      <c r="C757" s="14" t="s">
        <v>3167</v>
      </c>
      <c r="D757" s="24" t="s">
        <v>3168</v>
      </c>
      <c r="E757" s="14" t="s">
        <v>3169</v>
      </c>
      <c r="F757" s="14" t="s">
        <v>1348</v>
      </c>
      <c r="G757" s="11">
        <v>9</v>
      </c>
      <c r="H757" s="15">
        <f>retribucións!$E$60</f>
        <v>6319.04</v>
      </c>
      <c r="I757" s="11" t="s">
        <v>1349</v>
      </c>
      <c r="J757" s="24" t="s">
        <v>1350</v>
      </c>
      <c r="K757" s="11">
        <v>11</v>
      </c>
      <c r="L757" s="14"/>
      <c r="M757" s="14"/>
      <c r="N757" s="12">
        <v>6003</v>
      </c>
      <c r="O757" s="25"/>
      <c r="P757" s="14"/>
      <c r="Q757" s="11" t="s">
        <v>15</v>
      </c>
      <c r="R757" s="16">
        <v>948</v>
      </c>
      <c r="S757" s="12"/>
      <c r="T757" s="13" t="s">
        <v>17</v>
      </c>
      <c r="U757" s="13" t="s">
        <v>17</v>
      </c>
      <c r="V757" s="11">
        <v>398</v>
      </c>
      <c r="W757" s="14" t="s">
        <v>449</v>
      </c>
      <c r="X757" s="14" t="s">
        <v>450</v>
      </c>
      <c r="Y757" s="14" t="s">
        <v>20</v>
      </c>
      <c r="Z757" s="14">
        <v>0</v>
      </c>
      <c r="AA757" s="14"/>
      <c r="AB757" s="15">
        <f>retribucións!$H$71</f>
        <v>18383.701689600002</v>
      </c>
      <c r="AC757" s="15">
        <f>retribucións!$H$60</f>
        <v>18626.938628479998</v>
      </c>
      <c r="AD757" s="15">
        <f t="shared" si="30"/>
        <v>243.23693887999616</v>
      </c>
    </row>
    <row r="758" spans="1:30" ht="15" customHeight="1" x14ac:dyDescent="0.25">
      <c r="A758" s="13" t="s">
        <v>17</v>
      </c>
      <c r="B758" s="13" t="s">
        <v>119</v>
      </c>
      <c r="C758" s="14" t="s">
        <v>3167</v>
      </c>
      <c r="D758" s="24" t="s">
        <v>3170</v>
      </c>
      <c r="E758" s="14" t="s">
        <v>3171</v>
      </c>
      <c r="F758" s="14" t="s">
        <v>1348</v>
      </c>
      <c r="G758" s="11">
        <v>9</v>
      </c>
      <c r="H758" s="15">
        <f>retribucións!$E$60</f>
        <v>6319.04</v>
      </c>
      <c r="I758" s="11" t="s">
        <v>1349</v>
      </c>
      <c r="J758" s="24" t="s">
        <v>1350</v>
      </c>
      <c r="K758" s="11">
        <v>11</v>
      </c>
      <c r="L758" s="14"/>
      <c r="M758" s="14"/>
      <c r="N758" s="12">
        <v>6003</v>
      </c>
      <c r="O758" s="25"/>
      <c r="P758" s="14"/>
      <c r="Q758" s="11" t="s">
        <v>15</v>
      </c>
      <c r="R758" s="16">
        <v>948</v>
      </c>
      <c r="S758" s="12"/>
      <c r="T758" s="13" t="s">
        <v>17</v>
      </c>
      <c r="U758" s="13" t="s">
        <v>6687</v>
      </c>
      <c r="V758" s="11" t="s">
        <v>119</v>
      </c>
      <c r="W758" s="14" t="s">
        <v>119</v>
      </c>
      <c r="X758" s="14" t="s">
        <v>119</v>
      </c>
      <c r="Y758" s="14" t="s">
        <v>119</v>
      </c>
      <c r="Z758" s="14" t="s">
        <v>119</v>
      </c>
      <c r="AA758" s="14"/>
      <c r="AB758" s="15">
        <f>retribucións!$H$71</f>
        <v>18383.701689600002</v>
      </c>
      <c r="AC758" s="15">
        <f>retribucións!$H$60</f>
        <v>18626.938628479998</v>
      </c>
      <c r="AD758" s="15">
        <f t="shared" si="30"/>
        <v>243.23693887999616</v>
      </c>
    </row>
    <row r="759" spans="1:30" ht="15" customHeight="1" x14ac:dyDescent="0.25">
      <c r="A759" s="13" t="s">
        <v>17</v>
      </c>
      <c r="B759" s="13" t="s">
        <v>119</v>
      </c>
      <c r="C759" s="14" t="s">
        <v>3167</v>
      </c>
      <c r="D759" s="24" t="s">
        <v>3172</v>
      </c>
      <c r="E759" s="14" t="s">
        <v>3173</v>
      </c>
      <c r="F759" s="14" t="s">
        <v>1348</v>
      </c>
      <c r="G759" s="11">
        <v>9</v>
      </c>
      <c r="H759" s="15">
        <f>retribucións!$E$60</f>
        <v>6319.04</v>
      </c>
      <c r="I759" s="11" t="s">
        <v>1349</v>
      </c>
      <c r="J759" s="24" t="s">
        <v>1350</v>
      </c>
      <c r="K759" s="11">
        <v>11</v>
      </c>
      <c r="L759" s="14"/>
      <c r="M759" s="14"/>
      <c r="N759" s="12">
        <v>6003</v>
      </c>
      <c r="O759" s="25"/>
      <c r="P759" s="14"/>
      <c r="Q759" s="11" t="s">
        <v>15</v>
      </c>
      <c r="R759" s="16" t="s">
        <v>16</v>
      </c>
      <c r="S759" s="12"/>
      <c r="T759" s="13" t="s">
        <v>17</v>
      </c>
      <c r="U759" s="13" t="s">
        <v>6687</v>
      </c>
      <c r="V759" s="11" t="s">
        <v>119</v>
      </c>
      <c r="W759" s="14" t="s">
        <v>119</v>
      </c>
      <c r="X759" s="14" t="s">
        <v>119</v>
      </c>
      <c r="Y759" s="14" t="s">
        <v>119</v>
      </c>
      <c r="Z759" s="14" t="s">
        <v>119</v>
      </c>
      <c r="AA759" s="14"/>
      <c r="AB759" s="15">
        <f>retribucións!$H$71</f>
        <v>18383.701689600002</v>
      </c>
      <c r="AC759" s="15">
        <f>retribucións!$H$60</f>
        <v>18626.938628479998</v>
      </c>
      <c r="AD759" s="15">
        <f t="shared" si="30"/>
        <v>243.23693887999616</v>
      </c>
    </row>
    <row r="760" spans="1:30" ht="15" customHeight="1" x14ac:dyDescent="0.25">
      <c r="A760" s="13" t="s">
        <v>17</v>
      </c>
      <c r="B760" s="13" t="s">
        <v>17</v>
      </c>
      <c r="C760" s="14" t="s">
        <v>3167</v>
      </c>
      <c r="D760" s="24" t="s">
        <v>3174</v>
      </c>
      <c r="E760" s="14" t="s">
        <v>3175</v>
      </c>
      <c r="F760" s="14" t="s">
        <v>1348</v>
      </c>
      <c r="G760" s="11">
        <v>9</v>
      </c>
      <c r="H760" s="15">
        <f>retribucións!$E$60</f>
        <v>6319.04</v>
      </c>
      <c r="I760" s="11" t="s">
        <v>1349</v>
      </c>
      <c r="J760" s="24" t="s">
        <v>1350</v>
      </c>
      <c r="K760" s="11">
        <v>11</v>
      </c>
      <c r="L760" s="14"/>
      <c r="M760" s="14"/>
      <c r="N760" s="12">
        <v>6003</v>
      </c>
      <c r="O760" s="25"/>
      <c r="P760" s="14"/>
      <c r="Q760" s="11" t="s">
        <v>15</v>
      </c>
      <c r="R760" s="16">
        <v>948</v>
      </c>
      <c r="S760" s="12"/>
      <c r="T760" s="13" t="s">
        <v>17</v>
      </c>
      <c r="U760" s="13" t="s">
        <v>17</v>
      </c>
      <c r="V760" s="11">
        <v>30</v>
      </c>
      <c r="W760" s="14" t="s">
        <v>451</v>
      </c>
      <c r="X760" s="14" t="s">
        <v>452</v>
      </c>
      <c r="Y760" s="14" t="s">
        <v>20</v>
      </c>
      <c r="Z760" s="14">
        <v>0</v>
      </c>
      <c r="AA760" s="14"/>
      <c r="AB760" s="15">
        <f>retribucións!$H$71</f>
        <v>18383.701689600002</v>
      </c>
      <c r="AC760" s="15">
        <f>retribucións!$H$60</f>
        <v>18626.938628479998</v>
      </c>
      <c r="AD760" s="15">
        <f t="shared" si="30"/>
        <v>243.23693887999616</v>
      </c>
    </row>
    <row r="761" spans="1:30" ht="15" customHeight="1" x14ac:dyDescent="0.25">
      <c r="A761" s="13" t="s">
        <v>17</v>
      </c>
      <c r="B761" s="13" t="s">
        <v>119</v>
      </c>
      <c r="C761" s="14" t="s">
        <v>3176</v>
      </c>
      <c r="D761" s="24" t="s">
        <v>3177</v>
      </c>
      <c r="E761" s="14" t="s">
        <v>3178</v>
      </c>
      <c r="F761" s="14" t="s">
        <v>1348</v>
      </c>
      <c r="G761" s="11">
        <v>9</v>
      </c>
      <c r="H761" s="15">
        <f>retribucións!$E$60</f>
        <v>6319.04</v>
      </c>
      <c r="I761" s="11" t="s">
        <v>1349</v>
      </c>
      <c r="J761" s="24" t="s">
        <v>1350</v>
      </c>
      <c r="K761" s="11">
        <v>11</v>
      </c>
      <c r="L761" s="14"/>
      <c r="M761" s="14"/>
      <c r="N761" s="12">
        <v>6003</v>
      </c>
      <c r="O761" s="25"/>
      <c r="P761" s="14"/>
      <c r="Q761" s="11" t="s">
        <v>15</v>
      </c>
      <c r="R761" s="16">
        <v>948</v>
      </c>
      <c r="S761" s="12"/>
      <c r="T761" s="13" t="s">
        <v>17</v>
      </c>
      <c r="U761" s="13" t="s">
        <v>6687</v>
      </c>
      <c r="V761" s="11" t="s">
        <v>119</v>
      </c>
      <c r="W761" s="14" t="s">
        <v>119</v>
      </c>
      <c r="X761" s="14" t="s">
        <v>119</v>
      </c>
      <c r="Y761" s="14" t="s">
        <v>119</v>
      </c>
      <c r="Z761" s="14" t="s">
        <v>119</v>
      </c>
      <c r="AA761" s="14"/>
      <c r="AB761" s="15">
        <f>retribucións!$H$71</f>
        <v>18383.701689600002</v>
      </c>
      <c r="AC761" s="15">
        <f>retribucións!$H$60</f>
        <v>18626.938628479998</v>
      </c>
      <c r="AD761" s="15">
        <f t="shared" si="30"/>
        <v>243.23693887999616</v>
      </c>
    </row>
    <row r="762" spans="1:30" ht="15" customHeight="1" x14ac:dyDescent="0.25">
      <c r="A762" s="13" t="s">
        <v>17</v>
      </c>
      <c r="B762" s="13" t="s">
        <v>119</v>
      </c>
      <c r="C762" s="14" t="s">
        <v>3176</v>
      </c>
      <c r="D762" s="24" t="s">
        <v>3179</v>
      </c>
      <c r="E762" s="14" t="s">
        <v>3180</v>
      </c>
      <c r="F762" s="14" t="s">
        <v>1348</v>
      </c>
      <c r="G762" s="11">
        <v>9</v>
      </c>
      <c r="H762" s="15">
        <f>retribucións!$E$60</f>
        <v>6319.04</v>
      </c>
      <c r="I762" s="11" t="s">
        <v>1349</v>
      </c>
      <c r="J762" s="24" t="s">
        <v>1350</v>
      </c>
      <c r="K762" s="11">
        <v>11</v>
      </c>
      <c r="L762" s="14"/>
      <c r="M762" s="14"/>
      <c r="N762" s="12">
        <v>6003</v>
      </c>
      <c r="O762" s="25"/>
      <c r="P762" s="14"/>
      <c r="Q762" s="11" t="s">
        <v>15</v>
      </c>
      <c r="R762" s="16" t="s">
        <v>16</v>
      </c>
      <c r="S762" s="12"/>
      <c r="T762" s="13" t="s">
        <v>17</v>
      </c>
      <c r="U762" s="13" t="s">
        <v>6687</v>
      </c>
      <c r="V762" s="11" t="s">
        <v>119</v>
      </c>
      <c r="W762" s="14" t="s">
        <v>119</v>
      </c>
      <c r="X762" s="14" t="s">
        <v>119</v>
      </c>
      <c r="Y762" s="14" t="s">
        <v>119</v>
      </c>
      <c r="Z762" s="14" t="s">
        <v>119</v>
      </c>
      <c r="AA762" s="14"/>
      <c r="AB762" s="15">
        <f>retribucións!$H$71</f>
        <v>18383.701689600002</v>
      </c>
      <c r="AC762" s="15">
        <f>retribucións!$H$60</f>
        <v>18626.938628479998</v>
      </c>
      <c r="AD762" s="15">
        <f t="shared" si="30"/>
        <v>243.23693887999616</v>
      </c>
    </row>
    <row r="763" spans="1:30" ht="15" customHeight="1" x14ac:dyDescent="0.25">
      <c r="A763" s="13" t="s">
        <v>17</v>
      </c>
      <c r="B763" s="13" t="s">
        <v>17</v>
      </c>
      <c r="C763" s="14" t="s">
        <v>3176</v>
      </c>
      <c r="D763" s="24" t="s">
        <v>3181</v>
      </c>
      <c r="E763" s="14" t="s">
        <v>3182</v>
      </c>
      <c r="F763" s="14" t="s">
        <v>1348</v>
      </c>
      <c r="G763" s="11">
        <v>9</v>
      </c>
      <c r="H763" s="15">
        <f>retribucións!$E$60</f>
        <v>6319.04</v>
      </c>
      <c r="I763" s="11" t="s">
        <v>1349</v>
      </c>
      <c r="J763" s="24" t="s">
        <v>1350</v>
      </c>
      <c r="K763" s="11">
        <v>11</v>
      </c>
      <c r="L763" s="14"/>
      <c r="M763" s="14"/>
      <c r="N763" s="12">
        <v>6003</v>
      </c>
      <c r="O763" s="25"/>
      <c r="P763" s="14"/>
      <c r="Q763" s="11" t="s">
        <v>15</v>
      </c>
      <c r="R763" s="16">
        <v>948</v>
      </c>
      <c r="S763" s="12"/>
      <c r="T763" s="13" t="s">
        <v>17</v>
      </c>
      <c r="U763" s="13" t="s">
        <v>17</v>
      </c>
      <c r="V763" s="11">
        <v>286</v>
      </c>
      <c r="W763" s="14" t="s">
        <v>453</v>
      </c>
      <c r="X763" s="14" t="s">
        <v>454</v>
      </c>
      <c r="Y763" s="14" t="s">
        <v>20</v>
      </c>
      <c r="Z763" s="14">
        <v>0</v>
      </c>
      <c r="AA763" s="14"/>
      <c r="AB763" s="15">
        <f>retribucións!$H$71</f>
        <v>18383.701689600002</v>
      </c>
      <c r="AC763" s="15">
        <f>retribucións!$H$60</f>
        <v>18626.938628479998</v>
      </c>
      <c r="AD763" s="15">
        <f t="shared" si="30"/>
        <v>243.23693887999616</v>
      </c>
    </row>
    <row r="764" spans="1:30" ht="15" customHeight="1" x14ac:dyDescent="0.25">
      <c r="A764" s="13" t="s">
        <v>17</v>
      </c>
      <c r="B764" s="13" t="s">
        <v>17</v>
      </c>
      <c r="C764" s="14" t="s">
        <v>3176</v>
      </c>
      <c r="D764" s="24" t="s">
        <v>3183</v>
      </c>
      <c r="E764" s="14" t="s">
        <v>3184</v>
      </c>
      <c r="F764" s="14" t="s">
        <v>1348</v>
      </c>
      <c r="G764" s="11">
        <v>9</v>
      </c>
      <c r="H764" s="15">
        <f>retribucións!$E$60</f>
        <v>6319.04</v>
      </c>
      <c r="I764" s="11" t="s">
        <v>1349</v>
      </c>
      <c r="J764" s="24" t="s">
        <v>1350</v>
      </c>
      <c r="K764" s="11">
        <v>11</v>
      </c>
      <c r="L764" s="14"/>
      <c r="M764" s="14"/>
      <c r="N764" s="12">
        <v>6003</v>
      </c>
      <c r="O764" s="25"/>
      <c r="P764" s="14"/>
      <c r="Q764" s="11" t="s">
        <v>15</v>
      </c>
      <c r="R764" s="16" t="s">
        <v>16</v>
      </c>
      <c r="S764" s="12"/>
      <c r="T764" s="13" t="s">
        <v>17</v>
      </c>
      <c r="U764" s="13" t="s">
        <v>17</v>
      </c>
      <c r="V764" s="11">
        <v>216</v>
      </c>
      <c r="W764" s="14" t="s">
        <v>455</v>
      </c>
      <c r="X764" s="14" t="s">
        <v>456</v>
      </c>
      <c r="Y764" s="14" t="s">
        <v>20</v>
      </c>
      <c r="Z764" s="14">
        <v>0</v>
      </c>
      <c r="AA764" s="14"/>
      <c r="AB764" s="15">
        <f>retribucións!$H$71</f>
        <v>18383.701689600002</v>
      </c>
      <c r="AC764" s="15">
        <f>retribucións!$H$60</f>
        <v>18626.938628479998</v>
      </c>
      <c r="AD764" s="15">
        <f t="shared" si="30"/>
        <v>243.23693887999616</v>
      </c>
    </row>
    <row r="765" spans="1:30" ht="15" customHeight="1" x14ac:dyDescent="0.25">
      <c r="A765" s="13" t="s">
        <v>17</v>
      </c>
      <c r="B765" s="13" t="s">
        <v>119</v>
      </c>
      <c r="C765" s="14" t="s">
        <v>3185</v>
      </c>
      <c r="D765" s="24" t="s">
        <v>3186</v>
      </c>
      <c r="E765" s="14" t="s">
        <v>3187</v>
      </c>
      <c r="F765" s="14" t="s">
        <v>1348</v>
      </c>
      <c r="G765" s="11">
        <v>9</v>
      </c>
      <c r="H765" s="15">
        <f>retribucións!$E$60</f>
        <v>6319.04</v>
      </c>
      <c r="I765" s="11" t="s">
        <v>1349</v>
      </c>
      <c r="J765" s="24" t="s">
        <v>1350</v>
      </c>
      <c r="K765" s="11">
        <v>11</v>
      </c>
      <c r="L765" s="14"/>
      <c r="M765" s="14"/>
      <c r="N765" s="12">
        <v>6003</v>
      </c>
      <c r="O765" s="25"/>
      <c r="P765" s="14"/>
      <c r="Q765" s="11" t="s">
        <v>15</v>
      </c>
      <c r="R765" s="16" t="s">
        <v>16</v>
      </c>
      <c r="S765" s="12"/>
      <c r="T765" s="13" t="s">
        <v>17</v>
      </c>
      <c r="U765" s="13" t="s">
        <v>6687</v>
      </c>
      <c r="V765" s="11" t="s">
        <v>119</v>
      </c>
      <c r="W765" s="14" t="s">
        <v>119</v>
      </c>
      <c r="X765" s="14" t="s">
        <v>119</v>
      </c>
      <c r="Y765" s="14" t="s">
        <v>119</v>
      </c>
      <c r="Z765" s="14" t="s">
        <v>119</v>
      </c>
      <c r="AA765" s="14"/>
      <c r="AB765" s="15">
        <f>retribucións!$H$71</f>
        <v>18383.701689600002</v>
      </c>
      <c r="AC765" s="15">
        <f>retribucións!$H$60</f>
        <v>18626.938628479998</v>
      </c>
      <c r="AD765" s="15">
        <f t="shared" si="30"/>
        <v>243.23693887999616</v>
      </c>
    </row>
    <row r="766" spans="1:30" ht="15" customHeight="1" x14ac:dyDescent="0.25">
      <c r="A766" s="13" t="s">
        <v>17</v>
      </c>
      <c r="B766" s="13" t="s">
        <v>17</v>
      </c>
      <c r="C766" s="14" t="s">
        <v>3185</v>
      </c>
      <c r="D766" s="24" t="s">
        <v>3188</v>
      </c>
      <c r="E766" s="14" t="s">
        <v>3189</v>
      </c>
      <c r="F766" s="14" t="s">
        <v>1348</v>
      </c>
      <c r="G766" s="11">
        <v>9</v>
      </c>
      <c r="H766" s="15">
        <f>retribucións!$E$60</f>
        <v>6319.04</v>
      </c>
      <c r="I766" s="11" t="s">
        <v>1349</v>
      </c>
      <c r="J766" s="24" t="s">
        <v>1350</v>
      </c>
      <c r="K766" s="11">
        <v>11</v>
      </c>
      <c r="L766" s="14"/>
      <c r="M766" s="14"/>
      <c r="N766" s="12">
        <v>6003</v>
      </c>
      <c r="O766" s="25"/>
      <c r="P766" s="14"/>
      <c r="Q766" s="11" t="s">
        <v>15</v>
      </c>
      <c r="R766" s="16">
        <v>948</v>
      </c>
      <c r="S766" s="12"/>
      <c r="T766" s="13" t="s">
        <v>17</v>
      </c>
      <c r="U766" s="13" t="s">
        <v>17</v>
      </c>
      <c r="V766" s="11">
        <v>457</v>
      </c>
      <c r="W766" s="14" t="s">
        <v>457</v>
      </c>
      <c r="X766" s="14" t="s">
        <v>458</v>
      </c>
      <c r="Y766" s="14" t="s">
        <v>20</v>
      </c>
      <c r="Z766" s="14">
        <v>0</v>
      </c>
      <c r="AA766" s="14"/>
      <c r="AB766" s="15">
        <f>retribucións!$H$71</f>
        <v>18383.701689600002</v>
      </c>
      <c r="AC766" s="15">
        <f>retribucións!$H$60</f>
        <v>18626.938628479998</v>
      </c>
      <c r="AD766" s="15">
        <f t="shared" si="30"/>
        <v>243.23693887999616</v>
      </c>
    </row>
    <row r="767" spans="1:30" ht="15" customHeight="1" x14ac:dyDescent="0.25">
      <c r="A767" s="13" t="s">
        <v>17</v>
      </c>
      <c r="B767" s="13" t="s">
        <v>119</v>
      </c>
      <c r="C767" s="14" t="s">
        <v>3185</v>
      </c>
      <c r="D767" s="24" t="s">
        <v>3190</v>
      </c>
      <c r="E767" s="14" t="s">
        <v>3191</v>
      </c>
      <c r="F767" s="14" t="s">
        <v>1348</v>
      </c>
      <c r="G767" s="11">
        <v>9</v>
      </c>
      <c r="H767" s="15">
        <f>retribucións!$E$60</f>
        <v>6319.04</v>
      </c>
      <c r="I767" s="11" t="s">
        <v>1349</v>
      </c>
      <c r="J767" s="24" t="s">
        <v>1350</v>
      </c>
      <c r="K767" s="11">
        <v>11</v>
      </c>
      <c r="L767" s="14"/>
      <c r="M767" s="14"/>
      <c r="N767" s="12">
        <v>6003</v>
      </c>
      <c r="O767" s="25"/>
      <c r="P767" s="14"/>
      <c r="Q767" s="11" t="s">
        <v>15</v>
      </c>
      <c r="R767" s="16" t="s">
        <v>16</v>
      </c>
      <c r="S767" s="12"/>
      <c r="T767" s="13" t="s">
        <v>17</v>
      </c>
      <c r="U767" s="13" t="s">
        <v>6687</v>
      </c>
      <c r="V767" s="11" t="s">
        <v>119</v>
      </c>
      <c r="W767" s="14" t="s">
        <v>119</v>
      </c>
      <c r="X767" s="14" t="s">
        <v>119</v>
      </c>
      <c r="Y767" s="14" t="s">
        <v>119</v>
      </c>
      <c r="Z767" s="14" t="s">
        <v>119</v>
      </c>
      <c r="AA767" s="14"/>
      <c r="AB767" s="15">
        <f>retribucións!$H$71</f>
        <v>18383.701689600002</v>
      </c>
      <c r="AC767" s="15">
        <f>retribucións!$H$60</f>
        <v>18626.938628479998</v>
      </c>
      <c r="AD767" s="15">
        <f t="shared" si="30"/>
        <v>243.23693887999616</v>
      </c>
    </row>
    <row r="768" spans="1:30" ht="15" customHeight="1" x14ac:dyDescent="0.25">
      <c r="A768" s="13" t="s">
        <v>17</v>
      </c>
      <c r="B768" s="13" t="s">
        <v>17</v>
      </c>
      <c r="C768" s="14" t="s">
        <v>3192</v>
      </c>
      <c r="D768" s="24" t="s">
        <v>3193</v>
      </c>
      <c r="E768" s="14" t="s">
        <v>3194</v>
      </c>
      <c r="F768" s="14" t="s">
        <v>1348</v>
      </c>
      <c r="G768" s="11">
        <v>9</v>
      </c>
      <c r="H768" s="15">
        <f>retribucións!$E$60</f>
        <v>6319.04</v>
      </c>
      <c r="I768" s="11" t="s">
        <v>1349</v>
      </c>
      <c r="J768" s="24" t="s">
        <v>1350</v>
      </c>
      <c r="K768" s="11">
        <v>11</v>
      </c>
      <c r="L768" s="14"/>
      <c r="M768" s="14"/>
      <c r="N768" s="12">
        <v>6003</v>
      </c>
      <c r="O768" s="25"/>
      <c r="P768" s="14"/>
      <c r="Q768" s="11" t="s">
        <v>15</v>
      </c>
      <c r="R768" s="16">
        <v>948</v>
      </c>
      <c r="S768" s="12"/>
      <c r="T768" s="13" t="s">
        <v>17</v>
      </c>
      <c r="U768" s="13" t="s">
        <v>17</v>
      </c>
      <c r="V768" s="11">
        <v>443</v>
      </c>
      <c r="W768" s="14" t="s">
        <v>459</v>
      </c>
      <c r="X768" s="14" t="s">
        <v>460</v>
      </c>
      <c r="Y768" s="14" t="s">
        <v>20</v>
      </c>
      <c r="Z768" s="14">
        <v>0</v>
      </c>
      <c r="AA768" s="14"/>
      <c r="AB768" s="15">
        <f>retribucións!$H$71</f>
        <v>18383.701689600002</v>
      </c>
      <c r="AC768" s="15">
        <f>retribucións!$H$60</f>
        <v>18626.938628479998</v>
      </c>
      <c r="AD768" s="15">
        <f t="shared" si="30"/>
        <v>243.23693887999616</v>
      </c>
    </row>
    <row r="769" spans="1:30" ht="15" customHeight="1" x14ac:dyDescent="0.25">
      <c r="A769" s="13" t="s">
        <v>17</v>
      </c>
      <c r="B769" s="13" t="s">
        <v>119</v>
      </c>
      <c r="C769" s="14" t="s">
        <v>3192</v>
      </c>
      <c r="D769" s="24" t="s">
        <v>3195</v>
      </c>
      <c r="E769" s="14" t="s">
        <v>3196</v>
      </c>
      <c r="F769" s="14" t="s">
        <v>1348</v>
      </c>
      <c r="G769" s="11">
        <v>9</v>
      </c>
      <c r="H769" s="15">
        <f>retribucións!$E$60</f>
        <v>6319.04</v>
      </c>
      <c r="I769" s="11" t="s">
        <v>1349</v>
      </c>
      <c r="J769" s="24" t="s">
        <v>1350</v>
      </c>
      <c r="K769" s="11">
        <v>11</v>
      </c>
      <c r="L769" s="14"/>
      <c r="M769" s="14"/>
      <c r="N769" s="12">
        <v>6003</v>
      </c>
      <c r="O769" s="25"/>
      <c r="P769" s="14"/>
      <c r="Q769" s="11" t="s">
        <v>15</v>
      </c>
      <c r="R769" s="16" t="s">
        <v>16</v>
      </c>
      <c r="S769" s="12"/>
      <c r="T769" s="13" t="s">
        <v>17</v>
      </c>
      <c r="U769" s="13" t="s">
        <v>6687</v>
      </c>
      <c r="V769" s="11" t="s">
        <v>119</v>
      </c>
      <c r="W769" s="14" t="s">
        <v>119</v>
      </c>
      <c r="X769" s="14" t="s">
        <v>119</v>
      </c>
      <c r="Y769" s="14" t="s">
        <v>119</v>
      </c>
      <c r="Z769" s="14" t="s">
        <v>119</v>
      </c>
      <c r="AA769" s="14"/>
      <c r="AB769" s="15">
        <f>retribucións!$H$71</f>
        <v>18383.701689600002</v>
      </c>
      <c r="AC769" s="15">
        <f>retribucións!$H$60</f>
        <v>18626.938628479998</v>
      </c>
      <c r="AD769" s="15">
        <f t="shared" si="30"/>
        <v>243.23693887999616</v>
      </c>
    </row>
    <row r="770" spans="1:30" ht="15" customHeight="1" x14ac:dyDescent="0.25">
      <c r="A770" s="13" t="s">
        <v>17</v>
      </c>
      <c r="B770" s="13" t="s">
        <v>17</v>
      </c>
      <c r="C770" s="14" t="s">
        <v>3192</v>
      </c>
      <c r="D770" s="24" t="s">
        <v>3197</v>
      </c>
      <c r="E770" s="14" t="s">
        <v>3198</v>
      </c>
      <c r="F770" s="14" t="s">
        <v>1348</v>
      </c>
      <c r="G770" s="11">
        <v>9</v>
      </c>
      <c r="H770" s="15">
        <f>retribucións!$E$60</f>
        <v>6319.04</v>
      </c>
      <c r="I770" s="11" t="s">
        <v>1349</v>
      </c>
      <c r="J770" s="24" t="s">
        <v>1350</v>
      </c>
      <c r="K770" s="11">
        <v>11</v>
      </c>
      <c r="L770" s="14"/>
      <c r="M770" s="14"/>
      <c r="N770" s="12">
        <v>6003</v>
      </c>
      <c r="O770" s="25"/>
      <c r="P770" s="14"/>
      <c r="Q770" s="11" t="s">
        <v>15</v>
      </c>
      <c r="R770" s="16">
        <v>948</v>
      </c>
      <c r="S770" s="12"/>
      <c r="T770" s="13" t="s">
        <v>17</v>
      </c>
      <c r="U770" s="13" t="s">
        <v>17</v>
      </c>
      <c r="V770" s="11">
        <v>195</v>
      </c>
      <c r="W770" s="14" t="s">
        <v>461</v>
      </c>
      <c r="X770" s="14" t="s">
        <v>462</v>
      </c>
      <c r="Y770" s="14" t="s">
        <v>20</v>
      </c>
      <c r="Z770" s="14">
        <v>0</v>
      </c>
      <c r="AA770" s="14"/>
      <c r="AB770" s="15">
        <f>retribucións!$H$71</f>
        <v>18383.701689600002</v>
      </c>
      <c r="AC770" s="15">
        <f>retribucións!$H$60</f>
        <v>18626.938628479998</v>
      </c>
      <c r="AD770" s="15">
        <f t="shared" si="30"/>
        <v>243.23693887999616</v>
      </c>
    </row>
    <row r="771" spans="1:30" ht="15" customHeight="1" x14ac:dyDescent="0.25">
      <c r="A771" s="13" t="s">
        <v>17</v>
      </c>
      <c r="B771" s="13" t="s">
        <v>17</v>
      </c>
      <c r="C771" s="14" t="s">
        <v>3192</v>
      </c>
      <c r="D771" s="24" t="s">
        <v>3199</v>
      </c>
      <c r="E771" s="14" t="s">
        <v>3200</v>
      </c>
      <c r="F771" s="14" t="s">
        <v>1348</v>
      </c>
      <c r="G771" s="11">
        <v>9</v>
      </c>
      <c r="H771" s="15">
        <f>retribucións!$E$60</f>
        <v>6319.04</v>
      </c>
      <c r="I771" s="11" t="s">
        <v>1349</v>
      </c>
      <c r="J771" s="24" t="s">
        <v>1350</v>
      </c>
      <c r="K771" s="11">
        <v>11</v>
      </c>
      <c r="L771" s="14"/>
      <c r="M771" s="14"/>
      <c r="N771" s="12">
        <v>6003</v>
      </c>
      <c r="O771" s="25"/>
      <c r="P771" s="14"/>
      <c r="Q771" s="11" t="s">
        <v>15</v>
      </c>
      <c r="R771" s="16">
        <v>948</v>
      </c>
      <c r="S771" s="12"/>
      <c r="T771" s="13" t="s">
        <v>17</v>
      </c>
      <c r="U771" s="13" t="s">
        <v>17</v>
      </c>
      <c r="V771" s="11">
        <v>575</v>
      </c>
      <c r="W771" s="14" t="s">
        <v>463</v>
      </c>
      <c r="X771" s="14" t="s">
        <v>464</v>
      </c>
      <c r="Y771" s="14" t="s">
        <v>20</v>
      </c>
      <c r="Z771" s="14">
        <v>0</v>
      </c>
      <c r="AA771" s="14"/>
      <c r="AB771" s="15">
        <f>retribucións!$H$71</f>
        <v>18383.701689600002</v>
      </c>
      <c r="AC771" s="15">
        <f>retribucións!$H$60</f>
        <v>18626.938628479998</v>
      </c>
      <c r="AD771" s="15">
        <f t="shared" si="30"/>
        <v>243.23693887999616</v>
      </c>
    </row>
    <row r="772" spans="1:30" ht="15" customHeight="1" x14ac:dyDescent="0.25">
      <c r="A772" s="13" t="s">
        <v>17</v>
      </c>
      <c r="B772" s="13" t="s">
        <v>17</v>
      </c>
      <c r="C772" s="14" t="s">
        <v>3201</v>
      </c>
      <c r="D772" s="24" t="s">
        <v>3202</v>
      </c>
      <c r="E772" s="14" t="s">
        <v>3203</v>
      </c>
      <c r="F772" s="14" t="s">
        <v>1348</v>
      </c>
      <c r="G772" s="11">
        <v>9</v>
      </c>
      <c r="H772" s="15">
        <f>retribucións!$E$60</f>
        <v>6319.04</v>
      </c>
      <c r="I772" s="11" t="s">
        <v>1349</v>
      </c>
      <c r="J772" s="24" t="s">
        <v>1350</v>
      </c>
      <c r="K772" s="11">
        <v>11</v>
      </c>
      <c r="L772" s="14"/>
      <c r="M772" s="14"/>
      <c r="N772" s="12">
        <v>6003</v>
      </c>
      <c r="O772" s="25"/>
      <c r="P772" s="14"/>
      <c r="Q772" s="11" t="s">
        <v>15</v>
      </c>
      <c r="R772" s="16" t="s">
        <v>16</v>
      </c>
      <c r="S772" s="12"/>
      <c r="T772" s="13" t="s">
        <v>17</v>
      </c>
      <c r="U772" s="13" t="s">
        <v>17</v>
      </c>
      <c r="V772" s="11">
        <v>372</v>
      </c>
      <c r="W772" s="14" t="s">
        <v>465</v>
      </c>
      <c r="X772" s="14" t="s">
        <v>466</v>
      </c>
      <c r="Y772" s="14" t="s">
        <v>20</v>
      </c>
      <c r="Z772" s="14">
        <v>0</v>
      </c>
      <c r="AA772" s="14"/>
      <c r="AB772" s="15">
        <f>retribucións!$H$71</f>
        <v>18383.701689600002</v>
      </c>
      <c r="AC772" s="15">
        <f>retribucións!$H$60</f>
        <v>18626.938628479998</v>
      </c>
      <c r="AD772" s="15">
        <f t="shared" si="30"/>
        <v>243.23693887999616</v>
      </c>
    </row>
    <row r="773" spans="1:30" ht="15" customHeight="1" x14ac:dyDescent="0.25">
      <c r="A773" s="13" t="s">
        <v>17</v>
      </c>
      <c r="B773" s="13" t="s">
        <v>17</v>
      </c>
      <c r="C773" s="14" t="s">
        <v>3201</v>
      </c>
      <c r="D773" s="24" t="s">
        <v>3204</v>
      </c>
      <c r="E773" s="14" t="s">
        <v>3205</v>
      </c>
      <c r="F773" s="14" t="s">
        <v>1348</v>
      </c>
      <c r="G773" s="11">
        <v>9</v>
      </c>
      <c r="H773" s="15">
        <f>retribucións!$E$60</f>
        <v>6319.04</v>
      </c>
      <c r="I773" s="11" t="s">
        <v>1349</v>
      </c>
      <c r="J773" s="24" t="s">
        <v>1350</v>
      </c>
      <c r="K773" s="11">
        <v>11</v>
      </c>
      <c r="L773" s="14"/>
      <c r="M773" s="14"/>
      <c r="N773" s="12">
        <v>6003</v>
      </c>
      <c r="O773" s="25"/>
      <c r="P773" s="14"/>
      <c r="Q773" s="11" t="s">
        <v>15</v>
      </c>
      <c r="R773" s="16">
        <v>948</v>
      </c>
      <c r="S773" s="12"/>
      <c r="T773" s="13" t="s">
        <v>17</v>
      </c>
      <c r="U773" s="13" t="s">
        <v>17</v>
      </c>
      <c r="V773" s="11">
        <v>452</v>
      </c>
      <c r="W773" s="14" t="s">
        <v>467</v>
      </c>
      <c r="X773" s="14" t="s">
        <v>468</v>
      </c>
      <c r="Y773" s="14" t="s">
        <v>20</v>
      </c>
      <c r="Z773" s="14">
        <v>0</v>
      </c>
      <c r="AA773" s="14"/>
      <c r="AB773" s="15">
        <f>retribucións!$H$71</f>
        <v>18383.701689600002</v>
      </c>
      <c r="AC773" s="15">
        <f>retribucións!$H$60</f>
        <v>18626.938628479998</v>
      </c>
      <c r="AD773" s="15">
        <f t="shared" si="30"/>
        <v>243.23693887999616</v>
      </c>
    </row>
    <row r="774" spans="1:30" ht="15" customHeight="1" x14ac:dyDescent="0.25">
      <c r="A774" s="13" t="s">
        <v>17</v>
      </c>
      <c r="B774" s="13" t="s">
        <v>17</v>
      </c>
      <c r="C774" s="14" t="s">
        <v>3201</v>
      </c>
      <c r="D774" s="24" t="s">
        <v>3206</v>
      </c>
      <c r="E774" s="14" t="s">
        <v>3207</v>
      </c>
      <c r="F774" s="14" t="s">
        <v>1348</v>
      </c>
      <c r="G774" s="11">
        <v>9</v>
      </c>
      <c r="H774" s="15">
        <f>retribucións!$E$60</f>
        <v>6319.04</v>
      </c>
      <c r="I774" s="11" t="s">
        <v>1349</v>
      </c>
      <c r="J774" s="24" t="s">
        <v>1350</v>
      </c>
      <c r="K774" s="11">
        <v>11</v>
      </c>
      <c r="L774" s="14"/>
      <c r="M774" s="14"/>
      <c r="N774" s="12">
        <v>6003</v>
      </c>
      <c r="O774" s="25"/>
      <c r="P774" s="14"/>
      <c r="Q774" s="11" t="s">
        <v>15</v>
      </c>
      <c r="R774" s="16" t="s">
        <v>16</v>
      </c>
      <c r="S774" s="12"/>
      <c r="T774" s="13" t="s">
        <v>17</v>
      </c>
      <c r="U774" s="13" t="s">
        <v>17</v>
      </c>
      <c r="V774" s="11">
        <v>630</v>
      </c>
      <c r="W774" s="14" t="s">
        <v>469</v>
      </c>
      <c r="X774" s="14" t="s">
        <v>470</v>
      </c>
      <c r="Y774" s="14" t="s">
        <v>20</v>
      </c>
      <c r="Z774" s="14">
        <v>0</v>
      </c>
      <c r="AA774" s="14"/>
      <c r="AB774" s="15">
        <f>retribucións!$H$71</f>
        <v>18383.701689600002</v>
      </c>
      <c r="AC774" s="15">
        <f>retribucións!$H$60</f>
        <v>18626.938628479998</v>
      </c>
      <c r="AD774" s="15">
        <f t="shared" si="30"/>
        <v>243.23693887999616</v>
      </c>
    </row>
    <row r="775" spans="1:30" ht="15" customHeight="1" x14ac:dyDescent="0.25">
      <c r="A775" s="13" t="s">
        <v>17</v>
      </c>
      <c r="B775" s="13" t="s">
        <v>119</v>
      </c>
      <c r="C775" s="14" t="s">
        <v>3201</v>
      </c>
      <c r="D775" s="24" t="s">
        <v>3208</v>
      </c>
      <c r="E775" s="14" t="s">
        <v>3209</v>
      </c>
      <c r="F775" s="14" t="s">
        <v>1348</v>
      </c>
      <c r="G775" s="11">
        <v>9</v>
      </c>
      <c r="H775" s="15">
        <f>retribucións!$E$60</f>
        <v>6319.04</v>
      </c>
      <c r="I775" s="11" t="s">
        <v>1349</v>
      </c>
      <c r="J775" s="24" t="s">
        <v>1350</v>
      </c>
      <c r="K775" s="11">
        <v>11</v>
      </c>
      <c r="L775" s="14"/>
      <c r="M775" s="14"/>
      <c r="N775" s="12">
        <v>6003</v>
      </c>
      <c r="O775" s="25"/>
      <c r="P775" s="14"/>
      <c r="Q775" s="11" t="s">
        <v>15</v>
      </c>
      <c r="R775" s="16" t="s">
        <v>16</v>
      </c>
      <c r="S775" s="12"/>
      <c r="T775" s="13" t="s">
        <v>17</v>
      </c>
      <c r="U775" s="13" t="s">
        <v>6687</v>
      </c>
      <c r="V775" s="11" t="s">
        <v>119</v>
      </c>
      <c r="W775" s="14" t="s">
        <v>119</v>
      </c>
      <c r="X775" s="14" t="s">
        <v>119</v>
      </c>
      <c r="Y775" s="14" t="s">
        <v>119</v>
      </c>
      <c r="Z775" s="14" t="s">
        <v>119</v>
      </c>
      <c r="AA775" s="14"/>
      <c r="AB775" s="15">
        <f>retribucións!$H$71</f>
        <v>18383.701689600002</v>
      </c>
      <c r="AC775" s="15">
        <f>retribucións!$H$60</f>
        <v>18626.938628479998</v>
      </c>
      <c r="AD775" s="15">
        <f t="shared" si="30"/>
        <v>243.23693887999616</v>
      </c>
    </row>
    <row r="776" spans="1:30" ht="15" customHeight="1" x14ac:dyDescent="0.25">
      <c r="A776" s="13" t="s">
        <v>17</v>
      </c>
      <c r="B776" s="13" t="s">
        <v>119</v>
      </c>
      <c r="C776" s="14" t="s">
        <v>3210</v>
      </c>
      <c r="D776" s="24" t="s">
        <v>3211</v>
      </c>
      <c r="E776" s="14" t="s">
        <v>3212</v>
      </c>
      <c r="F776" s="14" t="s">
        <v>1348</v>
      </c>
      <c r="G776" s="11">
        <v>9</v>
      </c>
      <c r="H776" s="15">
        <f>retribucións!$E$60</f>
        <v>6319.04</v>
      </c>
      <c r="I776" s="11" t="s">
        <v>1349</v>
      </c>
      <c r="J776" s="24" t="s">
        <v>1350</v>
      </c>
      <c r="K776" s="11">
        <v>11</v>
      </c>
      <c r="L776" s="14"/>
      <c r="M776" s="14"/>
      <c r="N776" s="12">
        <v>6003</v>
      </c>
      <c r="O776" s="25"/>
      <c r="P776" s="14"/>
      <c r="Q776" s="11" t="s">
        <v>15</v>
      </c>
      <c r="R776" s="16">
        <v>948</v>
      </c>
      <c r="S776" s="12"/>
      <c r="T776" s="13" t="s">
        <v>17</v>
      </c>
      <c r="U776" s="13" t="s">
        <v>6687</v>
      </c>
      <c r="V776" s="11" t="s">
        <v>119</v>
      </c>
      <c r="W776" s="14" t="s">
        <v>119</v>
      </c>
      <c r="X776" s="14" t="s">
        <v>119</v>
      </c>
      <c r="Y776" s="14" t="s">
        <v>119</v>
      </c>
      <c r="Z776" s="14" t="s">
        <v>119</v>
      </c>
      <c r="AA776" s="14"/>
      <c r="AB776" s="15">
        <f>retribucións!$H$71</f>
        <v>18383.701689600002</v>
      </c>
      <c r="AC776" s="15">
        <f>retribucións!$H$60</f>
        <v>18626.938628479998</v>
      </c>
      <c r="AD776" s="15">
        <f t="shared" si="30"/>
        <v>243.23693887999616</v>
      </c>
    </row>
    <row r="777" spans="1:30" ht="15" customHeight="1" x14ac:dyDescent="0.25">
      <c r="A777" s="13" t="s">
        <v>17</v>
      </c>
      <c r="B777" s="13" t="s">
        <v>119</v>
      </c>
      <c r="C777" s="14" t="s">
        <v>3210</v>
      </c>
      <c r="D777" s="24" t="s">
        <v>3213</v>
      </c>
      <c r="E777" s="14" t="s">
        <v>3214</v>
      </c>
      <c r="F777" s="14" t="s">
        <v>1348</v>
      </c>
      <c r="G777" s="11">
        <v>9</v>
      </c>
      <c r="H777" s="15">
        <f>retribucións!$E$60</f>
        <v>6319.04</v>
      </c>
      <c r="I777" s="11" t="s">
        <v>1349</v>
      </c>
      <c r="J777" s="24" t="s">
        <v>1350</v>
      </c>
      <c r="K777" s="11">
        <v>11</v>
      </c>
      <c r="L777" s="14"/>
      <c r="M777" s="14"/>
      <c r="N777" s="12">
        <v>6003</v>
      </c>
      <c r="O777" s="25"/>
      <c r="P777" s="14"/>
      <c r="Q777" s="11" t="s">
        <v>15</v>
      </c>
      <c r="R777" s="16" t="s">
        <v>16</v>
      </c>
      <c r="S777" s="12"/>
      <c r="T777" s="13" t="s">
        <v>17</v>
      </c>
      <c r="U777" s="13" t="s">
        <v>6687</v>
      </c>
      <c r="V777" s="11" t="s">
        <v>119</v>
      </c>
      <c r="W777" s="14" t="s">
        <v>119</v>
      </c>
      <c r="X777" s="14" t="s">
        <v>119</v>
      </c>
      <c r="Y777" s="14" t="s">
        <v>119</v>
      </c>
      <c r="Z777" s="14" t="s">
        <v>119</v>
      </c>
      <c r="AA777" s="14"/>
      <c r="AB777" s="15">
        <f>retribucións!$H$71</f>
        <v>18383.701689600002</v>
      </c>
      <c r="AC777" s="15">
        <f>retribucións!$H$60</f>
        <v>18626.938628479998</v>
      </c>
      <c r="AD777" s="15">
        <f t="shared" si="30"/>
        <v>243.23693887999616</v>
      </c>
    </row>
    <row r="778" spans="1:30" ht="15" customHeight="1" x14ac:dyDescent="0.25">
      <c r="A778" s="13" t="s">
        <v>17</v>
      </c>
      <c r="B778" s="13" t="s">
        <v>17</v>
      </c>
      <c r="C778" s="14" t="s">
        <v>3210</v>
      </c>
      <c r="D778" s="24" t="s">
        <v>3215</v>
      </c>
      <c r="E778" s="14" t="s">
        <v>3216</v>
      </c>
      <c r="F778" s="14" t="s">
        <v>1348</v>
      </c>
      <c r="G778" s="11">
        <v>9</v>
      </c>
      <c r="H778" s="15">
        <f>retribucións!$E$60</f>
        <v>6319.04</v>
      </c>
      <c r="I778" s="11" t="s">
        <v>1349</v>
      </c>
      <c r="J778" s="24" t="s">
        <v>1350</v>
      </c>
      <c r="K778" s="11">
        <v>11</v>
      </c>
      <c r="L778" s="14"/>
      <c r="M778" s="14"/>
      <c r="N778" s="12">
        <v>6003</v>
      </c>
      <c r="O778" s="25"/>
      <c r="P778" s="14"/>
      <c r="Q778" s="11" t="s">
        <v>15</v>
      </c>
      <c r="R778" s="16" t="s">
        <v>16</v>
      </c>
      <c r="S778" s="12"/>
      <c r="T778" s="13" t="s">
        <v>17</v>
      </c>
      <c r="U778" s="13" t="s">
        <v>17</v>
      </c>
      <c r="V778" s="11">
        <v>35</v>
      </c>
      <c r="W778" s="14" t="s">
        <v>471</v>
      </c>
      <c r="X778" s="14" t="s">
        <v>472</v>
      </c>
      <c r="Y778" s="14" t="s">
        <v>20</v>
      </c>
      <c r="Z778" s="14">
        <v>0</v>
      </c>
      <c r="AA778" s="14"/>
      <c r="AB778" s="15">
        <f>retribucións!$H$71</f>
        <v>18383.701689600002</v>
      </c>
      <c r="AC778" s="15">
        <f>retribucións!$H$60</f>
        <v>18626.938628479998</v>
      </c>
      <c r="AD778" s="15">
        <f t="shared" si="30"/>
        <v>243.23693887999616</v>
      </c>
    </row>
    <row r="779" spans="1:30" ht="15" customHeight="1" x14ac:dyDescent="0.25">
      <c r="A779" s="13" t="s">
        <v>17</v>
      </c>
      <c r="B779" s="13" t="s">
        <v>17</v>
      </c>
      <c r="C779" s="14" t="s">
        <v>3217</v>
      </c>
      <c r="D779" s="24" t="s">
        <v>3218</v>
      </c>
      <c r="E779" s="14" t="s">
        <v>3219</v>
      </c>
      <c r="F779" s="14" t="s">
        <v>1348</v>
      </c>
      <c r="G779" s="11">
        <v>9</v>
      </c>
      <c r="H779" s="15">
        <f>retribucións!$E$60</f>
        <v>6319.04</v>
      </c>
      <c r="I779" s="11" t="s">
        <v>1349</v>
      </c>
      <c r="J779" s="24" t="s">
        <v>1350</v>
      </c>
      <c r="K779" s="11">
        <v>11</v>
      </c>
      <c r="L779" s="14"/>
      <c r="M779" s="14"/>
      <c r="N779" s="12">
        <v>6003</v>
      </c>
      <c r="O779" s="25"/>
      <c r="P779" s="14"/>
      <c r="Q779" s="11" t="s">
        <v>15</v>
      </c>
      <c r="R779" s="16">
        <v>948</v>
      </c>
      <c r="S779" s="12"/>
      <c r="T779" s="13" t="s">
        <v>17</v>
      </c>
      <c r="U779" s="13" t="s">
        <v>17</v>
      </c>
      <c r="V779" s="11">
        <v>399</v>
      </c>
      <c r="W779" s="14" t="s">
        <v>473</v>
      </c>
      <c r="X779" s="14" t="s">
        <v>474</v>
      </c>
      <c r="Y779" s="14" t="s">
        <v>20</v>
      </c>
      <c r="Z779" s="14">
        <v>0</v>
      </c>
      <c r="AA779" s="14"/>
      <c r="AB779" s="15">
        <f>retribucións!$H$71</f>
        <v>18383.701689600002</v>
      </c>
      <c r="AC779" s="15">
        <f>retribucións!$H$60</f>
        <v>18626.938628479998</v>
      </c>
      <c r="AD779" s="15">
        <f t="shared" si="30"/>
        <v>243.23693887999616</v>
      </c>
    </row>
    <row r="780" spans="1:30" ht="15" customHeight="1" x14ac:dyDescent="0.25">
      <c r="A780" s="13" t="s">
        <v>17</v>
      </c>
      <c r="B780" s="13" t="s">
        <v>119</v>
      </c>
      <c r="C780" s="14" t="s">
        <v>3217</v>
      </c>
      <c r="D780" s="24" t="s">
        <v>3220</v>
      </c>
      <c r="E780" s="14" t="s">
        <v>3221</v>
      </c>
      <c r="F780" s="14" t="s">
        <v>1348</v>
      </c>
      <c r="G780" s="11">
        <v>9</v>
      </c>
      <c r="H780" s="15">
        <f>retribucións!$E$60</f>
        <v>6319.04</v>
      </c>
      <c r="I780" s="11" t="s">
        <v>1349</v>
      </c>
      <c r="J780" s="24" t="s">
        <v>1350</v>
      </c>
      <c r="K780" s="11">
        <v>11</v>
      </c>
      <c r="L780" s="14"/>
      <c r="M780" s="14"/>
      <c r="N780" s="12">
        <v>6003</v>
      </c>
      <c r="O780" s="25"/>
      <c r="P780" s="14"/>
      <c r="Q780" s="11" t="s">
        <v>15</v>
      </c>
      <c r="R780" s="16">
        <v>948</v>
      </c>
      <c r="S780" s="12"/>
      <c r="T780" s="13" t="s">
        <v>17</v>
      </c>
      <c r="U780" s="13" t="s">
        <v>6687</v>
      </c>
      <c r="V780" s="11" t="s">
        <v>119</v>
      </c>
      <c r="W780" s="14" t="s">
        <v>119</v>
      </c>
      <c r="X780" s="14" t="s">
        <v>119</v>
      </c>
      <c r="Y780" s="14" t="s">
        <v>119</v>
      </c>
      <c r="Z780" s="14" t="s">
        <v>119</v>
      </c>
      <c r="AA780" s="14"/>
      <c r="AB780" s="15">
        <f>retribucións!$H$71</f>
        <v>18383.701689600002</v>
      </c>
      <c r="AC780" s="15">
        <f>retribucións!$H$60</f>
        <v>18626.938628479998</v>
      </c>
      <c r="AD780" s="15">
        <f t="shared" si="30"/>
        <v>243.23693887999616</v>
      </c>
    </row>
    <row r="781" spans="1:30" ht="15" customHeight="1" x14ac:dyDescent="0.25">
      <c r="A781" s="13" t="s">
        <v>17</v>
      </c>
      <c r="B781" s="13" t="s">
        <v>119</v>
      </c>
      <c r="C781" s="14" t="s">
        <v>3217</v>
      </c>
      <c r="D781" s="24" t="s">
        <v>3222</v>
      </c>
      <c r="E781" s="14" t="s">
        <v>3223</v>
      </c>
      <c r="F781" s="14" t="s">
        <v>1348</v>
      </c>
      <c r="G781" s="11">
        <v>9</v>
      </c>
      <c r="H781" s="15">
        <f>retribucións!$E$60</f>
        <v>6319.04</v>
      </c>
      <c r="I781" s="11" t="s">
        <v>1349</v>
      </c>
      <c r="J781" s="24" t="s">
        <v>1350</v>
      </c>
      <c r="K781" s="11">
        <v>11</v>
      </c>
      <c r="L781" s="14"/>
      <c r="M781" s="14"/>
      <c r="N781" s="12">
        <v>6003</v>
      </c>
      <c r="O781" s="25"/>
      <c r="P781" s="14"/>
      <c r="Q781" s="11" t="s">
        <v>15</v>
      </c>
      <c r="R781" s="16">
        <v>1947</v>
      </c>
      <c r="S781" s="12"/>
      <c r="T781" s="13" t="s">
        <v>17</v>
      </c>
      <c r="U781" s="13" t="s">
        <v>6687</v>
      </c>
      <c r="V781" s="11" t="s">
        <v>119</v>
      </c>
      <c r="W781" s="14" t="s">
        <v>119</v>
      </c>
      <c r="X781" s="14" t="s">
        <v>119</v>
      </c>
      <c r="Y781" s="14" t="s">
        <v>119</v>
      </c>
      <c r="Z781" s="14" t="s">
        <v>119</v>
      </c>
      <c r="AA781" s="14"/>
      <c r="AB781" s="15">
        <f>retribucións!$H$71</f>
        <v>18383.701689600002</v>
      </c>
      <c r="AC781" s="15">
        <f>retribucións!$H$60</f>
        <v>18626.938628479998</v>
      </c>
      <c r="AD781" s="15">
        <f t="shared" si="30"/>
        <v>243.23693887999616</v>
      </c>
    </row>
    <row r="782" spans="1:30" ht="15" customHeight="1" x14ac:dyDescent="0.25">
      <c r="A782" s="13" t="s">
        <v>17</v>
      </c>
      <c r="B782" s="13" t="s">
        <v>119</v>
      </c>
      <c r="C782" s="14" t="s">
        <v>3217</v>
      </c>
      <c r="D782" s="24" t="s">
        <v>3224</v>
      </c>
      <c r="E782" s="14" t="s">
        <v>3225</v>
      </c>
      <c r="F782" s="14" t="s">
        <v>1348</v>
      </c>
      <c r="G782" s="11">
        <v>9</v>
      </c>
      <c r="H782" s="15">
        <f>retribucións!$E$60</f>
        <v>6319.04</v>
      </c>
      <c r="I782" s="11" t="s">
        <v>1349</v>
      </c>
      <c r="J782" s="24" t="s">
        <v>1350</v>
      </c>
      <c r="K782" s="11">
        <v>11</v>
      </c>
      <c r="L782" s="14"/>
      <c r="M782" s="14"/>
      <c r="N782" s="12">
        <v>6003</v>
      </c>
      <c r="O782" s="25"/>
      <c r="P782" s="14"/>
      <c r="Q782" s="11" t="s">
        <v>15</v>
      </c>
      <c r="R782" s="16">
        <v>948</v>
      </c>
      <c r="S782" s="12"/>
      <c r="T782" s="13" t="s">
        <v>17</v>
      </c>
      <c r="U782" s="13" t="s">
        <v>6687</v>
      </c>
      <c r="V782" s="11" t="s">
        <v>119</v>
      </c>
      <c r="W782" s="14" t="s">
        <v>119</v>
      </c>
      <c r="X782" s="14" t="s">
        <v>119</v>
      </c>
      <c r="Y782" s="14" t="s">
        <v>119</v>
      </c>
      <c r="Z782" s="14" t="s">
        <v>119</v>
      </c>
      <c r="AA782" s="14"/>
      <c r="AB782" s="15">
        <f>retribucións!$H$71</f>
        <v>18383.701689600002</v>
      </c>
      <c r="AC782" s="15">
        <f>retribucións!$H$60</f>
        <v>18626.938628479998</v>
      </c>
      <c r="AD782" s="15">
        <f t="shared" si="30"/>
        <v>243.23693887999616</v>
      </c>
    </row>
    <row r="783" spans="1:30" ht="15" customHeight="1" x14ac:dyDescent="0.25">
      <c r="A783" s="13" t="s">
        <v>17</v>
      </c>
      <c r="B783" s="13" t="s">
        <v>119</v>
      </c>
      <c r="C783" s="14" t="s">
        <v>3226</v>
      </c>
      <c r="D783" s="24" t="s">
        <v>3227</v>
      </c>
      <c r="E783" s="14" t="s">
        <v>3228</v>
      </c>
      <c r="F783" s="14" t="s">
        <v>1348</v>
      </c>
      <c r="G783" s="11">
        <v>9</v>
      </c>
      <c r="H783" s="15">
        <f>retribucións!$E$60</f>
        <v>6319.04</v>
      </c>
      <c r="I783" s="11" t="s">
        <v>1349</v>
      </c>
      <c r="J783" s="24" t="s">
        <v>1350</v>
      </c>
      <c r="K783" s="11">
        <v>11</v>
      </c>
      <c r="L783" s="14"/>
      <c r="M783" s="14"/>
      <c r="N783" s="12">
        <v>6003</v>
      </c>
      <c r="O783" s="25"/>
      <c r="P783" s="14"/>
      <c r="Q783" s="11" t="s">
        <v>15</v>
      </c>
      <c r="R783" s="16">
        <v>948</v>
      </c>
      <c r="S783" s="12"/>
      <c r="T783" s="13" t="s">
        <v>17</v>
      </c>
      <c r="U783" s="13" t="s">
        <v>6687</v>
      </c>
      <c r="V783" s="11" t="s">
        <v>119</v>
      </c>
      <c r="W783" s="14" t="s">
        <v>119</v>
      </c>
      <c r="X783" s="14" t="s">
        <v>119</v>
      </c>
      <c r="Y783" s="14" t="s">
        <v>119</v>
      </c>
      <c r="Z783" s="14" t="s">
        <v>119</v>
      </c>
      <c r="AA783" s="14"/>
      <c r="AB783" s="15">
        <f>retribucións!$H$71</f>
        <v>18383.701689600002</v>
      </c>
      <c r="AC783" s="15">
        <f>retribucións!$H$60</f>
        <v>18626.938628479998</v>
      </c>
      <c r="AD783" s="15">
        <f t="shared" si="30"/>
        <v>243.23693887999616</v>
      </c>
    </row>
    <row r="784" spans="1:30" ht="15" customHeight="1" x14ac:dyDescent="0.25">
      <c r="A784" s="13" t="s">
        <v>17</v>
      </c>
      <c r="B784" s="13" t="s">
        <v>119</v>
      </c>
      <c r="C784" s="14" t="s">
        <v>3226</v>
      </c>
      <c r="D784" s="24" t="s">
        <v>3229</v>
      </c>
      <c r="E784" s="14" t="s">
        <v>3230</v>
      </c>
      <c r="F784" s="14" t="s">
        <v>1348</v>
      </c>
      <c r="G784" s="11">
        <v>9</v>
      </c>
      <c r="H784" s="15">
        <f>retribucións!$E$60</f>
        <v>6319.04</v>
      </c>
      <c r="I784" s="11" t="s">
        <v>1349</v>
      </c>
      <c r="J784" s="24" t="s">
        <v>1350</v>
      </c>
      <c r="K784" s="11">
        <v>11</v>
      </c>
      <c r="L784" s="14"/>
      <c r="M784" s="14"/>
      <c r="N784" s="12">
        <v>6003</v>
      </c>
      <c r="O784" s="25"/>
      <c r="P784" s="14"/>
      <c r="Q784" s="11" t="s">
        <v>15</v>
      </c>
      <c r="R784" s="16">
        <v>948</v>
      </c>
      <c r="S784" s="12"/>
      <c r="T784" s="13" t="s">
        <v>17</v>
      </c>
      <c r="U784" s="13" t="s">
        <v>6687</v>
      </c>
      <c r="V784" s="11" t="s">
        <v>119</v>
      </c>
      <c r="W784" s="14" t="s">
        <v>119</v>
      </c>
      <c r="X784" s="14" t="s">
        <v>119</v>
      </c>
      <c r="Y784" s="14" t="s">
        <v>119</v>
      </c>
      <c r="Z784" s="14" t="s">
        <v>119</v>
      </c>
      <c r="AA784" s="14"/>
      <c r="AB784" s="15">
        <f>retribucións!$H$71</f>
        <v>18383.701689600002</v>
      </c>
      <c r="AC784" s="15">
        <f>retribucións!$H$60</f>
        <v>18626.938628479998</v>
      </c>
      <c r="AD784" s="15">
        <f t="shared" si="30"/>
        <v>243.23693887999616</v>
      </c>
    </row>
    <row r="785" spans="1:30" ht="15" customHeight="1" x14ac:dyDescent="0.25">
      <c r="A785" s="13" t="s">
        <v>17</v>
      </c>
      <c r="B785" s="13" t="s">
        <v>119</v>
      </c>
      <c r="C785" s="14" t="s">
        <v>3226</v>
      </c>
      <c r="D785" s="24" t="s">
        <v>3231</v>
      </c>
      <c r="E785" s="14" t="s">
        <v>3232</v>
      </c>
      <c r="F785" s="14" t="s">
        <v>1348</v>
      </c>
      <c r="G785" s="11">
        <v>9</v>
      </c>
      <c r="H785" s="15">
        <f>retribucións!$E$60</f>
        <v>6319.04</v>
      </c>
      <c r="I785" s="11" t="s">
        <v>1349</v>
      </c>
      <c r="J785" s="24" t="s">
        <v>1350</v>
      </c>
      <c r="K785" s="11">
        <v>11</v>
      </c>
      <c r="L785" s="14"/>
      <c r="M785" s="14"/>
      <c r="N785" s="12">
        <v>6003</v>
      </c>
      <c r="O785" s="25"/>
      <c r="P785" s="14"/>
      <c r="Q785" s="11" t="s">
        <v>15</v>
      </c>
      <c r="R785" s="16">
        <v>948</v>
      </c>
      <c r="S785" s="12"/>
      <c r="T785" s="13" t="s">
        <v>17</v>
      </c>
      <c r="U785" s="13" t="s">
        <v>6687</v>
      </c>
      <c r="V785" s="11" t="s">
        <v>119</v>
      </c>
      <c r="W785" s="14" t="s">
        <v>119</v>
      </c>
      <c r="X785" s="14" t="s">
        <v>119</v>
      </c>
      <c r="Y785" s="14" t="s">
        <v>119</v>
      </c>
      <c r="Z785" s="14" t="s">
        <v>119</v>
      </c>
      <c r="AA785" s="14"/>
      <c r="AB785" s="15">
        <f>retribucións!$H$71</f>
        <v>18383.701689600002</v>
      </c>
      <c r="AC785" s="15">
        <f>retribucións!$H$60</f>
        <v>18626.938628479998</v>
      </c>
      <c r="AD785" s="15">
        <f t="shared" si="30"/>
        <v>243.23693887999616</v>
      </c>
    </row>
    <row r="786" spans="1:30" ht="15" customHeight="1" x14ac:dyDescent="0.25">
      <c r="A786" s="13" t="s">
        <v>17</v>
      </c>
      <c r="B786" s="13" t="s">
        <v>119</v>
      </c>
      <c r="C786" s="14" t="s">
        <v>3226</v>
      </c>
      <c r="D786" s="24" t="s">
        <v>3233</v>
      </c>
      <c r="E786" s="14" t="s">
        <v>3234</v>
      </c>
      <c r="F786" s="14" t="s">
        <v>1348</v>
      </c>
      <c r="G786" s="11">
        <v>9</v>
      </c>
      <c r="H786" s="15">
        <f>retribucións!$E$60</f>
        <v>6319.04</v>
      </c>
      <c r="I786" s="11" t="s">
        <v>1349</v>
      </c>
      <c r="J786" s="24" t="s">
        <v>1350</v>
      </c>
      <c r="K786" s="11">
        <v>11</v>
      </c>
      <c r="L786" s="14"/>
      <c r="M786" s="14"/>
      <c r="N786" s="12">
        <v>6003</v>
      </c>
      <c r="O786" s="25"/>
      <c r="P786" s="14"/>
      <c r="Q786" s="11" t="s">
        <v>15</v>
      </c>
      <c r="R786" s="16">
        <v>948</v>
      </c>
      <c r="S786" s="12"/>
      <c r="T786" s="13" t="s">
        <v>17</v>
      </c>
      <c r="U786" s="13" t="s">
        <v>6687</v>
      </c>
      <c r="V786" s="11" t="s">
        <v>119</v>
      </c>
      <c r="W786" s="14" t="s">
        <v>119</v>
      </c>
      <c r="X786" s="14" t="s">
        <v>119</v>
      </c>
      <c r="Y786" s="14" t="s">
        <v>119</v>
      </c>
      <c r="Z786" s="14" t="s">
        <v>119</v>
      </c>
      <c r="AA786" s="14"/>
      <c r="AB786" s="15">
        <f>retribucións!$H$71</f>
        <v>18383.701689600002</v>
      </c>
      <c r="AC786" s="15">
        <f>retribucións!$H$60</f>
        <v>18626.938628479998</v>
      </c>
      <c r="AD786" s="15">
        <f t="shared" si="30"/>
        <v>243.23693887999616</v>
      </c>
    </row>
    <row r="787" spans="1:30" ht="15" customHeight="1" x14ac:dyDescent="0.25">
      <c r="A787" s="13" t="s">
        <v>17</v>
      </c>
      <c r="B787" s="13" t="s">
        <v>119</v>
      </c>
      <c r="C787" s="14" t="s">
        <v>3235</v>
      </c>
      <c r="D787" s="24" t="s">
        <v>3236</v>
      </c>
      <c r="E787" s="14" t="s">
        <v>3237</v>
      </c>
      <c r="F787" s="14" t="s">
        <v>1348</v>
      </c>
      <c r="G787" s="11">
        <v>9</v>
      </c>
      <c r="H787" s="15">
        <f>retribucións!$E$60</f>
        <v>6319.04</v>
      </c>
      <c r="I787" s="11" t="s">
        <v>1349</v>
      </c>
      <c r="J787" s="24" t="s">
        <v>1350</v>
      </c>
      <c r="K787" s="11">
        <v>11</v>
      </c>
      <c r="L787" s="14"/>
      <c r="M787" s="14"/>
      <c r="N787" s="12">
        <v>6003</v>
      </c>
      <c r="O787" s="25"/>
      <c r="P787" s="14"/>
      <c r="Q787" s="11" t="s">
        <v>15</v>
      </c>
      <c r="R787" s="16" t="s">
        <v>16</v>
      </c>
      <c r="S787" s="12"/>
      <c r="T787" s="13" t="s">
        <v>17</v>
      </c>
      <c r="U787" s="13" t="s">
        <v>6687</v>
      </c>
      <c r="V787" s="11" t="s">
        <v>119</v>
      </c>
      <c r="W787" s="14" t="s">
        <v>119</v>
      </c>
      <c r="X787" s="14" t="s">
        <v>119</v>
      </c>
      <c r="Y787" s="14" t="s">
        <v>119</v>
      </c>
      <c r="Z787" s="14" t="s">
        <v>119</v>
      </c>
      <c r="AA787" s="14"/>
      <c r="AB787" s="15">
        <f>retribucións!$H$71</f>
        <v>18383.701689600002</v>
      </c>
      <c r="AC787" s="15">
        <f>retribucións!$H$60</f>
        <v>18626.938628479998</v>
      </c>
      <c r="AD787" s="15">
        <f t="shared" si="30"/>
        <v>243.23693887999616</v>
      </c>
    </row>
    <row r="788" spans="1:30" ht="15" customHeight="1" x14ac:dyDescent="0.25">
      <c r="A788" s="13" t="s">
        <v>17</v>
      </c>
      <c r="B788" s="13" t="s">
        <v>119</v>
      </c>
      <c r="C788" s="14" t="s">
        <v>3235</v>
      </c>
      <c r="D788" s="24" t="s">
        <v>3238</v>
      </c>
      <c r="E788" s="14" t="s">
        <v>3239</v>
      </c>
      <c r="F788" s="14" t="s">
        <v>1348</v>
      </c>
      <c r="G788" s="11">
        <v>9</v>
      </c>
      <c r="H788" s="15">
        <f>retribucións!$E$60</f>
        <v>6319.04</v>
      </c>
      <c r="I788" s="11" t="s">
        <v>1349</v>
      </c>
      <c r="J788" s="24" t="s">
        <v>1350</v>
      </c>
      <c r="K788" s="11">
        <v>11</v>
      </c>
      <c r="L788" s="14"/>
      <c r="M788" s="14"/>
      <c r="N788" s="12">
        <v>6003</v>
      </c>
      <c r="O788" s="25"/>
      <c r="P788" s="14"/>
      <c r="Q788" s="11" t="s">
        <v>15</v>
      </c>
      <c r="R788" s="16">
        <v>948</v>
      </c>
      <c r="S788" s="12"/>
      <c r="T788" s="13" t="s">
        <v>17</v>
      </c>
      <c r="U788" s="13" t="s">
        <v>6687</v>
      </c>
      <c r="V788" s="11" t="s">
        <v>119</v>
      </c>
      <c r="W788" s="14" t="s">
        <v>119</v>
      </c>
      <c r="X788" s="14" t="s">
        <v>119</v>
      </c>
      <c r="Y788" s="14" t="s">
        <v>119</v>
      </c>
      <c r="Z788" s="14" t="s">
        <v>119</v>
      </c>
      <c r="AA788" s="14"/>
      <c r="AB788" s="15">
        <f>retribucións!$H$71</f>
        <v>18383.701689600002</v>
      </c>
      <c r="AC788" s="15">
        <f>retribucións!$H$60</f>
        <v>18626.938628479998</v>
      </c>
      <c r="AD788" s="15">
        <f t="shared" si="30"/>
        <v>243.23693887999616</v>
      </c>
    </row>
    <row r="789" spans="1:30" ht="15" customHeight="1" x14ac:dyDescent="0.25">
      <c r="A789" s="13" t="s">
        <v>17</v>
      </c>
      <c r="B789" s="13" t="s">
        <v>17</v>
      </c>
      <c r="C789" s="14" t="s">
        <v>3235</v>
      </c>
      <c r="D789" s="24" t="s">
        <v>3240</v>
      </c>
      <c r="E789" s="14" t="s">
        <v>3241</v>
      </c>
      <c r="F789" s="14" t="s">
        <v>1348</v>
      </c>
      <c r="G789" s="11">
        <v>9</v>
      </c>
      <c r="H789" s="15">
        <f>retribucións!$E$60</f>
        <v>6319.04</v>
      </c>
      <c r="I789" s="11" t="s">
        <v>1349</v>
      </c>
      <c r="J789" s="24" t="s">
        <v>1350</v>
      </c>
      <c r="K789" s="11">
        <v>11</v>
      </c>
      <c r="L789" s="14"/>
      <c r="M789" s="14"/>
      <c r="N789" s="12">
        <v>6003</v>
      </c>
      <c r="O789" s="25"/>
      <c r="P789" s="14"/>
      <c r="Q789" s="11" t="s">
        <v>15</v>
      </c>
      <c r="R789" s="16">
        <v>948</v>
      </c>
      <c r="S789" s="12"/>
      <c r="T789" s="13" t="s">
        <v>17</v>
      </c>
      <c r="U789" s="13" t="s">
        <v>17</v>
      </c>
      <c r="V789" s="11">
        <v>274</v>
      </c>
      <c r="W789" s="14" t="s">
        <v>475</v>
      </c>
      <c r="X789" s="14" t="s">
        <v>476</v>
      </c>
      <c r="Y789" s="14" t="s">
        <v>20</v>
      </c>
      <c r="Z789" s="14">
        <v>0</v>
      </c>
      <c r="AA789" s="14"/>
      <c r="AB789" s="15">
        <f>retribucións!$H$71</f>
        <v>18383.701689600002</v>
      </c>
      <c r="AC789" s="15">
        <f>retribucións!$H$60</f>
        <v>18626.938628479998</v>
      </c>
      <c r="AD789" s="15">
        <f t="shared" si="30"/>
        <v>243.23693887999616</v>
      </c>
    </row>
    <row r="790" spans="1:30" ht="15" customHeight="1" x14ac:dyDescent="0.25">
      <c r="A790" s="13" t="s">
        <v>17</v>
      </c>
      <c r="B790" s="13" t="s">
        <v>119</v>
      </c>
      <c r="C790" s="14" t="s">
        <v>3235</v>
      </c>
      <c r="D790" s="24" t="s">
        <v>3242</v>
      </c>
      <c r="E790" s="14" t="s">
        <v>3243</v>
      </c>
      <c r="F790" s="14" t="s">
        <v>1348</v>
      </c>
      <c r="G790" s="11">
        <v>9</v>
      </c>
      <c r="H790" s="15">
        <f>retribucións!$E$60</f>
        <v>6319.04</v>
      </c>
      <c r="I790" s="11" t="s">
        <v>1349</v>
      </c>
      <c r="J790" s="24" t="s">
        <v>1350</v>
      </c>
      <c r="K790" s="11">
        <v>11</v>
      </c>
      <c r="L790" s="14"/>
      <c r="M790" s="14"/>
      <c r="N790" s="12">
        <v>6003</v>
      </c>
      <c r="O790" s="25"/>
      <c r="P790" s="14"/>
      <c r="Q790" s="11" t="s">
        <v>15</v>
      </c>
      <c r="R790" s="16" t="s">
        <v>16</v>
      </c>
      <c r="S790" s="12"/>
      <c r="T790" s="13" t="s">
        <v>17</v>
      </c>
      <c r="U790" s="13" t="s">
        <v>6687</v>
      </c>
      <c r="V790" s="11" t="s">
        <v>119</v>
      </c>
      <c r="W790" s="14" t="s">
        <v>119</v>
      </c>
      <c r="X790" s="14" t="s">
        <v>119</v>
      </c>
      <c r="Y790" s="14" t="s">
        <v>119</v>
      </c>
      <c r="Z790" s="14" t="s">
        <v>119</v>
      </c>
      <c r="AA790" s="14"/>
      <c r="AB790" s="15">
        <f>retribucións!$H$71</f>
        <v>18383.701689600002</v>
      </c>
      <c r="AC790" s="15">
        <f>retribucións!$H$60</f>
        <v>18626.938628479998</v>
      </c>
      <c r="AD790" s="15">
        <f t="shared" si="30"/>
        <v>243.23693887999616</v>
      </c>
    </row>
    <row r="791" spans="1:30" ht="15" customHeight="1" x14ac:dyDescent="0.25">
      <c r="A791" s="13" t="s">
        <v>17</v>
      </c>
      <c r="B791" s="13" t="s">
        <v>119</v>
      </c>
      <c r="C791" s="14" t="s">
        <v>3244</v>
      </c>
      <c r="D791" s="24" t="s">
        <v>3245</v>
      </c>
      <c r="E791" s="14" t="s">
        <v>3246</v>
      </c>
      <c r="F791" s="14" t="s">
        <v>1348</v>
      </c>
      <c r="G791" s="11">
        <v>10</v>
      </c>
      <c r="H791" s="15">
        <f>retribucións!$E$59</f>
        <v>6486.34</v>
      </c>
      <c r="I791" s="11" t="s">
        <v>1349</v>
      </c>
      <c r="J791" s="24" t="s">
        <v>1350</v>
      </c>
      <c r="K791" s="11">
        <v>11</v>
      </c>
      <c r="L791" s="14"/>
      <c r="M791" s="14"/>
      <c r="N791" s="12">
        <v>6003</v>
      </c>
      <c r="O791" s="25"/>
      <c r="P791" s="14" t="s">
        <v>2259</v>
      </c>
      <c r="Q791" s="11" t="s">
        <v>15</v>
      </c>
      <c r="R791" s="16">
        <v>9733</v>
      </c>
      <c r="S791" s="12"/>
      <c r="T791" s="13" t="s">
        <v>17</v>
      </c>
      <c r="U791" s="13" t="s">
        <v>6687</v>
      </c>
      <c r="V791" s="11" t="s">
        <v>119</v>
      </c>
      <c r="W791" s="14" t="s">
        <v>119</v>
      </c>
      <c r="X791" s="14" t="s">
        <v>119</v>
      </c>
      <c r="Y791" s="14" t="s">
        <v>119</v>
      </c>
      <c r="Z791" s="14" t="s">
        <v>119</v>
      </c>
      <c r="AA791" s="14"/>
      <c r="AB791" s="15">
        <f>retribucións!$L$71</f>
        <v>18968.988064320001</v>
      </c>
      <c r="AC791" s="15">
        <f>retribucións!$H$59</f>
        <v>19124.976097919996</v>
      </c>
      <c r="AD791" s="15">
        <f>AC791-AB791</f>
        <v>155.98803359999511</v>
      </c>
    </row>
    <row r="792" spans="1:30" ht="15" customHeight="1" x14ac:dyDescent="0.25">
      <c r="A792" s="13" t="s">
        <v>17</v>
      </c>
      <c r="B792" s="13" t="s">
        <v>119</v>
      </c>
      <c r="C792" s="14" t="s">
        <v>3244</v>
      </c>
      <c r="D792" s="24" t="s">
        <v>3247</v>
      </c>
      <c r="E792" s="14" t="s">
        <v>3248</v>
      </c>
      <c r="F792" s="14" t="s">
        <v>1348</v>
      </c>
      <c r="G792" s="11">
        <v>10</v>
      </c>
      <c r="H792" s="15">
        <f>retribucións!$E$59</f>
        <v>6486.34</v>
      </c>
      <c r="I792" s="11" t="s">
        <v>1349</v>
      </c>
      <c r="J792" s="24" t="s">
        <v>1350</v>
      </c>
      <c r="K792" s="11">
        <v>11</v>
      </c>
      <c r="L792" s="14"/>
      <c r="M792" s="14"/>
      <c r="N792" s="12">
        <v>6003</v>
      </c>
      <c r="O792" s="25"/>
      <c r="P792" s="14" t="s">
        <v>2259</v>
      </c>
      <c r="Q792" s="11" t="s">
        <v>15</v>
      </c>
      <c r="R792" s="16">
        <v>9733</v>
      </c>
      <c r="S792" s="12"/>
      <c r="T792" s="13" t="s">
        <v>17</v>
      </c>
      <c r="U792" s="13" t="s">
        <v>6687</v>
      </c>
      <c r="V792" s="11" t="s">
        <v>119</v>
      </c>
      <c r="W792" s="14" t="s">
        <v>119</v>
      </c>
      <c r="X792" s="14" t="s">
        <v>119</v>
      </c>
      <c r="Y792" s="14" t="s">
        <v>119</v>
      </c>
      <c r="Z792" s="14" t="s">
        <v>119</v>
      </c>
      <c r="AA792" s="14"/>
      <c r="AB792" s="15">
        <f>retribucións!$L$71</f>
        <v>18968.988064320001</v>
      </c>
      <c r="AC792" s="15">
        <f>retribucións!$H$59</f>
        <v>19124.976097919996</v>
      </c>
      <c r="AD792" s="15">
        <f>AC792-AB792</f>
        <v>155.98803359999511</v>
      </c>
    </row>
    <row r="793" spans="1:30" ht="15" customHeight="1" x14ac:dyDescent="0.25">
      <c r="A793" s="13" t="s">
        <v>17</v>
      </c>
      <c r="B793" s="13" t="s">
        <v>119</v>
      </c>
      <c r="C793" s="14" t="s">
        <v>3244</v>
      </c>
      <c r="D793" s="24" t="s">
        <v>3249</v>
      </c>
      <c r="E793" s="14" t="s">
        <v>3250</v>
      </c>
      <c r="F793" s="14" t="s">
        <v>1348</v>
      </c>
      <c r="G793" s="11">
        <v>10</v>
      </c>
      <c r="H793" s="15">
        <f>retribucións!$E$59</f>
        <v>6486.34</v>
      </c>
      <c r="I793" s="11" t="s">
        <v>1349</v>
      </c>
      <c r="J793" s="24" t="s">
        <v>1350</v>
      </c>
      <c r="K793" s="11">
        <v>11</v>
      </c>
      <c r="L793" s="14"/>
      <c r="M793" s="14"/>
      <c r="N793" s="12">
        <v>6003</v>
      </c>
      <c r="O793" s="25"/>
      <c r="P793" s="14" t="s">
        <v>2259</v>
      </c>
      <c r="Q793" s="11" t="s">
        <v>15</v>
      </c>
      <c r="R793" s="16" t="s">
        <v>2405</v>
      </c>
      <c r="S793" s="12"/>
      <c r="T793" s="13" t="s">
        <v>17</v>
      </c>
      <c r="U793" s="13" t="s">
        <v>6687</v>
      </c>
      <c r="V793" s="11" t="s">
        <v>119</v>
      </c>
      <c r="W793" s="14" t="s">
        <v>119</v>
      </c>
      <c r="X793" s="14" t="s">
        <v>119</v>
      </c>
      <c r="Y793" s="14" t="s">
        <v>119</v>
      </c>
      <c r="Z793" s="14" t="s">
        <v>119</v>
      </c>
      <c r="AA793" s="14"/>
      <c r="AB793" s="15">
        <f>retribucións!$L$71</f>
        <v>18968.988064320001</v>
      </c>
      <c r="AC793" s="15">
        <f>retribucións!$H$59</f>
        <v>19124.976097919996</v>
      </c>
      <c r="AD793" s="15">
        <f>AC793-AB793</f>
        <v>155.98803359999511</v>
      </c>
    </row>
    <row r="794" spans="1:30" ht="15" customHeight="1" x14ac:dyDescent="0.25">
      <c r="A794" s="13" t="s">
        <v>17</v>
      </c>
      <c r="B794" s="13" t="s">
        <v>119</v>
      </c>
      <c r="C794" s="14" t="s">
        <v>3251</v>
      </c>
      <c r="D794" s="24" t="s">
        <v>3252</v>
      </c>
      <c r="E794" s="14" t="s">
        <v>3253</v>
      </c>
      <c r="F794" s="14" t="s">
        <v>1348</v>
      </c>
      <c r="G794" s="11">
        <v>9</v>
      </c>
      <c r="H794" s="15">
        <f>retribucións!$E$60</f>
        <v>6319.04</v>
      </c>
      <c r="I794" s="11" t="s">
        <v>1349</v>
      </c>
      <c r="J794" s="24" t="s">
        <v>1350</v>
      </c>
      <c r="K794" s="11">
        <v>11</v>
      </c>
      <c r="L794" s="14"/>
      <c r="M794" s="14"/>
      <c r="N794" s="12">
        <v>6003</v>
      </c>
      <c r="O794" s="25"/>
      <c r="P794" s="14"/>
      <c r="Q794" s="11" t="s">
        <v>15</v>
      </c>
      <c r="R794" s="16" t="s">
        <v>16</v>
      </c>
      <c r="S794" s="12"/>
      <c r="T794" s="13" t="s">
        <v>17</v>
      </c>
      <c r="U794" s="13" t="s">
        <v>6687</v>
      </c>
      <c r="V794" s="11" t="s">
        <v>119</v>
      </c>
      <c r="W794" s="14" t="s">
        <v>119</v>
      </c>
      <c r="X794" s="14" t="s">
        <v>119</v>
      </c>
      <c r="Y794" s="14" t="s">
        <v>119</v>
      </c>
      <c r="Z794" s="14" t="s">
        <v>119</v>
      </c>
      <c r="AA794" s="14"/>
      <c r="AB794" s="15">
        <f>retribucións!$H$71</f>
        <v>18383.701689600002</v>
      </c>
      <c r="AC794" s="15">
        <f>retribucións!$H$60</f>
        <v>18626.938628479998</v>
      </c>
      <c r="AD794" s="15">
        <f t="shared" ref="AD794:AD798" si="31">AC794-AB794</f>
        <v>243.23693887999616</v>
      </c>
    </row>
    <row r="795" spans="1:30" ht="15" customHeight="1" x14ac:dyDescent="0.25">
      <c r="A795" s="13" t="s">
        <v>17</v>
      </c>
      <c r="B795" s="13" t="s">
        <v>17</v>
      </c>
      <c r="C795" s="14" t="s">
        <v>3251</v>
      </c>
      <c r="D795" s="24" t="s">
        <v>3254</v>
      </c>
      <c r="E795" s="14" t="s">
        <v>3255</v>
      </c>
      <c r="F795" s="14" t="s">
        <v>1348</v>
      </c>
      <c r="G795" s="11">
        <v>9</v>
      </c>
      <c r="H795" s="15">
        <f>retribucións!$E$60</f>
        <v>6319.04</v>
      </c>
      <c r="I795" s="11" t="s">
        <v>1349</v>
      </c>
      <c r="J795" s="24" t="s">
        <v>1350</v>
      </c>
      <c r="K795" s="11">
        <v>11</v>
      </c>
      <c r="L795" s="14"/>
      <c r="M795" s="14"/>
      <c r="N795" s="12">
        <v>6003</v>
      </c>
      <c r="O795" s="25"/>
      <c r="P795" s="14"/>
      <c r="Q795" s="11" t="s">
        <v>15</v>
      </c>
      <c r="R795" s="16" t="s">
        <v>16</v>
      </c>
      <c r="S795" s="12"/>
      <c r="T795" s="13" t="s">
        <v>17</v>
      </c>
      <c r="U795" s="13" t="s">
        <v>17</v>
      </c>
      <c r="V795" s="11">
        <v>590</v>
      </c>
      <c r="W795" s="14" t="s">
        <v>477</v>
      </c>
      <c r="X795" s="14" t="s">
        <v>478</v>
      </c>
      <c r="Y795" s="14" t="s">
        <v>20</v>
      </c>
      <c r="Z795" s="14">
        <v>0</v>
      </c>
      <c r="AA795" s="14"/>
      <c r="AB795" s="15">
        <f>retribucións!$H$71</f>
        <v>18383.701689600002</v>
      </c>
      <c r="AC795" s="15">
        <f>retribucións!$H$60</f>
        <v>18626.938628479998</v>
      </c>
      <c r="AD795" s="15">
        <f t="shared" si="31"/>
        <v>243.23693887999616</v>
      </c>
    </row>
    <row r="796" spans="1:30" ht="15" customHeight="1" x14ac:dyDescent="0.25">
      <c r="A796" s="13" t="s">
        <v>17</v>
      </c>
      <c r="B796" s="13" t="s">
        <v>17</v>
      </c>
      <c r="C796" s="14" t="s">
        <v>3251</v>
      </c>
      <c r="D796" s="24" t="s">
        <v>3256</v>
      </c>
      <c r="E796" s="14" t="s">
        <v>3257</v>
      </c>
      <c r="F796" s="14" t="s">
        <v>1348</v>
      </c>
      <c r="G796" s="11">
        <v>9</v>
      </c>
      <c r="H796" s="15">
        <f>retribucións!$E$60</f>
        <v>6319.04</v>
      </c>
      <c r="I796" s="11" t="s">
        <v>1349</v>
      </c>
      <c r="J796" s="24" t="s">
        <v>1350</v>
      </c>
      <c r="K796" s="11">
        <v>11</v>
      </c>
      <c r="L796" s="14"/>
      <c r="M796" s="14"/>
      <c r="N796" s="12">
        <v>6003</v>
      </c>
      <c r="O796" s="25"/>
      <c r="P796" s="14"/>
      <c r="Q796" s="11" t="s">
        <v>15</v>
      </c>
      <c r="R796" s="16" t="s">
        <v>16</v>
      </c>
      <c r="S796" s="12"/>
      <c r="T796" s="13" t="s">
        <v>17</v>
      </c>
      <c r="U796" s="13" t="s">
        <v>17</v>
      </c>
      <c r="V796" s="11">
        <v>164</v>
      </c>
      <c r="W796" s="14" t="s">
        <v>479</v>
      </c>
      <c r="X796" s="14" t="s">
        <v>480</v>
      </c>
      <c r="Y796" s="14" t="s">
        <v>20</v>
      </c>
      <c r="Z796" s="14">
        <v>0</v>
      </c>
      <c r="AA796" s="14"/>
      <c r="AB796" s="15">
        <f>retribucións!$H$71</f>
        <v>18383.701689600002</v>
      </c>
      <c r="AC796" s="15">
        <f>retribucións!$H$60</f>
        <v>18626.938628479998</v>
      </c>
      <c r="AD796" s="15">
        <f t="shared" si="31"/>
        <v>243.23693887999616</v>
      </c>
    </row>
    <row r="797" spans="1:30" ht="15" customHeight="1" x14ac:dyDescent="0.25">
      <c r="A797" s="13" t="s">
        <v>17</v>
      </c>
      <c r="B797" s="13" t="s">
        <v>17</v>
      </c>
      <c r="C797" s="14" t="s">
        <v>3258</v>
      </c>
      <c r="D797" s="24" t="s">
        <v>3259</v>
      </c>
      <c r="E797" s="14" t="s">
        <v>3260</v>
      </c>
      <c r="F797" s="14" t="s">
        <v>1348</v>
      </c>
      <c r="G797" s="11">
        <v>9</v>
      </c>
      <c r="H797" s="15">
        <f>retribucións!$E$60</f>
        <v>6319.04</v>
      </c>
      <c r="I797" s="11" t="s">
        <v>1349</v>
      </c>
      <c r="J797" s="24" t="s">
        <v>1350</v>
      </c>
      <c r="K797" s="11">
        <v>11</v>
      </c>
      <c r="L797" s="14"/>
      <c r="M797" s="14"/>
      <c r="N797" s="12">
        <v>6003</v>
      </c>
      <c r="O797" s="25"/>
      <c r="P797" s="14"/>
      <c r="Q797" s="11" t="s">
        <v>15</v>
      </c>
      <c r="R797" s="16" t="s">
        <v>16</v>
      </c>
      <c r="S797" s="12"/>
      <c r="T797" s="13" t="s">
        <v>17</v>
      </c>
      <c r="U797" s="13" t="s">
        <v>17</v>
      </c>
      <c r="V797" s="11">
        <v>137</v>
      </c>
      <c r="W797" s="14" t="s">
        <v>481</v>
      </c>
      <c r="X797" s="14" t="s">
        <v>482</v>
      </c>
      <c r="Y797" s="14" t="s">
        <v>20</v>
      </c>
      <c r="Z797" s="14">
        <v>0</v>
      </c>
      <c r="AA797" s="14"/>
      <c r="AB797" s="15">
        <f>retribucións!$H$71</f>
        <v>18383.701689600002</v>
      </c>
      <c r="AC797" s="15">
        <f>retribucións!$H$60</f>
        <v>18626.938628479998</v>
      </c>
      <c r="AD797" s="15">
        <f t="shared" si="31"/>
        <v>243.23693887999616</v>
      </c>
    </row>
    <row r="798" spans="1:30" ht="15" customHeight="1" x14ac:dyDescent="0.25">
      <c r="A798" s="13" t="s">
        <v>17</v>
      </c>
      <c r="B798" s="13" t="s">
        <v>17</v>
      </c>
      <c r="C798" s="14" t="s">
        <v>3258</v>
      </c>
      <c r="D798" s="24" t="s">
        <v>3261</v>
      </c>
      <c r="E798" s="14" t="s">
        <v>3262</v>
      </c>
      <c r="F798" s="14" t="s">
        <v>1348</v>
      </c>
      <c r="G798" s="11">
        <v>9</v>
      </c>
      <c r="H798" s="15">
        <f>retribucións!$E$60</f>
        <v>6319.04</v>
      </c>
      <c r="I798" s="11" t="s">
        <v>1349</v>
      </c>
      <c r="J798" s="24" t="s">
        <v>1350</v>
      </c>
      <c r="K798" s="11">
        <v>11</v>
      </c>
      <c r="L798" s="14"/>
      <c r="M798" s="14"/>
      <c r="N798" s="12">
        <v>6003</v>
      </c>
      <c r="O798" s="25"/>
      <c r="P798" s="14"/>
      <c r="Q798" s="11" t="s">
        <v>15</v>
      </c>
      <c r="R798" s="16">
        <v>948</v>
      </c>
      <c r="S798" s="12"/>
      <c r="T798" s="13" t="s">
        <v>17</v>
      </c>
      <c r="U798" s="13" t="s">
        <v>17</v>
      </c>
      <c r="V798" s="11">
        <v>8</v>
      </c>
      <c r="W798" s="14" t="s">
        <v>483</v>
      </c>
      <c r="X798" s="14" t="s">
        <v>484</v>
      </c>
      <c r="Y798" s="14" t="s">
        <v>20</v>
      </c>
      <c r="Z798" s="14">
        <v>0</v>
      </c>
      <c r="AA798" s="14"/>
      <c r="AB798" s="15">
        <f>retribucións!$H$71</f>
        <v>18383.701689600002</v>
      </c>
      <c r="AC798" s="15">
        <f>retribucións!$H$60</f>
        <v>18626.938628479998</v>
      </c>
      <c r="AD798" s="15">
        <f t="shared" si="31"/>
        <v>243.23693887999616</v>
      </c>
    </row>
    <row r="799" spans="1:30" ht="15" customHeight="1" x14ac:dyDescent="0.25">
      <c r="A799" s="13" t="s">
        <v>17</v>
      </c>
      <c r="B799" s="13" t="s">
        <v>17</v>
      </c>
      <c r="C799" s="14" t="s">
        <v>3263</v>
      </c>
      <c r="D799" s="24" t="s">
        <v>3264</v>
      </c>
      <c r="E799" s="14" t="s">
        <v>3265</v>
      </c>
      <c r="F799" s="14" t="s">
        <v>1348</v>
      </c>
      <c r="G799" s="11">
        <v>10</v>
      </c>
      <c r="H799" s="15">
        <f>retribucións!$E$59</f>
        <v>6486.34</v>
      </c>
      <c r="I799" s="11" t="s">
        <v>1349</v>
      </c>
      <c r="J799" s="24" t="s">
        <v>1350</v>
      </c>
      <c r="K799" s="11">
        <v>11</v>
      </c>
      <c r="L799" s="14"/>
      <c r="M799" s="14"/>
      <c r="N799" s="12">
        <v>6003</v>
      </c>
      <c r="O799" s="25"/>
      <c r="P799" s="14" t="s">
        <v>2259</v>
      </c>
      <c r="Q799" s="11" t="s">
        <v>15</v>
      </c>
      <c r="R799" s="16">
        <v>9733</v>
      </c>
      <c r="S799" s="12"/>
      <c r="T799" s="13" t="s">
        <v>17</v>
      </c>
      <c r="U799" s="13" t="s">
        <v>17</v>
      </c>
      <c r="V799" s="11">
        <v>527</v>
      </c>
      <c r="W799" s="14" t="s">
        <v>485</v>
      </c>
      <c r="X799" s="14" t="s">
        <v>486</v>
      </c>
      <c r="Y799" s="14" t="s">
        <v>20</v>
      </c>
      <c r="Z799" s="14">
        <v>0</v>
      </c>
      <c r="AA799" s="14"/>
      <c r="AB799" s="15">
        <f>retribucións!$L$71</f>
        <v>18968.988064320001</v>
      </c>
      <c r="AC799" s="15">
        <f>retribucións!$H$59</f>
        <v>19124.976097919996</v>
      </c>
      <c r="AD799" s="15">
        <f>AC799-AB799</f>
        <v>155.98803359999511</v>
      </c>
    </row>
    <row r="800" spans="1:30" ht="15" customHeight="1" x14ac:dyDescent="0.25">
      <c r="A800" s="13" t="s">
        <v>17</v>
      </c>
      <c r="B800" s="13" t="s">
        <v>119</v>
      </c>
      <c r="C800" s="14" t="s">
        <v>3263</v>
      </c>
      <c r="D800" s="24" t="s">
        <v>3266</v>
      </c>
      <c r="E800" s="14" t="s">
        <v>3267</v>
      </c>
      <c r="F800" s="14" t="s">
        <v>1348</v>
      </c>
      <c r="G800" s="11">
        <v>10</v>
      </c>
      <c r="H800" s="15">
        <f>retribucións!$E$59</f>
        <v>6486.34</v>
      </c>
      <c r="I800" s="11" t="s">
        <v>1349</v>
      </c>
      <c r="J800" s="24" t="s">
        <v>1350</v>
      </c>
      <c r="K800" s="11">
        <v>11</v>
      </c>
      <c r="L800" s="14"/>
      <c r="M800" s="14"/>
      <c r="N800" s="12">
        <v>6003</v>
      </c>
      <c r="O800" s="25"/>
      <c r="P800" s="14" t="s">
        <v>2259</v>
      </c>
      <c r="Q800" s="11" t="s">
        <v>15</v>
      </c>
      <c r="R800" s="16">
        <v>9733</v>
      </c>
      <c r="S800" s="12"/>
      <c r="T800" s="13" t="s">
        <v>17</v>
      </c>
      <c r="U800" s="13" t="s">
        <v>6687</v>
      </c>
      <c r="V800" s="11" t="s">
        <v>119</v>
      </c>
      <c r="W800" s="14" t="s">
        <v>119</v>
      </c>
      <c r="X800" s="14" t="s">
        <v>119</v>
      </c>
      <c r="Y800" s="14" t="s">
        <v>119</v>
      </c>
      <c r="Z800" s="14" t="s">
        <v>119</v>
      </c>
      <c r="AA800" s="14"/>
      <c r="AB800" s="15">
        <f>retribucións!$L$71</f>
        <v>18968.988064320001</v>
      </c>
      <c r="AC800" s="15">
        <f>retribucións!$H$59</f>
        <v>19124.976097919996</v>
      </c>
      <c r="AD800" s="15">
        <f>AC800-AB800</f>
        <v>155.98803359999511</v>
      </c>
    </row>
    <row r="801" spans="1:30" ht="15" customHeight="1" x14ac:dyDescent="0.25">
      <c r="A801" s="13" t="s">
        <v>17</v>
      </c>
      <c r="B801" s="13" t="s">
        <v>119</v>
      </c>
      <c r="C801" s="14" t="s">
        <v>3263</v>
      </c>
      <c r="D801" s="24" t="s">
        <v>3268</v>
      </c>
      <c r="E801" s="14" t="s">
        <v>3269</v>
      </c>
      <c r="F801" s="14" t="s">
        <v>1348</v>
      </c>
      <c r="G801" s="11">
        <v>10</v>
      </c>
      <c r="H801" s="15">
        <f>retribucións!$E$59</f>
        <v>6486.34</v>
      </c>
      <c r="I801" s="11" t="s">
        <v>1349</v>
      </c>
      <c r="J801" s="24" t="s">
        <v>1350</v>
      </c>
      <c r="K801" s="11">
        <v>11</v>
      </c>
      <c r="L801" s="14"/>
      <c r="M801" s="14"/>
      <c r="N801" s="12">
        <v>6003</v>
      </c>
      <c r="O801" s="25"/>
      <c r="P801" s="14" t="s">
        <v>2259</v>
      </c>
      <c r="Q801" s="11" t="s">
        <v>15</v>
      </c>
      <c r="R801" s="16">
        <v>9733</v>
      </c>
      <c r="S801" s="12"/>
      <c r="T801" s="13" t="s">
        <v>17</v>
      </c>
      <c r="U801" s="13" t="s">
        <v>6687</v>
      </c>
      <c r="V801" s="11" t="s">
        <v>119</v>
      </c>
      <c r="W801" s="14" t="s">
        <v>119</v>
      </c>
      <c r="X801" s="14" t="s">
        <v>119</v>
      </c>
      <c r="Y801" s="14" t="s">
        <v>119</v>
      </c>
      <c r="Z801" s="14" t="s">
        <v>119</v>
      </c>
      <c r="AA801" s="14"/>
      <c r="AB801" s="15">
        <f>retribucións!$L$71</f>
        <v>18968.988064320001</v>
      </c>
      <c r="AC801" s="15">
        <f>retribucións!$H$59</f>
        <v>19124.976097919996</v>
      </c>
      <c r="AD801" s="15">
        <f>AC801-AB801</f>
        <v>155.98803359999511</v>
      </c>
    </row>
    <row r="802" spans="1:30" ht="15" customHeight="1" x14ac:dyDescent="0.25">
      <c r="A802" s="13" t="s">
        <v>17</v>
      </c>
      <c r="B802" s="13" t="s">
        <v>119</v>
      </c>
      <c r="C802" s="14" t="s">
        <v>3263</v>
      </c>
      <c r="D802" s="24" t="s">
        <v>3270</v>
      </c>
      <c r="E802" s="14" t="s">
        <v>3271</v>
      </c>
      <c r="F802" s="14" t="s">
        <v>1348</v>
      </c>
      <c r="G802" s="11">
        <v>10</v>
      </c>
      <c r="H802" s="15">
        <f>retribucións!$E$59</f>
        <v>6486.34</v>
      </c>
      <c r="I802" s="11" t="s">
        <v>1349</v>
      </c>
      <c r="J802" s="24" t="s">
        <v>1350</v>
      </c>
      <c r="K802" s="11">
        <v>11</v>
      </c>
      <c r="L802" s="14"/>
      <c r="M802" s="14"/>
      <c r="N802" s="12">
        <v>6003</v>
      </c>
      <c r="O802" s="25"/>
      <c r="P802" s="14" t="s">
        <v>2259</v>
      </c>
      <c r="Q802" s="11" t="s">
        <v>15</v>
      </c>
      <c r="R802" s="16" t="s">
        <v>579</v>
      </c>
      <c r="S802" s="12"/>
      <c r="T802" s="13" t="s">
        <v>17</v>
      </c>
      <c r="U802" s="13" t="s">
        <v>6687</v>
      </c>
      <c r="V802" s="11" t="s">
        <v>119</v>
      </c>
      <c r="W802" s="14" t="s">
        <v>119</v>
      </c>
      <c r="X802" s="14" t="s">
        <v>119</v>
      </c>
      <c r="Y802" s="14" t="s">
        <v>119</v>
      </c>
      <c r="Z802" s="14" t="s">
        <v>119</v>
      </c>
      <c r="AA802" s="14"/>
      <c r="AB802" s="15">
        <f>retribucións!$L$71</f>
        <v>18968.988064320001</v>
      </c>
      <c r="AC802" s="15">
        <f>retribucións!$H$59</f>
        <v>19124.976097919996</v>
      </c>
      <c r="AD802" s="15">
        <f>AC802-AB802</f>
        <v>155.98803359999511</v>
      </c>
    </row>
    <row r="803" spans="1:30" ht="15" customHeight="1" x14ac:dyDescent="0.25">
      <c r="A803" s="13" t="s">
        <v>17</v>
      </c>
      <c r="B803" s="13" t="s">
        <v>119</v>
      </c>
      <c r="C803" s="14" t="s">
        <v>3272</v>
      </c>
      <c r="D803" s="24" t="s">
        <v>3273</v>
      </c>
      <c r="E803" s="14" t="s">
        <v>3274</v>
      </c>
      <c r="F803" s="14" t="s">
        <v>1348</v>
      </c>
      <c r="G803" s="11">
        <v>9</v>
      </c>
      <c r="H803" s="15">
        <f>retribucións!$E$60</f>
        <v>6319.04</v>
      </c>
      <c r="I803" s="11" t="s">
        <v>1349</v>
      </c>
      <c r="J803" s="24" t="s">
        <v>1350</v>
      </c>
      <c r="K803" s="11">
        <v>11</v>
      </c>
      <c r="L803" s="14"/>
      <c r="M803" s="14"/>
      <c r="N803" s="12">
        <v>6003</v>
      </c>
      <c r="O803" s="25"/>
      <c r="P803" s="14"/>
      <c r="Q803" s="11" t="s">
        <v>15</v>
      </c>
      <c r="R803" s="16">
        <v>948</v>
      </c>
      <c r="S803" s="12"/>
      <c r="T803" s="13" t="s">
        <v>17</v>
      </c>
      <c r="U803" s="13" t="s">
        <v>6687</v>
      </c>
      <c r="V803" s="11" t="s">
        <v>119</v>
      </c>
      <c r="W803" s="14" t="s">
        <v>119</v>
      </c>
      <c r="X803" s="14" t="s">
        <v>119</v>
      </c>
      <c r="Y803" s="14" t="s">
        <v>119</v>
      </c>
      <c r="Z803" s="14" t="s">
        <v>119</v>
      </c>
      <c r="AA803" s="14"/>
      <c r="AB803" s="15">
        <f>retribucións!$H$71</f>
        <v>18383.701689600002</v>
      </c>
      <c r="AC803" s="15">
        <f>retribucións!$H$60</f>
        <v>18626.938628479998</v>
      </c>
      <c r="AD803" s="15">
        <f t="shared" ref="AD803:AD816" si="32">AC803-AB803</f>
        <v>243.23693887999616</v>
      </c>
    </row>
    <row r="804" spans="1:30" ht="15" customHeight="1" x14ac:dyDescent="0.25">
      <c r="A804" s="13" t="s">
        <v>17</v>
      </c>
      <c r="B804" s="13" t="s">
        <v>119</v>
      </c>
      <c r="C804" s="14" t="s">
        <v>3272</v>
      </c>
      <c r="D804" s="24" t="s">
        <v>3275</v>
      </c>
      <c r="E804" s="14" t="s">
        <v>3276</v>
      </c>
      <c r="F804" s="14" t="s">
        <v>1348</v>
      </c>
      <c r="G804" s="11">
        <v>9</v>
      </c>
      <c r="H804" s="15">
        <f>retribucións!$E$60</f>
        <v>6319.04</v>
      </c>
      <c r="I804" s="11" t="s">
        <v>1349</v>
      </c>
      <c r="J804" s="24" t="s">
        <v>1350</v>
      </c>
      <c r="K804" s="11">
        <v>11</v>
      </c>
      <c r="L804" s="14"/>
      <c r="M804" s="14"/>
      <c r="N804" s="12">
        <v>6003</v>
      </c>
      <c r="O804" s="25"/>
      <c r="P804" s="14"/>
      <c r="Q804" s="11" t="s">
        <v>15</v>
      </c>
      <c r="R804" s="16" t="s">
        <v>16</v>
      </c>
      <c r="S804" s="12"/>
      <c r="T804" s="13" t="s">
        <v>17</v>
      </c>
      <c r="U804" s="13" t="s">
        <v>6687</v>
      </c>
      <c r="V804" s="11" t="s">
        <v>119</v>
      </c>
      <c r="W804" s="14" t="s">
        <v>119</v>
      </c>
      <c r="X804" s="14" t="s">
        <v>119</v>
      </c>
      <c r="Y804" s="14" t="s">
        <v>119</v>
      </c>
      <c r="Z804" s="14" t="s">
        <v>119</v>
      </c>
      <c r="AA804" s="14"/>
      <c r="AB804" s="15">
        <f>retribucións!$H$71</f>
        <v>18383.701689600002</v>
      </c>
      <c r="AC804" s="15">
        <f>retribucións!$H$60</f>
        <v>18626.938628479998</v>
      </c>
      <c r="AD804" s="15">
        <f t="shared" si="32"/>
        <v>243.23693887999616</v>
      </c>
    </row>
    <row r="805" spans="1:30" ht="15" customHeight="1" x14ac:dyDescent="0.25">
      <c r="A805" s="13" t="s">
        <v>17</v>
      </c>
      <c r="B805" s="13" t="s">
        <v>17</v>
      </c>
      <c r="C805" s="14" t="s">
        <v>3277</v>
      </c>
      <c r="D805" s="24" t="s">
        <v>3278</v>
      </c>
      <c r="E805" s="14" t="s">
        <v>3279</v>
      </c>
      <c r="F805" s="14" t="s">
        <v>1348</v>
      </c>
      <c r="G805" s="11">
        <v>9</v>
      </c>
      <c r="H805" s="15">
        <f>retribucións!$E$60</f>
        <v>6319.04</v>
      </c>
      <c r="I805" s="11" t="s">
        <v>1349</v>
      </c>
      <c r="J805" s="24" t="s">
        <v>1350</v>
      </c>
      <c r="K805" s="11">
        <v>11</v>
      </c>
      <c r="L805" s="14"/>
      <c r="M805" s="14"/>
      <c r="N805" s="12">
        <v>6003</v>
      </c>
      <c r="O805" s="25"/>
      <c r="P805" s="14"/>
      <c r="Q805" s="11" t="s">
        <v>15</v>
      </c>
      <c r="R805" s="16">
        <v>948</v>
      </c>
      <c r="S805" s="12"/>
      <c r="T805" s="13" t="s">
        <v>17</v>
      </c>
      <c r="U805" s="13" t="s">
        <v>17</v>
      </c>
      <c r="V805" s="11">
        <v>460</v>
      </c>
      <c r="W805" s="14" t="s">
        <v>487</v>
      </c>
      <c r="X805" s="14" t="s">
        <v>488</v>
      </c>
      <c r="Y805" s="14" t="s">
        <v>44</v>
      </c>
      <c r="Z805" s="14">
        <v>0</v>
      </c>
      <c r="AA805" s="14"/>
      <c r="AB805" s="15">
        <f>retribucións!$H$71</f>
        <v>18383.701689600002</v>
      </c>
      <c r="AC805" s="15">
        <f>retribucións!$H$60</f>
        <v>18626.938628479998</v>
      </c>
      <c r="AD805" s="15">
        <f t="shared" si="32"/>
        <v>243.23693887999616</v>
      </c>
    </row>
    <row r="806" spans="1:30" ht="15" customHeight="1" x14ac:dyDescent="0.25">
      <c r="A806" s="13" t="s">
        <v>17</v>
      </c>
      <c r="B806" s="13" t="s">
        <v>119</v>
      </c>
      <c r="C806" s="14" t="s">
        <v>3277</v>
      </c>
      <c r="D806" s="24" t="s">
        <v>3280</v>
      </c>
      <c r="E806" s="14" t="s">
        <v>3281</v>
      </c>
      <c r="F806" s="14" t="s">
        <v>1348</v>
      </c>
      <c r="G806" s="11">
        <v>9</v>
      </c>
      <c r="H806" s="15">
        <f>retribucións!$E$60</f>
        <v>6319.04</v>
      </c>
      <c r="I806" s="11" t="s">
        <v>1349</v>
      </c>
      <c r="J806" s="24" t="s">
        <v>1350</v>
      </c>
      <c r="K806" s="11">
        <v>11</v>
      </c>
      <c r="L806" s="14"/>
      <c r="M806" s="14"/>
      <c r="N806" s="12">
        <v>6003</v>
      </c>
      <c r="O806" s="25"/>
      <c r="P806" s="14"/>
      <c r="Q806" s="11" t="s">
        <v>15</v>
      </c>
      <c r="R806" s="16">
        <v>948</v>
      </c>
      <c r="S806" s="12"/>
      <c r="T806" s="13" t="s">
        <v>17</v>
      </c>
      <c r="U806" s="13" t="s">
        <v>6687</v>
      </c>
      <c r="V806" s="11" t="s">
        <v>119</v>
      </c>
      <c r="W806" s="14" t="s">
        <v>119</v>
      </c>
      <c r="X806" s="14" t="s">
        <v>119</v>
      </c>
      <c r="Y806" s="14" t="s">
        <v>119</v>
      </c>
      <c r="Z806" s="14" t="s">
        <v>119</v>
      </c>
      <c r="AA806" s="14"/>
      <c r="AB806" s="15">
        <f>retribucións!$H$71</f>
        <v>18383.701689600002</v>
      </c>
      <c r="AC806" s="15">
        <f>retribucións!$H$60</f>
        <v>18626.938628479998</v>
      </c>
      <c r="AD806" s="15">
        <f t="shared" si="32"/>
        <v>243.23693887999616</v>
      </c>
    </row>
    <row r="807" spans="1:30" ht="15" customHeight="1" x14ac:dyDescent="0.25">
      <c r="A807" s="13" t="s">
        <v>17</v>
      </c>
      <c r="B807" s="13" t="s">
        <v>17</v>
      </c>
      <c r="C807" s="14" t="s">
        <v>3277</v>
      </c>
      <c r="D807" s="24" t="s">
        <v>3282</v>
      </c>
      <c r="E807" s="14" t="s">
        <v>3283</v>
      </c>
      <c r="F807" s="14" t="s">
        <v>1348</v>
      </c>
      <c r="G807" s="11">
        <v>9</v>
      </c>
      <c r="H807" s="15">
        <f>retribucións!$E$60</f>
        <v>6319.04</v>
      </c>
      <c r="I807" s="11" t="s">
        <v>1349</v>
      </c>
      <c r="J807" s="24" t="s">
        <v>1350</v>
      </c>
      <c r="K807" s="11">
        <v>11</v>
      </c>
      <c r="L807" s="14"/>
      <c r="M807" s="14"/>
      <c r="N807" s="12">
        <v>6003</v>
      </c>
      <c r="O807" s="25"/>
      <c r="P807" s="14"/>
      <c r="Q807" s="11" t="s">
        <v>15</v>
      </c>
      <c r="R807" s="16" t="s">
        <v>16</v>
      </c>
      <c r="S807" s="12"/>
      <c r="T807" s="13" t="s">
        <v>17</v>
      </c>
      <c r="U807" s="13" t="s">
        <v>17</v>
      </c>
      <c r="V807" s="11">
        <v>299</v>
      </c>
      <c r="W807" s="14" t="s">
        <v>489</v>
      </c>
      <c r="X807" s="14" t="s">
        <v>490</v>
      </c>
      <c r="Y807" s="14" t="s">
        <v>20</v>
      </c>
      <c r="Z807" s="14">
        <v>0</v>
      </c>
      <c r="AA807" s="14"/>
      <c r="AB807" s="15">
        <f>retribucións!$H$71</f>
        <v>18383.701689600002</v>
      </c>
      <c r="AC807" s="15">
        <f>retribucións!$H$60</f>
        <v>18626.938628479998</v>
      </c>
      <c r="AD807" s="15">
        <f t="shared" si="32"/>
        <v>243.23693887999616</v>
      </c>
    </row>
    <row r="808" spans="1:30" ht="15" customHeight="1" x14ac:dyDescent="0.25">
      <c r="A808" s="13" t="s">
        <v>17</v>
      </c>
      <c r="B808" s="13" t="s">
        <v>119</v>
      </c>
      <c r="C808" s="14" t="s">
        <v>3284</v>
      </c>
      <c r="D808" s="24" t="s">
        <v>3285</v>
      </c>
      <c r="E808" s="14" t="s">
        <v>3286</v>
      </c>
      <c r="F808" s="14" t="s">
        <v>1348</v>
      </c>
      <c r="G808" s="11">
        <v>9</v>
      </c>
      <c r="H808" s="15">
        <f>retribucións!$E$60</f>
        <v>6319.04</v>
      </c>
      <c r="I808" s="11" t="s">
        <v>1349</v>
      </c>
      <c r="J808" s="24" t="s">
        <v>1350</v>
      </c>
      <c r="K808" s="11">
        <v>11</v>
      </c>
      <c r="L808" s="14"/>
      <c r="M808" s="14"/>
      <c r="N808" s="12">
        <v>6003</v>
      </c>
      <c r="O808" s="25"/>
      <c r="P808" s="14"/>
      <c r="Q808" s="11" t="s">
        <v>15</v>
      </c>
      <c r="R808" s="16" t="s">
        <v>16</v>
      </c>
      <c r="S808" s="12"/>
      <c r="T808" s="13" t="s">
        <v>17</v>
      </c>
      <c r="U808" s="13" t="s">
        <v>6687</v>
      </c>
      <c r="V808" s="11" t="s">
        <v>119</v>
      </c>
      <c r="W808" s="14" t="s">
        <v>119</v>
      </c>
      <c r="X808" s="14" t="s">
        <v>119</v>
      </c>
      <c r="Y808" s="14" t="s">
        <v>119</v>
      </c>
      <c r="Z808" s="14" t="s">
        <v>119</v>
      </c>
      <c r="AA808" s="14"/>
      <c r="AB808" s="15">
        <f>retribucións!$H$71</f>
        <v>18383.701689600002</v>
      </c>
      <c r="AC808" s="15">
        <f>retribucións!$H$60</f>
        <v>18626.938628479998</v>
      </c>
      <c r="AD808" s="15">
        <f t="shared" si="32"/>
        <v>243.23693887999616</v>
      </c>
    </row>
    <row r="809" spans="1:30" ht="15" customHeight="1" x14ac:dyDescent="0.25">
      <c r="A809" s="13" t="s">
        <v>17</v>
      </c>
      <c r="B809" s="13" t="s">
        <v>17</v>
      </c>
      <c r="C809" s="14" t="s">
        <v>3284</v>
      </c>
      <c r="D809" s="24" t="s">
        <v>3287</v>
      </c>
      <c r="E809" s="14" t="s">
        <v>3288</v>
      </c>
      <c r="F809" s="14" t="s">
        <v>1348</v>
      </c>
      <c r="G809" s="11">
        <v>9</v>
      </c>
      <c r="H809" s="15">
        <f>retribucións!$E$60</f>
        <v>6319.04</v>
      </c>
      <c r="I809" s="11" t="s">
        <v>1349</v>
      </c>
      <c r="J809" s="24" t="s">
        <v>1350</v>
      </c>
      <c r="K809" s="11">
        <v>11</v>
      </c>
      <c r="L809" s="14"/>
      <c r="M809" s="14"/>
      <c r="N809" s="12">
        <v>6003</v>
      </c>
      <c r="O809" s="25"/>
      <c r="P809" s="14"/>
      <c r="Q809" s="11" t="s">
        <v>15</v>
      </c>
      <c r="R809" s="16" t="s">
        <v>16</v>
      </c>
      <c r="S809" s="12"/>
      <c r="T809" s="13" t="s">
        <v>17</v>
      </c>
      <c r="U809" s="13" t="s">
        <v>17</v>
      </c>
      <c r="V809" s="11">
        <v>186</v>
      </c>
      <c r="W809" s="14" t="s">
        <v>491</v>
      </c>
      <c r="X809" s="14" t="s">
        <v>492</v>
      </c>
      <c r="Y809" s="14" t="s">
        <v>20</v>
      </c>
      <c r="Z809" s="14">
        <v>0</v>
      </c>
      <c r="AA809" s="14"/>
      <c r="AB809" s="15">
        <f>retribucións!$H$71</f>
        <v>18383.701689600002</v>
      </c>
      <c r="AC809" s="15">
        <f>retribucións!$H$60</f>
        <v>18626.938628479998</v>
      </c>
      <c r="AD809" s="15">
        <f t="shared" si="32"/>
        <v>243.23693887999616</v>
      </c>
    </row>
    <row r="810" spans="1:30" ht="15" customHeight="1" x14ac:dyDescent="0.25">
      <c r="A810" s="13" t="s">
        <v>17</v>
      </c>
      <c r="B810" s="13" t="s">
        <v>17</v>
      </c>
      <c r="C810" s="14" t="s">
        <v>3284</v>
      </c>
      <c r="D810" s="24" t="s">
        <v>3289</v>
      </c>
      <c r="E810" s="14" t="s">
        <v>3290</v>
      </c>
      <c r="F810" s="14" t="s">
        <v>1348</v>
      </c>
      <c r="G810" s="11">
        <v>9</v>
      </c>
      <c r="H810" s="15">
        <f>retribucións!$E$60</f>
        <v>6319.04</v>
      </c>
      <c r="I810" s="11" t="s">
        <v>1349</v>
      </c>
      <c r="J810" s="24" t="s">
        <v>1350</v>
      </c>
      <c r="K810" s="11">
        <v>11</v>
      </c>
      <c r="L810" s="14"/>
      <c r="M810" s="14"/>
      <c r="N810" s="12">
        <v>6003</v>
      </c>
      <c r="O810" s="25"/>
      <c r="P810" s="14"/>
      <c r="Q810" s="11" t="s">
        <v>15</v>
      </c>
      <c r="R810" s="16" t="s">
        <v>16</v>
      </c>
      <c r="S810" s="12"/>
      <c r="T810" s="13" t="s">
        <v>17</v>
      </c>
      <c r="U810" s="13" t="s">
        <v>17</v>
      </c>
      <c r="V810" s="11">
        <v>214</v>
      </c>
      <c r="W810" s="14" t="s">
        <v>493</v>
      </c>
      <c r="X810" s="14" t="s">
        <v>494</v>
      </c>
      <c r="Y810" s="14" t="s">
        <v>20</v>
      </c>
      <c r="Z810" s="14">
        <v>0</v>
      </c>
      <c r="AA810" s="14"/>
      <c r="AB810" s="15">
        <f>retribucións!$H$71</f>
        <v>18383.701689600002</v>
      </c>
      <c r="AC810" s="15">
        <f>retribucións!$H$60</f>
        <v>18626.938628479998</v>
      </c>
      <c r="AD810" s="15">
        <f t="shared" si="32"/>
        <v>243.23693887999616</v>
      </c>
    </row>
    <row r="811" spans="1:30" ht="15" customHeight="1" x14ac:dyDescent="0.25">
      <c r="A811" s="13" t="s">
        <v>17</v>
      </c>
      <c r="B811" s="13" t="s">
        <v>17</v>
      </c>
      <c r="C811" s="14" t="s">
        <v>3291</v>
      </c>
      <c r="D811" s="24" t="s">
        <v>3292</v>
      </c>
      <c r="E811" s="14" t="s">
        <v>3293</v>
      </c>
      <c r="F811" s="14" t="s">
        <v>1348</v>
      </c>
      <c r="G811" s="11">
        <v>9</v>
      </c>
      <c r="H811" s="15">
        <f>retribucións!$E$60</f>
        <v>6319.04</v>
      </c>
      <c r="I811" s="11" t="s">
        <v>1349</v>
      </c>
      <c r="J811" s="24" t="s">
        <v>1350</v>
      </c>
      <c r="K811" s="11">
        <v>11</v>
      </c>
      <c r="L811" s="14"/>
      <c r="M811" s="14"/>
      <c r="N811" s="12">
        <v>6003</v>
      </c>
      <c r="O811" s="25"/>
      <c r="P811" s="14"/>
      <c r="Q811" s="11" t="s">
        <v>15</v>
      </c>
      <c r="R811" s="16">
        <v>948</v>
      </c>
      <c r="S811" s="12"/>
      <c r="T811" s="13" t="s">
        <v>17</v>
      </c>
      <c r="U811" s="13" t="s">
        <v>17</v>
      </c>
      <c r="V811" s="11">
        <v>413</v>
      </c>
      <c r="W811" s="14" t="s">
        <v>495</v>
      </c>
      <c r="X811" s="14" t="s">
        <v>496</v>
      </c>
      <c r="Y811" s="14" t="s">
        <v>20</v>
      </c>
      <c r="Z811" s="14">
        <v>0</v>
      </c>
      <c r="AA811" s="14"/>
      <c r="AB811" s="15">
        <f>retribucións!$H$71</f>
        <v>18383.701689600002</v>
      </c>
      <c r="AC811" s="15">
        <f>retribucións!$H$60</f>
        <v>18626.938628479998</v>
      </c>
      <c r="AD811" s="15">
        <f t="shared" si="32"/>
        <v>243.23693887999616</v>
      </c>
    </row>
    <row r="812" spans="1:30" ht="15" customHeight="1" x14ac:dyDescent="0.25">
      <c r="A812" s="13" t="s">
        <v>17</v>
      </c>
      <c r="B812" s="13" t="s">
        <v>17</v>
      </c>
      <c r="C812" s="14" t="s">
        <v>3291</v>
      </c>
      <c r="D812" s="24" t="s">
        <v>3294</v>
      </c>
      <c r="E812" s="14" t="s">
        <v>3295</v>
      </c>
      <c r="F812" s="14" t="s">
        <v>1348</v>
      </c>
      <c r="G812" s="11">
        <v>9</v>
      </c>
      <c r="H812" s="15">
        <f>retribucións!$E$60</f>
        <v>6319.04</v>
      </c>
      <c r="I812" s="11" t="s">
        <v>1349</v>
      </c>
      <c r="J812" s="24" t="s">
        <v>1350</v>
      </c>
      <c r="K812" s="11">
        <v>11</v>
      </c>
      <c r="L812" s="14"/>
      <c r="M812" s="14"/>
      <c r="N812" s="12">
        <v>6003</v>
      </c>
      <c r="O812" s="25"/>
      <c r="P812" s="14"/>
      <c r="Q812" s="11" t="s">
        <v>15</v>
      </c>
      <c r="R812" s="16" t="s">
        <v>16</v>
      </c>
      <c r="S812" s="12"/>
      <c r="T812" s="13" t="s">
        <v>17</v>
      </c>
      <c r="U812" s="13" t="s">
        <v>17</v>
      </c>
      <c r="V812" s="11">
        <v>448</v>
      </c>
      <c r="W812" s="14" t="s">
        <v>497</v>
      </c>
      <c r="X812" s="14" t="s">
        <v>498</v>
      </c>
      <c r="Y812" s="14" t="s">
        <v>20</v>
      </c>
      <c r="Z812" s="14">
        <v>0</v>
      </c>
      <c r="AA812" s="14"/>
      <c r="AB812" s="15">
        <f>retribucións!$H$71</f>
        <v>18383.701689600002</v>
      </c>
      <c r="AC812" s="15">
        <f>retribucións!$H$60</f>
        <v>18626.938628479998</v>
      </c>
      <c r="AD812" s="15">
        <f t="shared" si="32"/>
        <v>243.23693887999616</v>
      </c>
    </row>
    <row r="813" spans="1:30" ht="15" customHeight="1" x14ac:dyDescent="0.25">
      <c r="A813" s="13" t="s">
        <v>17</v>
      </c>
      <c r="B813" s="13" t="s">
        <v>17</v>
      </c>
      <c r="C813" s="14" t="s">
        <v>3291</v>
      </c>
      <c r="D813" s="24" t="s">
        <v>3296</v>
      </c>
      <c r="E813" s="14" t="s">
        <v>3297</v>
      </c>
      <c r="F813" s="14" t="s">
        <v>1348</v>
      </c>
      <c r="G813" s="11">
        <v>9</v>
      </c>
      <c r="H813" s="15">
        <f>retribucións!$E$60</f>
        <v>6319.04</v>
      </c>
      <c r="I813" s="11" t="s">
        <v>1349</v>
      </c>
      <c r="J813" s="24" t="s">
        <v>1350</v>
      </c>
      <c r="K813" s="11">
        <v>11</v>
      </c>
      <c r="L813" s="14"/>
      <c r="M813" s="14"/>
      <c r="N813" s="12">
        <v>6003</v>
      </c>
      <c r="O813" s="25"/>
      <c r="P813" s="14"/>
      <c r="Q813" s="11" t="s">
        <v>15</v>
      </c>
      <c r="R813" s="16" t="s">
        <v>16</v>
      </c>
      <c r="S813" s="12"/>
      <c r="T813" s="13" t="s">
        <v>17</v>
      </c>
      <c r="U813" s="13" t="s">
        <v>17</v>
      </c>
      <c r="V813" s="11">
        <v>261</v>
      </c>
      <c r="W813" s="14" t="s">
        <v>499</v>
      </c>
      <c r="X813" s="14" t="s">
        <v>500</v>
      </c>
      <c r="Y813" s="14" t="s">
        <v>20</v>
      </c>
      <c r="Z813" s="14">
        <v>0</v>
      </c>
      <c r="AA813" s="14"/>
      <c r="AB813" s="15">
        <f>retribucións!$H$71</f>
        <v>18383.701689600002</v>
      </c>
      <c r="AC813" s="15">
        <f>retribucións!$H$60</f>
        <v>18626.938628479998</v>
      </c>
      <c r="AD813" s="15">
        <f t="shared" si="32"/>
        <v>243.23693887999616</v>
      </c>
    </row>
    <row r="814" spans="1:30" ht="15" customHeight="1" x14ac:dyDescent="0.25">
      <c r="A814" s="13" t="s">
        <v>17</v>
      </c>
      <c r="B814" s="13" t="s">
        <v>17</v>
      </c>
      <c r="C814" s="14" t="s">
        <v>3291</v>
      </c>
      <c r="D814" s="24" t="s">
        <v>3298</v>
      </c>
      <c r="E814" s="14" t="s">
        <v>3299</v>
      </c>
      <c r="F814" s="14" t="s">
        <v>1348</v>
      </c>
      <c r="G814" s="11">
        <v>9</v>
      </c>
      <c r="H814" s="15">
        <f>retribucións!$E$60</f>
        <v>6319.04</v>
      </c>
      <c r="I814" s="11" t="s">
        <v>1349</v>
      </c>
      <c r="J814" s="24" t="s">
        <v>1350</v>
      </c>
      <c r="K814" s="11">
        <v>11</v>
      </c>
      <c r="L814" s="14"/>
      <c r="M814" s="14"/>
      <c r="N814" s="12">
        <v>6003</v>
      </c>
      <c r="O814" s="25"/>
      <c r="P814" s="14"/>
      <c r="Q814" s="11" t="s">
        <v>15</v>
      </c>
      <c r="R814" s="16">
        <v>948</v>
      </c>
      <c r="S814" s="12"/>
      <c r="T814" s="13" t="s">
        <v>17</v>
      </c>
      <c r="U814" s="13" t="s">
        <v>17</v>
      </c>
      <c r="V814" s="11">
        <v>574</v>
      </c>
      <c r="W814" s="14" t="s">
        <v>501</v>
      </c>
      <c r="X814" s="14" t="s">
        <v>502</v>
      </c>
      <c r="Y814" s="14" t="s">
        <v>20</v>
      </c>
      <c r="Z814" s="14">
        <v>0</v>
      </c>
      <c r="AA814" s="14"/>
      <c r="AB814" s="15">
        <f>retribucións!$H$71</f>
        <v>18383.701689600002</v>
      </c>
      <c r="AC814" s="15">
        <f>retribucións!$H$60</f>
        <v>18626.938628479998</v>
      </c>
      <c r="AD814" s="15">
        <f t="shared" si="32"/>
        <v>243.23693887999616</v>
      </c>
    </row>
    <row r="815" spans="1:30" ht="15" customHeight="1" x14ac:dyDescent="0.25">
      <c r="A815" s="13" t="s">
        <v>17</v>
      </c>
      <c r="B815" s="13" t="s">
        <v>119</v>
      </c>
      <c r="C815" s="14" t="s">
        <v>3300</v>
      </c>
      <c r="D815" s="24" t="s">
        <v>3301</v>
      </c>
      <c r="E815" s="14" t="s">
        <v>3302</v>
      </c>
      <c r="F815" s="14" t="s">
        <v>1348</v>
      </c>
      <c r="G815" s="11">
        <v>9</v>
      </c>
      <c r="H815" s="15">
        <f>retribucións!$E$60</f>
        <v>6319.04</v>
      </c>
      <c r="I815" s="11" t="s">
        <v>1349</v>
      </c>
      <c r="J815" s="24" t="s">
        <v>1350</v>
      </c>
      <c r="K815" s="11">
        <v>11</v>
      </c>
      <c r="L815" s="14"/>
      <c r="M815" s="14"/>
      <c r="N815" s="12">
        <v>6003</v>
      </c>
      <c r="O815" s="25"/>
      <c r="P815" s="14"/>
      <c r="Q815" s="11" t="s">
        <v>15</v>
      </c>
      <c r="R815" s="16">
        <v>948</v>
      </c>
      <c r="S815" s="12"/>
      <c r="T815" s="13" t="s">
        <v>17</v>
      </c>
      <c r="U815" s="13" t="s">
        <v>6687</v>
      </c>
      <c r="V815" s="11" t="s">
        <v>119</v>
      </c>
      <c r="W815" s="14" t="s">
        <v>119</v>
      </c>
      <c r="X815" s="14" t="s">
        <v>119</v>
      </c>
      <c r="Y815" s="14" t="s">
        <v>119</v>
      </c>
      <c r="Z815" s="14" t="s">
        <v>119</v>
      </c>
      <c r="AA815" s="14"/>
      <c r="AB815" s="15">
        <f>retribucións!$H$71</f>
        <v>18383.701689600002</v>
      </c>
      <c r="AC815" s="15">
        <f>retribucións!$H$60</f>
        <v>18626.938628479998</v>
      </c>
      <c r="AD815" s="15">
        <f t="shared" si="32"/>
        <v>243.23693887999616</v>
      </c>
    </row>
    <row r="816" spans="1:30" ht="15" customHeight="1" x14ac:dyDescent="0.25">
      <c r="A816" s="13" t="s">
        <v>17</v>
      </c>
      <c r="B816" s="13" t="s">
        <v>119</v>
      </c>
      <c r="C816" s="14" t="s">
        <v>3300</v>
      </c>
      <c r="D816" s="24" t="s">
        <v>3303</v>
      </c>
      <c r="E816" s="14" t="s">
        <v>3304</v>
      </c>
      <c r="F816" s="14" t="s">
        <v>1348</v>
      </c>
      <c r="G816" s="11">
        <v>9</v>
      </c>
      <c r="H816" s="15">
        <f>retribucións!$E$60</f>
        <v>6319.04</v>
      </c>
      <c r="I816" s="11" t="s">
        <v>1349</v>
      </c>
      <c r="J816" s="24" t="s">
        <v>1350</v>
      </c>
      <c r="K816" s="11">
        <v>11</v>
      </c>
      <c r="L816" s="14"/>
      <c r="M816" s="14"/>
      <c r="N816" s="12">
        <v>6003</v>
      </c>
      <c r="O816" s="25"/>
      <c r="P816" s="14"/>
      <c r="Q816" s="11" t="s">
        <v>15</v>
      </c>
      <c r="R816" s="16">
        <v>948</v>
      </c>
      <c r="S816" s="12"/>
      <c r="T816" s="13" t="s">
        <v>17</v>
      </c>
      <c r="U816" s="13" t="s">
        <v>6687</v>
      </c>
      <c r="V816" s="11" t="s">
        <v>119</v>
      </c>
      <c r="W816" s="14" t="s">
        <v>119</v>
      </c>
      <c r="X816" s="14" t="s">
        <v>119</v>
      </c>
      <c r="Y816" s="14" t="s">
        <v>119</v>
      </c>
      <c r="Z816" s="14" t="s">
        <v>119</v>
      </c>
      <c r="AA816" s="14"/>
      <c r="AB816" s="15">
        <f>retribucións!$H$71</f>
        <v>18383.701689600002</v>
      </c>
      <c r="AC816" s="15">
        <f>retribucións!$H$60</f>
        <v>18626.938628479998</v>
      </c>
      <c r="AD816" s="15">
        <f t="shared" si="32"/>
        <v>243.23693887999616</v>
      </c>
    </row>
    <row r="817" spans="1:30" ht="15" customHeight="1" x14ac:dyDescent="0.25">
      <c r="A817" s="13" t="s">
        <v>17</v>
      </c>
      <c r="B817" s="13" t="s">
        <v>119</v>
      </c>
      <c r="C817" s="14" t="s">
        <v>3305</v>
      </c>
      <c r="D817" s="24" t="s">
        <v>3306</v>
      </c>
      <c r="E817" s="14" t="s">
        <v>3307</v>
      </c>
      <c r="F817" s="14" t="s">
        <v>1348</v>
      </c>
      <c r="G817" s="11">
        <v>10</v>
      </c>
      <c r="H817" s="15">
        <f>retribucións!$E$59</f>
        <v>6486.34</v>
      </c>
      <c r="I817" s="11" t="s">
        <v>1349</v>
      </c>
      <c r="J817" s="24" t="s">
        <v>1350</v>
      </c>
      <c r="K817" s="11">
        <v>11</v>
      </c>
      <c r="L817" s="14"/>
      <c r="M817" s="14"/>
      <c r="N817" s="12">
        <v>6003</v>
      </c>
      <c r="O817" s="25"/>
      <c r="P817" s="14" t="s">
        <v>2259</v>
      </c>
      <c r="Q817" s="11" t="s">
        <v>15</v>
      </c>
      <c r="R817" s="16">
        <v>9733</v>
      </c>
      <c r="S817" s="12"/>
      <c r="T817" s="13" t="s">
        <v>17</v>
      </c>
      <c r="U817" s="13" t="s">
        <v>6687</v>
      </c>
      <c r="V817" s="11" t="s">
        <v>119</v>
      </c>
      <c r="W817" s="14" t="s">
        <v>119</v>
      </c>
      <c r="X817" s="14" t="s">
        <v>119</v>
      </c>
      <c r="Y817" s="14" t="s">
        <v>119</v>
      </c>
      <c r="Z817" s="14" t="s">
        <v>119</v>
      </c>
      <c r="AA817" s="14"/>
      <c r="AB817" s="15">
        <f>retribucións!$L$71</f>
        <v>18968.988064320001</v>
      </c>
      <c r="AC817" s="15">
        <f>retribucións!$H$59</f>
        <v>19124.976097919996</v>
      </c>
      <c r="AD817" s="15">
        <f>AC817-AB817</f>
        <v>155.98803359999511</v>
      </c>
    </row>
    <row r="818" spans="1:30" ht="15" customHeight="1" x14ac:dyDescent="0.25">
      <c r="A818" s="13" t="s">
        <v>17</v>
      </c>
      <c r="B818" s="13" t="s">
        <v>17</v>
      </c>
      <c r="C818" s="14" t="s">
        <v>3305</v>
      </c>
      <c r="D818" s="24" t="s">
        <v>3308</v>
      </c>
      <c r="E818" s="14" t="s">
        <v>3309</v>
      </c>
      <c r="F818" s="14" t="s">
        <v>1348</v>
      </c>
      <c r="G818" s="11">
        <v>10</v>
      </c>
      <c r="H818" s="15">
        <f>retribucións!$E$59</f>
        <v>6486.34</v>
      </c>
      <c r="I818" s="11" t="s">
        <v>1349</v>
      </c>
      <c r="J818" s="24" t="s">
        <v>1350</v>
      </c>
      <c r="K818" s="11">
        <v>11</v>
      </c>
      <c r="L818" s="14"/>
      <c r="M818" s="14"/>
      <c r="N818" s="12">
        <v>6003</v>
      </c>
      <c r="O818" s="25"/>
      <c r="P818" s="14" t="s">
        <v>2259</v>
      </c>
      <c r="Q818" s="11" t="s">
        <v>15</v>
      </c>
      <c r="R818" s="16">
        <v>9733</v>
      </c>
      <c r="S818" s="12"/>
      <c r="T818" s="13" t="s">
        <v>17</v>
      </c>
      <c r="U818" s="13" t="s">
        <v>17</v>
      </c>
      <c r="V818" s="11">
        <v>170</v>
      </c>
      <c r="W818" s="14" t="s">
        <v>503</v>
      </c>
      <c r="X818" s="14" t="s">
        <v>504</v>
      </c>
      <c r="Y818" s="14" t="s">
        <v>20</v>
      </c>
      <c r="Z818" s="14">
        <v>0</v>
      </c>
      <c r="AA818" s="14"/>
      <c r="AB818" s="15">
        <f>retribucións!$L$71</f>
        <v>18968.988064320001</v>
      </c>
      <c r="AC818" s="15">
        <f>retribucións!$H$59</f>
        <v>19124.976097919996</v>
      </c>
      <c r="AD818" s="15">
        <f>AC818-AB818</f>
        <v>155.98803359999511</v>
      </c>
    </row>
    <row r="819" spans="1:30" ht="15" customHeight="1" x14ac:dyDescent="0.25">
      <c r="A819" s="13" t="s">
        <v>17</v>
      </c>
      <c r="B819" s="13" t="s">
        <v>119</v>
      </c>
      <c r="C819" s="14" t="s">
        <v>3305</v>
      </c>
      <c r="D819" s="24" t="s">
        <v>3310</v>
      </c>
      <c r="E819" s="14" t="s">
        <v>3311</v>
      </c>
      <c r="F819" s="14" t="s">
        <v>1348</v>
      </c>
      <c r="G819" s="11">
        <v>10</v>
      </c>
      <c r="H819" s="15">
        <f>retribucións!$E$59</f>
        <v>6486.34</v>
      </c>
      <c r="I819" s="11" t="s">
        <v>1349</v>
      </c>
      <c r="J819" s="24" t="s">
        <v>1350</v>
      </c>
      <c r="K819" s="11">
        <v>11</v>
      </c>
      <c r="L819" s="14"/>
      <c r="M819" s="14"/>
      <c r="N819" s="12">
        <v>6003</v>
      </c>
      <c r="O819" s="25"/>
      <c r="P819" s="14" t="s">
        <v>2259</v>
      </c>
      <c r="Q819" s="11" t="s">
        <v>15</v>
      </c>
      <c r="R819" s="16">
        <v>9733</v>
      </c>
      <c r="S819" s="12"/>
      <c r="T819" s="13" t="s">
        <v>17</v>
      </c>
      <c r="U819" s="13" t="s">
        <v>6687</v>
      </c>
      <c r="V819" s="11" t="s">
        <v>119</v>
      </c>
      <c r="W819" s="14" t="s">
        <v>119</v>
      </c>
      <c r="X819" s="14" t="s">
        <v>119</v>
      </c>
      <c r="Y819" s="14" t="s">
        <v>119</v>
      </c>
      <c r="Z819" s="14" t="s">
        <v>119</v>
      </c>
      <c r="AA819" s="14"/>
      <c r="AB819" s="15">
        <f>retribucións!$L$71</f>
        <v>18968.988064320001</v>
      </c>
      <c r="AC819" s="15">
        <f>retribucións!$H$59</f>
        <v>19124.976097919996</v>
      </c>
      <c r="AD819" s="15">
        <f>AC819-AB819</f>
        <v>155.98803359999511</v>
      </c>
    </row>
    <row r="820" spans="1:30" ht="15" customHeight="1" x14ac:dyDescent="0.25">
      <c r="A820" s="13" t="s">
        <v>17</v>
      </c>
      <c r="B820" s="13" t="s">
        <v>119</v>
      </c>
      <c r="C820" s="14" t="s">
        <v>3312</v>
      </c>
      <c r="D820" s="24" t="s">
        <v>3313</v>
      </c>
      <c r="E820" s="14" t="s">
        <v>3314</v>
      </c>
      <c r="F820" s="14" t="s">
        <v>1348</v>
      </c>
      <c r="G820" s="11">
        <v>10</v>
      </c>
      <c r="H820" s="15">
        <f>retribucións!$E$59</f>
        <v>6486.34</v>
      </c>
      <c r="I820" s="11" t="s">
        <v>1349</v>
      </c>
      <c r="J820" s="24" t="s">
        <v>1350</v>
      </c>
      <c r="K820" s="11">
        <v>11</v>
      </c>
      <c r="L820" s="14"/>
      <c r="M820" s="14"/>
      <c r="N820" s="12">
        <v>6003</v>
      </c>
      <c r="O820" s="25"/>
      <c r="P820" s="14" t="s">
        <v>2259</v>
      </c>
      <c r="Q820" s="11" t="s">
        <v>15</v>
      </c>
      <c r="R820" s="16">
        <v>9733</v>
      </c>
      <c r="S820" s="12"/>
      <c r="T820" s="13" t="s">
        <v>17</v>
      </c>
      <c r="U820" s="13" t="s">
        <v>6687</v>
      </c>
      <c r="V820" s="11" t="s">
        <v>119</v>
      </c>
      <c r="W820" s="14" t="s">
        <v>119</v>
      </c>
      <c r="X820" s="14" t="s">
        <v>119</v>
      </c>
      <c r="Y820" s="14" t="s">
        <v>119</v>
      </c>
      <c r="Z820" s="14" t="s">
        <v>119</v>
      </c>
      <c r="AA820" s="14"/>
      <c r="AB820" s="15">
        <f>retribucións!$L$71</f>
        <v>18968.988064320001</v>
      </c>
      <c r="AC820" s="15">
        <f>retribucións!$H$59</f>
        <v>19124.976097919996</v>
      </c>
      <c r="AD820" s="15">
        <f>AC820-AB820</f>
        <v>155.98803359999511</v>
      </c>
    </row>
    <row r="821" spans="1:30" ht="15" customHeight="1" x14ac:dyDescent="0.25">
      <c r="A821" s="13" t="s">
        <v>17</v>
      </c>
      <c r="B821" s="13" t="s">
        <v>17</v>
      </c>
      <c r="C821" s="14" t="s">
        <v>3312</v>
      </c>
      <c r="D821" s="24" t="s">
        <v>3315</v>
      </c>
      <c r="E821" s="14" t="s">
        <v>3316</v>
      </c>
      <c r="F821" s="14" t="s">
        <v>1348</v>
      </c>
      <c r="G821" s="11">
        <v>10</v>
      </c>
      <c r="H821" s="15">
        <f>retribucións!$E$59</f>
        <v>6486.34</v>
      </c>
      <c r="I821" s="11" t="s">
        <v>1349</v>
      </c>
      <c r="J821" s="24" t="s">
        <v>1350</v>
      </c>
      <c r="K821" s="11">
        <v>11</v>
      </c>
      <c r="L821" s="14"/>
      <c r="M821" s="14"/>
      <c r="N821" s="12">
        <v>6003</v>
      </c>
      <c r="O821" s="25"/>
      <c r="P821" s="14" t="s">
        <v>2259</v>
      </c>
      <c r="Q821" s="11" t="s">
        <v>15</v>
      </c>
      <c r="R821" s="16">
        <v>9733</v>
      </c>
      <c r="S821" s="12"/>
      <c r="T821" s="13" t="s">
        <v>17</v>
      </c>
      <c r="U821" s="13" t="s">
        <v>17</v>
      </c>
      <c r="V821" s="11">
        <v>577</v>
      </c>
      <c r="W821" s="14" t="s">
        <v>505</v>
      </c>
      <c r="X821" s="14" t="s">
        <v>506</v>
      </c>
      <c r="Y821" s="14" t="s">
        <v>20</v>
      </c>
      <c r="Z821" s="14">
        <v>0</v>
      </c>
      <c r="AA821" s="14"/>
      <c r="AB821" s="15">
        <f>retribucións!$L$71</f>
        <v>18968.988064320001</v>
      </c>
      <c r="AC821" s="15">
        <f>retribucións!$H$59</f>
        <v>19124.976097919996</v>
      </c>
      <c r="AD821" s="15">
        <f>AC821-AB821</f>
        <v>155.98803359999511</v>
      </c>
    </row>
    <row r="822" spans="1:30" ht="15" customHeight="1" x14ac:dyDescent="0.25">
      <c r="A822" s="13" t="s">
        <v>17</v>
      </c>
      <c r="B822" s="13" t="s">
        <v>119</v>
      </c>
      <c r="C822" s="14" t="s">
        <v>3312</v>
      </c>
      <c r="D822" s="24" t="s">
        <v>3317</v>
      </c>
      <c r="E822" s="14" t="s">
        <v>3318</v>
      </c>
      <c r="F822" s="14" t="s">
        <v>2466</v>
      </c>
      <c r="G822" s="11">
        <v>10</v>
      </c>
      <c r="H822" s="15">
        <f>retribucións!$E$59</f>
        <v>6486.34</v>
      </c>
      <c r="I822" s="11" t="s">
        <v>1349</v>
      </c>
      <c r="J822" s="24" t="s">
        <v>1350</v>
      </c>
      <c r="K822" s="11">
        <v>11</v>
      </c>
      <c r="L822" s="14"/>
      <c r="M822" s="14"/>
      <c r="N822" s="12">
        <v>6003</v>
      </c>
      <c r="O822" s="25"/>
      <c r="P822" s="14" t="s">
        <v>2259</v>
      </c>
      <c r="Q822" s="11" t="s">
        <v>15</v>
      </c>
      <c r="R822" s="16"/>
      <c r="S822" s="12"/>
      <c r="T822" s="13" t="s">
        <v>17</v>
      </c>
      <c r="U822" s="13" t="s">
        <v>6687</v>
      </c>
      <c r="V822" s="11" t="s">
        <v>119</v>
      </c>
      <c r="W822" s="14" t="s">
        <v>119</v>
      </c>
      <c r="X822" s="14" t="s">
        <v>119</v>
      </c>
      <c r="Y822" s="14" t="s">
        <v>119</v>
      </c>
      <c r="Z822" s="14" t="s">
        <v>119</v>
      </c>
      <c r="AA822" s="14"/>
      <c r="AB822" s="15">
        <f>retribucións!$L$71</f>
        <v>18968.988064320001</v>
      </c>
      <c r="AC822" s="15">
        <f>retribucións!$H$59</f>
        <v>19124.976097919996</v>
      </c>
      <c r="AD822" s="15">
        <f t="shared" ref="AD822" si="33">AC822-AB822</f>
        <v>155.98803359999511</v>
      </c>
    </row>
    <row r="823" spans="1:30" ht="15" customHeight="1" x14ac:dyDescent="0.25">
      <c r="A823" s="13" t="s">
        <v>17</v>
      </c>
      <c r="B823" s="13" t="s">
        <v>119</v>
      </c>
      <c r="C823" s="14" t="s">
        <v>3312</v>
      </c>
      <c r="D823" s="24" t="s">
        <v>3319</v>
      </c>
      <c r="E823" s="14" t="s">
        <v>3320</v>
      </c>
      <c r="F823" s="14" t="s">
        <v>1348</v>
      </c>
      <c r="G823" s="11">
        <v>10</v>
      </c>
      <c r="H823" s="15">
        <f>retribucións!$E$59</f>
        <v>6486.34</v>
      </c>
      <c r="I823" s="11" t="s">
        <v>1349</v>
      </c>
      <c r="J823" s="24" t="s">
        <v>1350</v>
      </c>
      <c r="K823" s="11">
        <v>11</v>
      </c>
      <c r="L823" s="14"/>
      <c r="M823" s="14"/>
      <c r="N823" s="12">
        <v>6003</v>
      </c>
      <c r="O823" s="25"/>
      <c r="P823" s="14" t="s">
        <v>2259</v>
      </c>
      <c r="Q823" s="11" t="s">
        <v>15</v>
      </c>
      <c r="R823" s="16">
        <v>9733</v>
      </c>
      <c r="S823" s="12"/>
      <c r="T823" s="13" t="s">
        <v>17</v>
      </c>
      <c r="U823" s="13" t="s">
        <v>6687</v>
      </c>
      <c r="V823" s="11" t="s">
        <v>119</v>
      </c>
      <c r="W823" s="14" t="s">
        <v>119</v>
      </c>
      <c r="X823" s="14" t="s">
        <v>119</v>
      </c>
      <c r="Y823" s="14" t="s">
        <v>119</v>
      </c>
      <c r="Z823" s="14" t="s">
        <v>119</v>
      </c>
      <c r="AA823" s="14"/>
      <c r="AB823" s="15">
        <f>retribucións!$L$71</f>
        <v>18968.988064320001</v>
      </c>
      <c r="AC823" s="15">
        <f>retribucións!$H$59</f>
        <v>19124.976097919996</v>
      </c>
      <c r="AD823" s="15">
        <f>AC823-AB823</f>
        <v>155.98803359999511</v>
      </c>
    </row>
    <row r="824" spans="1:30" ht="15" customHeight="1" x14ac:dyDescent="0.25">
      <c r="A824" s="13" t="s">
        <v>17</v>
      </c>
      <c r="B824" s="13" t="s">
        <v>119</v>
      </c>
      <c r="C824" s="14" t="s">
        <v>3312</v>
      </c>
      <c r="D824" s="24" t="s">
        <v>3321</v>
      </c>
      <c r="E824" s="14" t="s">
        <v>3322</v>
      </c>
      <c r="F824" s="14" t="s">
        <v>1348</v>
      </c>
      <c r="G824" s="11">
        <v>10</v>
      </c>
      <c r="H824" s="15">
        <f>retribucións!$E$59</f>
        <v>6486.34</v>
      </c>
      <c r="I824" s="11" t="s">
        <v>1349</v>
      </c>
      <c r="J824" s="24" t="s">
        <v>1350</v>
      </c>
      <c r="K824" s="11">
        <v>11</v>
      </c>
      <c r="L824" s="14"/>
      <c r="M824" s="14"/>
      <c r="N824" s="12">
        <v>6003</v>
      </c>
      <c r="O824" s="25"/>
      <c r="P824" s="14" t="s">
        <v>2259</v>
      </c>
      <c r="Q824" s="11" t="s">
        <v>15</v>
      </c>
      <c r="R824" s="16">
        <v>9733</v>
      </c>
      <c r="S824" s="12"/>
      <c r="T824" s="13" t="s">
        <v>17</v>
      </c>
      <c r="U824" s="13" t="s">
        <v>6687</v>
      </c>
      <c r="V824" s="11" t="s">
        <v>119</v>
      </c>
      <c r="W824" s="14" t="s">
        <v>119</v>
      </c>
      <c r="X824" s="14" t="s">
        <v>119</v>
      </c>
      <c r="Y824" s="14" t="s">
        <v>119</v>
      </c>
      <c r="Z824" s="14" t="s">
        <v>119</v>
      </c>
      <c r="AA824" s="14"/>
      <c r="AB824" s="15">
        <f>retribucións!$L$71</f>
        <v>18968.988064320001</v>
      </c>
      <c r="AC824" s="15">
        <f>retribucións!$H$59</f>
        <v>19124.976097919996</v>
      </c>
      <c r="AD824" s="15">
        <f>AC824-AB824</f>
        <v>155.98803359999511</v>
      </c>
    </row>
    <row r="825" spans="1:30" ht="15" customHeight="1" x14ac:dyDescent="0.25">
      <c r="A825" s="13" t="s">
        <v>17</v>
      </c>
      <c r="B825" s="13" t="s">
        <v>17</v>
      </c>
      <c r="C825" s="14" t="s">
        <v>3312</v>
      </c>
      <c r="D825" s="24" t="s">
        <v>3323</v>
      </c>
      <c r="E825" s="14" t="s">
        <v>3324</v>
      </c>
      <c r="F825" s="14" t="s">
        <v>1348</v>
      </c>
      <c r="G825" s="11">
        <v>10</v>
      </c>
      <c r="H825" s="15">
        <f>retribucións!$E$59</f>
        <v>6486.34</v>
      </c>
      <c r="I825" s="11" t="s">
        <v>1349</v>
      </c>
      <c r="J825" s="24" t="s">
        <v>1350</v>
      </c>
      <c r="K825" s="11">
        <v>11</v>
      </c>
      <c r="L825" s="14"/>
      <c r="M825" s="14"/>
      <c r="N825" s="12">
        <v>6003</v>
      </c>
      <c r="O825" s="25"/>
      <c r="P825" s="14" t="s">
        <v>2259</v>
      </c>
      <c r="Q825" s="11" t="s">
        <v>15</v>
      </c>
      <c r="R825" s="16">
        <v>9733</v>
      </c>
      <c r="S825" s="12"/>
      <c r="T825" s="13" t="s">
        <v>17</v>
      </c>
      <c r="U825" s="13" t="s">
        <v>17</v>
      </c>
      <c r="V825" s="11">
        <v>306</v>
      </c>
      <c r="W825" s="14" t="s">
        <v>507</v>
      </c>
      <c r="X825" s="14" t="s">
        <v>508</v>
      </c>
      <c r="Y825" s="14" t="s">
        <v>20</v>
      </c>
      <c r="Z825" s="14">
        <v>0</v>
      </c>
      <c r="AA825" s="14"/>
      <c r="AB825" s="15">
        <f>retribucións!$L$71</f>
        <v>18968.988064320001</v>
      </c>
      <c r="AC825" s="15">
        <f>retribucións!$H$59</f>
        <v>19124.976097919996</v>
      </c>
      <c r="AD825" s="15">
        <f>AC825-AB825</f>
        <v>155.98803359999511</v>
      </c>
    </row>
    <row r="826" spans="1:30" ht="15" customHeight="1" x14ac:dyDescent="0.25">
      <c r="A826" s="13" t="s">
        <v>17</v>
      </c>
      <c r="B826" s="13" t="s">
        <v>119</v>
      </c>
      <c r="C826" s="14" t="s">
        <v>3312</v>
      </c>
      <c r="D826" s="24" t="s">
        <v>3325</v>
      </c>
      <c r="E826" s="14" t="s">
        <v>3326</v>
      </c>
      <c r="F826" s="14" t="s">
        <v>2466</v>
      </c>
      <c r="G826" s="11">
        <v>10</v>
      </c>
      <c r="H826" s="15">
        <f>retribucións!$E$59</f>
        <v>6486.34</v>
      </c>
      <c r="I826" s="11" t="s">
        <v>1349</v>
      </c>
      <c r="J826" s="24" t="s">
        <v>1350</v>
      </c>
      <c r="K826" s="11">
        <v>11</v>
      </c>
      <c r="L826" s="14"/>
      <c r="M826" s="14"/>
      <c r="N826" s="12">
        <v>6003</v>
      </c>
      <c r="O826" s="25"/>
      <c r="P826" s="14" t="s">
        <v>2259</v>
      </c>
      <c r="Q826" s="11" t="s">
        <v>15</v>
      </c>
      <c r="R826" s="16"/>
      <c r="S826" s="12"/>
      <c r="T826" s="13" t="s">
        <v>17</v>
      </c>
      <c r="U826" s="13" t="s">
        <v>6687</v>
      </c>
      <c r="V826" s="11" t="s">
        <v>119</v>
      </c>
      <c r="W826" s="14" t="s">
        <v>119</v>
      </c>
      <c r="X826" s="14" t="s">
        <v>119</v>
      </c>
      <c r="Y826" s="14" t="s">
        <v>119</v>
      </c>
      <c r="Z826" s="14" t="s">
        <v>119</v>
      </c>
      <c r="AA826" s="14"/>
      <c r="AB826" s="15">
        <f>retribucións!$L$71</f>
        <v>18968.988064320001</v>
      </c>
      <c r="AC826" s="15">
        <f>retribucións!$H$59</f>
        <v>19124.976097919996</v>
      </c>
      <c r="AD826" s="15">
        <f t="shared" ref="AD826:AD865" si="34">AC826-AB826</f>
        <v>155.98803359999511</v>
      </c>
    </row>
    <row r="827" spans="1:30" ht="15" customHeight="1" x14ac:dyDescent="0.25">
      <c r="A827" s="13" t="s">
        <v>17</v>
      </c>
      <c r="B827" s="13" t="s">
        <v>119</v>
      </c>
      <c r="C827" s="14" t="s">
        <v>3312</v>
      </c>
      <c r="D827" s="24" t="s">
        <v>3327</v>
      </c>
      <c r="E827" s="14" t="s">
        <v>3328</v>
      </c>
      <c r="F827" s="14" t="s">
        <v>2466</v>
      </c>
      <c r="G827" s="11">
        <v>10</v>
      </c>
      <c r="H827" s="15">
        <f>retribucións!$E$59</f>
        <v>6486.34</v>
      </c>
      <c r="I827" s="11" t="s">
        <v>1349</v>
      </c>
      <c r="J827" s="24" t="s">
        <v>1350</v>
      </c>
      <c r="K827" s="11">
        <v>11</v>
      </c>
      <c r="L827" s="14"/>
      <c r="M827" s="14"/>
      <c r="N827" s="12">
        <v>6003</v>
      </c>
      <c r="O827" s="25"/>
      <c r="P827" s="14" t="s">
        <v>2259</v>
      </c>
      <c r="Q827" s="11" t="s">
        <v>15</v>
      </c>
      <c r="R827" s="16"/>
      <c r="S827" s="12"/>
      <c r="T827" s="13" t="s">
        <v>17</v>
      </c>
      <c r="U827" s="13" t="s">
        <v>6687</v>
      </c>
      <c r="V827" s="11" t="s">
        <v>119</v>
      </c>
      <c r="W827" s="14" t="s">
        <v>119</v>
      </c>
      <c r="X827" s="14" t="s">
        <v>119</v>
      </c>
      <c r="Y827" s="14" t="s">
        <v>119</v>
      </c>
      <c r="Z827" s="14" t="s">
        <v>119</v>
      </c>
      <c r="AA827" s="14"/>
      <c r="AB827" s="15">
        <f>retribucións!$L$71</f>
        <v>18968.988064320001</v>
      </c>
      <c r="AC827" s="15">
        <f>retribucións!$H$59</f>
        <v>19124.976097919996</v>
      </c>
      <c r="AD827" s="15">
        <f t="shared" si="34"/>
        <v>155.98803359999511</v>
      </c>
    </row>
    <row r="828" spans="1:30" ht="15" customHeight="1" x14ac:dyDescent="0.25">
      <c r="A828" s="13" t="s">
        <v>17</v>
      </c>
      <c r="B828" s="13" t="s">
        <v>119</v>
      </c>
      <c r="C828" s="14" t="s">
        <v>3312</v>
      </c>
      <c r="D828" s="24" t="s">
        <v>3329</v>
      </c>
      <c r="E828" s="14" t="s">
        <v>3330</v>
      </c>
      <c r="F828" s="14" t="s">
        <v>2466</v>
      </c>
      <c r="G828" s="11">
        <v>10</v>
      </c>
      <c r="H828" s="15">
        <f>retribucións!$E$59</f>
        <v>6486.34</v>
      </c>
      <c r="I828" s="11" t="s">
        <v>1349</v>
      </c>
      <c r="J828" s="24" t="s">
        <v>1350</v>
      </c>
      <c r="K828" s="11">
        <v>11</v>
      </c>
      <c r="L828" s="14"/>
      <c r="M828" s="14"/>
      <c r="N828" s="12">
        <v>6003</v>
      </c>
      <c r="O828" s="25"/>
      <c r="P828" s="14" t="s">
        <v>2259</v>
      </c>
      <c r="Q828" s="11" t="s">
        <v>15</v>
      </c>
      <c r="R828" s="16"/>
      <c r="S828" s="12"/>
      <c r="T828" s="13" t="s">
        <v>17</v>
      </c>
      <c r="U828" s="13" t="s">
        <v>6687</v>
      </c>
      <c r="V828" s="11" t="s">
        <v>119</v>
      </c>
      <c r="W828" s="14" t="s">
        <v>119</v>
      </c>
      <c r="X828" s="14" t="s">
        <v>119</v>
      </c>
      <c r="Y828" s="14" t="s">
        <v>119</v>
      </c>
      <c r="Z828" s="14" t="s">
        <v>119</v>
      </c>
      <c r="AA828" s="14"/>
      <c r="AB828" s="15">
        <f>retribucións!$L$71</f>
        <v>18968.988064320001</v>
      </c>
      <c r="AC828" s="15">
        <f>retribucións!$H$59</f>
        <v>19124.976097919996</v>
      </c>
      <c r="AD828" s="15">
        <f t="shared" si="34"/>
        <v>155.98803359999511</v>
      </c>
    </row>
    <row r="829" spans="1:30" ht="15" customHeight="1" x14ac:dyDescent="0.25">
      <c r="A829" s="13" t="s">
        <v>17</v>
      </c>
      <c r="B829" s="13" t="s">
        <v>119</v>
      </c>
      <c r="C829" s="14" t="s">
        <v>3312</v>
      </c>
      <c r="D829" s="24" t="s">
        <v>3331</v>
      </c>
      <c r="E829" s="14" t="s">
        <v>3332</v>
      </c>
      <c r="F829" s="14" t="s">
        <v>2466</v>
      </c>
      <c r="G829" s="11">
        <v>10</v>
      </c>
      <c r="H829" s="15">
        <f>retribucións!$E$59</f>
        <v>6486.34</v>
      </c>
      <c r="I829" s="11" t="s">
        <v>1349</v>
      </c>
      <c r="J829" s="24" t="s">
        <v>1350</v>
      </c>
      <c r="K829" s="11">
        <v>11</v>
      </c>
      <c r="L829" s="14"/>
      <c r="M829" s="14"/>
      <c r="N829" s="12">
        <v>6003</v>
      </c>
      <c r="O829" s="25"/>
      <c r="P829" s="14" t="s">
        <v>2259</v>
      </c>
      <c r="Q829" s="11" t="s">
        <v>15</v>
      </c>
      <c r="R829" s="16"/>
      <c r="S829" s="12"/>
      <c r="T829" s="13" t="s">
        <v>17</v>
      </c>
      <c r="U829" s="13" t="s">
        <v>6687</v>
      </c>
      <c r="V829" s="11" t="s">
        <v>119</v>
      </c>
      <c r="W829" s="14" t="s">
        <v>119</v>
      </c>
      <c r="X829" s="14" t="s">
        <v>119</v>
      </c>
      <c r="Y829" s="14" t="s">
        <v>119</v>
      </c>
      <c r="Z829" s="14" t="s">
        <v>119</v>
      </c>
      <c r="AA829" s="14"/>
      <c r="AB829" s="15">
        <f>retribucións!$L$71</f>
        <v>18968.988064320001</v>
      </c>
      <c r="AC829" s="15">
        <f>retribucións!$H$59</f>
        <v>19124.976097919996</v>
      </c>
      <c r="AD829" s="15">
        <f t="shared" si="34"/>
        <v>155.98803359999511</v>
      </c>
    </row>
    <row r="830" spans="1:30" ht="15" customHeight="1" x14ac:dyDescent="0.25">
      <c r="A830" s="13" t="s">
        <v>17</v>
      </c>
      <c r="B830" s="13" t="s">
        <v>17</v>
      </c>
      <c r="C830" s="14" t="s">
        <v>3333</v>
      </c>
      <c r="D830" s="24" t="s">
        <v>3334</v>
      </c>
      <c r="E830" s="14" t="s">
        <v>3335</v>
      </c>
      <c r="F830" s="14" t="s">
        <v>1348</v>
      </c>
      <c r="G830" s="11">
        <v>9</v>
      </c>
      <c r="H830" s="15">
        <f>retribucións!$E$60</f>
        <v>6319.04</v>
      </c>
      <c r="I830" s="11" t="s">
        <v>1349</v>
      </c>
      <c r="J830" s="24" t="s">
        <v>1350</v>
      </c>
      <c r="K830" s="11">
        <v>11</v>
      </c>
      <c r="L830" s="14"/>
      <c r="M830" s="14"/>
      <c r="N830" s="12">
        <v>6003</v>
      </c>
      <c r="O830" s="25"/>
      <c r="P830" s="14"/>
      <c r="Q830" s="11" t="s">
        <v>15</v>
      </c>
      <c r="R830" s="16" t="s">
        <v>16</v>
      </c>
      <c r="S830" s="12"/>
      <c r="T830" s="13" t="s">
        <v>17</v>
      </c>
      <c r="U830" s="13" t="s">
        <v>17</v>
      </c>
      <c r="V830" s="11">
        <v>241</v>
      </c>
      <c r="W830" s="14" t="s">
        <v>509</v>
      </c>
      <c r="X830" s="14" t="s">
        <v>510</v>
      </c>
      <c r="Y830" s="14" t="s">
        <v>20</v>
      </c>
      <c r="Z830" s="14">
        <v>0</v>
      </c>
      <c r="AA830" s="14"/>
      <c r="AB830" s="15">
        <f>retribucións!$H$71</f>
        <v>18383.701689600002</v>
      </c>
      <c r="AC830" s="15">
        <f>retribucións!$H$60</f>
        <v>18626.938628479998</v>
      </c>
      <c r="AD830" s="15">
        <f t="shared" si="34"/>
        <v>243.23693887999616</v>
      </c>
    </row>
    <row r="831" spans="1:30" ht="15" customHeight="1" x14ac:dyDescent="0.25">
      <c r="A831" s="13" t="s">
        <v>17</v>
      </c>
      <c r="B831" s="13" t="s">
        <v>17</v>
      </c>
      <c r="C831" s="14" t="s">
        <v>3333</v>
      </c>
      <c r="D831" s="24" t="s">
        <v>3336</v>
      </c>
      <c r="E831" s="14" t="s">
        <v>3337</v>
      </c>
      <c r="F831" s="14" t="s">
        <v>1348</v>
      </c>
      <c r="G831" s="11">
        <v>9</v>
      </c>
      <c r="H831" s="15">
        <f>retribucións!$E$60</f>
        <v>6319.04</v>
      </c>
      <c r="I831" s="11" t="s">
        <v>1349</v>
      </c>
      <c r="J831" s="24" t="s">
        <v>1350</v>
      </c>
      <c r="K831" s="11">
        <v>11</v>
      </c>
      <c r="L831" s="14"/>
      <c r="M831" s="14"/>
      <c r="N831" s="12">
        <v>6003</v>
      </c>
      <c r="O831" s="25"/>
      <c r="P831" s="14"/>
      <c r="Q831" s="11" t="s">
        <v>15</v>
      </c>
      <c r="R831" s="16" t="s">
        <v>16</v>
      </c>
      <c r="S831" s="12"/>
      <c r="T831" s="13" t="s">
        <v>17</v>
      </c>
      <c r="U831" s="13" t="s">
        <v>17</v>
      </c>
      <c r="V831" s="11">
        <v>123</v>
      </c>
      <c r="W831" s="14" t="s">
        <v>511</v>
      </c>
      <c r="X831" s="14" t="s">
        <v>512</v>
      </c>
      <c r="Y831" s="14" t="s">
        <v>20</v>
      </c>
      <c r="Z831" s="14">
        <v>0</v>
      </c>
      <c r="AA831" s="14"/>
      <c r="AB831" s="15">
        <f>retribucións!$H$71</f>
        <v>18383.701689600002</v>
      </c>
      <c r="AC831" s="15">
        <f>retribucións!$H$60</f>
        <v>18626.938628479998</v>
      </c>
      <c r="AD831" s="15">
        <f t="shared" si="34"/>
        <v>243.23693887999616</v>
      </c>
    </row>
    <row r="832" spans="1:30" ht="15" customHeight="1" x14ac:dyDescent="0.25">
      <c r="A832" s="13" t="s">
        <v>17</v>
      </c>
      <c r="B832" s="13" t="s">
        <v>119</v>
      </c>
      <c r="C832" s="14" t="s">
        <v>3338</v>
      </c>
      <c r="D832" s="24" t="s">
        <v>3339</v>
      </c>
      <c r="E832" s="14" t="s">
        <v>3340</v>
      </c>
      <c r="F832" s="14" t="s">
        <v>1348</v>
      </c>
      <c r="G832" s="11">
        <v>9</v>
      </c>
      <c r="H832" s="15">
        <f>retribucións!$E$60</f>
        <v>6319.04</v>
      </c>
      <c r="I832" s="11" t="s">
        <v>1349</v>
      </c>
      <c r="J832" s="24" t="s">
        <v>1350</v>
      </c>
      <c r="K832" s="11">
        <v>11</v>
      </c>
      <c r="L832" s="14"/>
      <c r="M832" s="14"/>
      <c r="N832" s="12">
        <v>6003</v>
      </c>
      <c r="O832" s="25"/>
      <c r="P832" s="14"/>
      <c r="Q832" s="11" t="s">
        <v>15</v>
      </c>
      <c r="R832" s="16" t="s">
        <v>16</v>
      </c>
      <c r="S832" s="12"/>
      <c r="T832" s="13" t="s">
        <v>17</v>
      </c>
      <c r="U832" s="13" t="s">
        <v>6687</v>
      </c>
      <c r="V832" s="11" t="s">
        <v>119</v>
      </c>
      <c r="W832" s="14" t="s">
        <v>119</v>
      </c>
      <c r="X832" s="14" t="s">
        <v>119</v>
      </c>
      <c r="Y832" s="14" t="s">
        <v>119</v>
      </c>
      <c r="Z832" s="14" t="s">
        <v>119</v>
      </c>
      <c r="AA832" s="14"/>
      <c r="AB832" s="15">
        <f>retribucións!$H$71</f>
        <v>18383.701689600002</v>
      </c>
      <c r="AC832" s="15">
        <f>retribucións!$H$60</f>
        <v>18626.938628479998</v>
      </c>
      <c r="AD832" s="15">
        <f t="shared" si="34"/>
        <v>243.23693887999616</v>
      </c>
    </row>
    <row r="833" spans="1:30" ht="15" customHeight="1" x14ac:dyDescent="0.25">
      <c r="A833" s="13" t="s">
        <v>17</v>
      </c>
      <c r="B833" s="13" t="s">
        <v>17</v>
      </c>
      <c r="C833" s="14" t="s">
        <v>3338</v>
      </c>
      <c r="D833" s="24" t="s">
        <v>3341</v>
      </c>
      <c r="E833" s="14" t="s">
        <v>3342</v>
      </c>
      <c r="F833" s="14" t="s">
        <v>1348</v>
      </c>
      <c r="G833" s="11">
        <v>9</v>
      </c>
      <c r="H833" s="15">
        <f>retribucións!$E$60</f>
        <v>6319.04</v>
      </c>
      <c r="I833" s="11" t="s">
        <v>1349</v>
      </c>
      <c r="J833" s="24" t="s">
        <v>1350</v>
      </c>
      <c r="K833" s="11">
        <v>11</v>
      </c>
      <c r="L833" s="14"/>
      <c r="M833" s="14"/>
      <c r="N833" s="12">
        <v>6003</v>
      </c>
      <c r="O833" s="25"/>
      <c r="P833" s="14"/>
      <c r="Q833" s="11" t="s">
        <v>15</v>
      </c>
      <c r="R833" s="16" t="s">
        <v>16</v>
      </c>
      <c r="S833" s="12"/>
      <c r="T833" s="13" t="s">
        <v>17</v>
      </c>
      <c r="U833" s="13" t="s">
        <v>17</v>
      </c>
      <c r="V833" s="11">
        <v>71</v>
      </c>
      <c r="W833" s="14" t="s">
        <v>513</v>
      </c>
      <c r="X833" s="14" t="s">
        <v>514</v>
      </c>
      <c r="Y833" s="14" t="s">
        <v>20</v>
      </c>
      <c r="Z833" s="14">
        <v>0</v>
      </c>
      <c r="AA833" s="14"/>
      <c r="AB833" s="15">
        <f>retribucións!$H$71</f>
        <v>18383.701689600002</v>
      </c>
      <c r="AC833" s="15">
        <f>retribucións!$H$60</f>
        <v>18626.938628479998</v>
      </c>
      <c r="AD833" s="15">
        <f t="shared" si="34"/>
        <v>243.23693887999616</v>
      </c>
    </row>
    <row r="834" spans="1:30" ht="15" customHeight="1" x14ac:dyDescent="0.25">
      <c r="A834" s="13" t="s">
        <v>17</v>
      </c>
      <c r="B834" s="13" t="s">
        <v>119</v>
      </c>
      <c r="C834" s="14" t="s">
        <v>3343</v>
      </c>
      <c r="D834" s="24" t="s">
        <v>3344</v>
      </c>
      <c r="E834" s="14" t="s">
        <v>3345</v>
      </c>
      <c r="F834" s="14" t="s">
        <v>1348</v>
      </c>
      <c r="G834" s="11">
        <v>9</v>
      </c>
      <c r="H834" s="15">
        <f>retribucións!$E$60</f>
        <v>6319.04</v>
      </c>
      <c r="I834" s="11" t="s">
        <v>1349</v>
      </c>
      <c r="J834" s="24" t="s">
        <v>1350</v>
      </c>
      <c r="K834" s="11">
        <v>11</v>
      </c>
      <c r="L834" s="14"/>
      <c r="M834" s="14"/>
      <c r="N834" s="12">
        <v>6003</v>
      </c>
      <c r="O834" s="25"/>
      <c r="P834" s="14"/>
      <c r="Q834" s="11" t="s">
        <v>15</v>
      </c>
      <c r="R834" s="16" t="s">
        <v>16</v>
      </c>
      <c r="S834" s="12"/>
      <c r="T834" s="13" t="s">
        <v>17</v>
      </c>
      <c r="U834" s="13" t="s">
        <v>6687</v>
      </c>
      <c r="V834" s="11" t="s">
        <v>119</v>
      </c>
      <c r="W834" s="14" t="s">
        <v>119</v>
      </c>
      <c r="X834" s="14" t="s">
        <v>119</v>
      </c>
      <c r="Y834" s="14" t="s">
        <v>119</v>
      </c>
      <c r="Z834" s="14" t="s">
        <v>119</v>
      </c>
      <c r="AA834" s="14"/>
      <c r="AB834" s="15">
        <f>retribucións!$H$71</f>
        <v>18383.701689600002</v>
      </c>
      <c r="AC834" s="15">
        <f>retribucións!$H$60</f>
        <v>18626.938628479998</v>
      </c>
      <c r="AD834" s="15">
        <f t="shared" si="34"/>
        <v>243.23693887999616</v>
      </c>
    </row>
    <row r="835" spans="1:30" ht="15" customHeight="1" x14ac:dyDescent="0.25">
      <c r="A835" s="13" t="s">
        <v>17</v>
      </c>
      <c r="B835" s="13" t="s">
        <v>119</v>
      </c>
      <c r="C835" s="14" t="s">
        <v>3343</v>
      </c>
      <c r="D835" s="24" t="s">
        <v>3346</v>
      </c>
      <c r="E835" s="14" t="s">
        <v>3347</v>
      </c>
      <c r="F835" s="14" t="s">
        <v>1348</v>
      </c>
      <c r="G835" s="11">
        <v>9</v>
      </c>
      <c r="H835" s="15">
        <f>retribucións!$E$60</f>
        <v>6319.04</v>
      </c>
      <c r="I835" s="11" t="s">
        <v>1349</v>
      </c>
      <c r="J835" s="24" t="s">
        <v>1350</v>
      </c>
      <c r="K835" s="11">
        <v>11</v>
      </c>
      <c r="L835" s="14"/>
      <c r="M835" s="14"/>
      <c r="N835" s="12">
        <v>6003</v>
      </c>
      <c r="O835" s="25"/>
      <c r="P835" s="14"/>
      <c r="Q835" s="11" t="s">
        <v>15</v>
      </c>
      <c r="R835" s="16">
        <v>948</v>
      </c>
      <c r="S835" s="12"/>
      <c r="T835" s="13" t="s">
        <v>17</v>
      </c>
      <c r="U835" s="13" t="s">
        <v>6687</v>
      </c>
      <c r="V835" s="11" t="s">
        <v>119</v>
      </c>
      <c r="W835" s="14" t="s">
        <v>119</v>
      </c>
      <c r="X835" s="14" t="s">
        <v>119</v>
      </c>
      <c r="Y835" s="14" t="s">
        <v>119</v>
      </c>
      <c r="Z835" s="14" t="s">
        <v>119</v>
      </c>
      <c r="AA835" s="14"/>
      <c r="AB835" s="15">
        <f>retribucións!$H$71</f>
        <v>18383.701689600002</v>
      </c>
      <c r="AC835" s="15">
        <f>retribucións!$H$60</f>
        <v>18626.938628479998</v>
      </c>
      <c r="AD835" s="15">
        <f t="shared" si="34"/>
        <v>243.23693887999616</v>
      </c>
    </row>
    <row r="836" spans="1:30" ht="15" customHeight="1" x14ac:dyDescent="0.25">
      <c r="A836" s="13" t="s">
        <v>17</v>
      </c>
      <c r="B836" s="13" t="s">
        <v>17</v>
      </c>
      <c r="C836" s="14" t="s">
        <v>3348</v>
      </c>
      <c r="D836" s="24" t="s">
        <v>3349</v>
      </c>
      <c r="E836" s="14" t="s">
        <v>3350</v>
      </c>
      <c r="F836" s="14" t="s">
        <v>1348</v>
      </c>
      <c r="G836" s="11">
        <v>9</v>
      </c>
      <c r="H836" s="15">
        <f>retribucións!$E$60</f>
        <v>6319.04</v>
      </c>
      <c r="I836" s="11" t="s">
        <v>1349</v>
      </c>
      <c r="J836" s="24" t="s">
        <v>1350</v>
      </c>
      <c r="K836" s="11">
        <v>11</v>
      </c>
      <c r="L836" s="14"/>
      <c r="M836" s="14"/>
      <c r="N836" s="12">
        <v>6003</v>
      </c>
      <c r="O836" s="25"/>
      <c r="P836" s="14"/>
      <c r="Q836" s="11" t="s">
        <v>15</v>
      </c>
      <c r="R836" s="16" t="s">
        <v>16</v>
      </c>
      <c r="S836" s="12"/>
      <c r="T836" s="13" t="s">
        <v>17</v>
      </c>
      <c r="U836" s="13" t="s">
        <v>17</v>
      </c>
      <c r="V836" s="11">
        <v>36</v>
      </c>
      <c r="W836" s="14" t="s">
        <v>515</v>
      </c>
      <c r="X836" s="14" t="s">
        <v>516</v>
      </c>
      <c r="Y836" s="14" t="s">
        <v>20</v>
      </c>
      <c r="Z836" s="14">
        <v>0</v>
      </c>
      <c r="AA836" s="14"/>
      <c r="AB836" s="15">
        <f>retribucións!$H$71</f>
        <v>18383.701689600002</v>
      </c>
      <c r="AC836" s="15">
        <f>retribucións!$H$60</f>
        <v>18626.938628479998</v>
      </c>
      <c r="AD836" s="15">
        <f t="shared" si="34"/>
        <v>243.23693887999616</v>
      </c>
    </row>
    <row r="837" spans="1:30" ht="15" customHeight="1" x14ac:dyDescent="0.25">
      <c r="A837" s="13" t="s">
        <v>17</v>
      </c>
      <c r="B837" s="13" t="s">
        <v>119</v>
      </c>
      <c r="C837" s="14" t="s">
        <v>3348</v>
      </c>
      <c r="D837" s="24" t="s">
        <v>3351</v>
      </c>
      <c r="E837" s="14" t="s">
        <v>3352</v>
      </c>
      <c r="F837" s="14" t="s">
        <v>1348</v>
      </c>
      <c r="G837" s="11">
        <v>9</v>
      </c>
      <c r="H837" s="15">
        <f>retribucións!$E$60</f>
        <v>6319.04</v>
      </c>
      <c r="I837" s="11" t="s">
        <v>1349</v>
      </c>
      <c r="J837" s="24" t="s">
        <v>1350</v>
      </c>
      <c r="K837" s="11">
        <v>11</v>
      </c>
      <c r="L837" s="14"/>
      <c r="M837" s="14"/>
      <c r="N837" s="12">
        <v>6003</v>
      </c>
      <c r="O837" s="25"/>
      <c r="P837" s="14"/>
      <c r="Q837" s="11" t="s">
        <v>15</v>
      </c>
      <c r="R837" s="16">
        <v>948</v>
      </c>
      <c r="S837" s="12"/>
      <c r="T837" s="13" t="s">
        <v>17</v>
      </c>
      <c r="U837" s="13" t="s">
        <v>6687</v>
      </c>
      <c r="V837" s="11" t="s">
        <v>119</v>
      </c>
      <c r="W837" s="14" t="s">
        <v>119</v>
      </c>
      <c r="X837" s="14" t="s">
        <v>119</v>
      </c>
      <c r="Y837" s="14" t="s">
        <v>119</v>
      </c>
      <c r="Z837" s="14" t="s">
        <v>119</v>
      </c>
      <c r="AA837" s="14"/>
      <c r="AB837" s="15">
        <f>retribucións!$H$71</f>
        <v>18383.701689600002</v>
      </c>
      <c r="AC837" s="15">
        <f>retribucións!$H$60</f>
        <v>18626.938628479998</v>
      </c>
      <c r="AD837" s="15">
        <f t="shared" si="34"/>
        <v>243.23693887999616</v>
      </c>
    </row>
    <row r="838" spans="1:30" ht="15" customHeight="1" x14ac:dyDescent="0.25">
      <c r="A838" s="13" t="s">
        <v>17</v>
      </c>
      <c r="B838" s="13" t="s">
        <v>119</v>
      </c>
      <c r="C838" s="14" t="s">
        <v>3348</v>
      </c>
      <c r="D838" s="24" t="s">
        <v>3353</v>
      </c>
      <c r="E838" s="14" t="s">
        <v>3354</v>
      </c>
      <c r="F838" s="14" t="s">
        <v>1348</v>
      </c>
      <c r="G838" s="11">
        <v>9</v>
      </c>
      <c r="H838" s="15">
        <f>retribucións!$E$60</f>
        <v>6319.04</v>
      </c>
      <c r="I838" s="11" t="s">
        <v>1349</v>
      </c>
      <c r="J838" s="24" t="s">
        <v>1350</v>
      </c>
      <c r="K838" s="11">
        <v>11</v>
      </c>
      <c r="L838" s="14"/>
      <c r="M838" s="14"/>
      <c r="N838" s="12">
        <v>6003</v>
      </c>
      <c r="O838" s="25"/>
      <c r="P838" s="14"/>
      <c r="Q838" s="11" t="s">
        <v>15</v>
      </c>
      <c r="R838" s="16" t="s">
        <v>16</v>
      </c>
      <c r="S838" s="12"/>
      <c r="T838" s="13" t="s">
        <v>17</v>
      </c>
      <c r="U838" s="13" t="s">
        <v>6687</v>
      </c>
      <c r="V838" s="11" t="s">
        <v>119</v>
      </c>
      <c r="W838" s="14" t="s">
        <v>119</v>
      </c>
      <c r="X838" s="14" t="s">
        <v>119</v>
      </c>
      <c r="Y838" s="14" t="s">
        <v>119</v>
      </c>
      <c r="Z838" s="14" t="s">
        <v>119</v>
      </c>
      <c r="AA838" s="14"/>
      <c r="AB838" s="15">
        <f>retribucións!$H$71</f>
        <v>18383.701689600002</v>
      </c>
      <c r="AC838" s="15">
        <f>retribucións!$H$60</f>
        <v>18626.938628479998</v>
      </c>
      <c r="AD838" s="15">
        <f t="shared" si="34"/>
        <v>243.23693887999616</v>
      </c>
    </row>
    <row r="839" spans="1:30" ht="15" customHeight="1" x14ac:dyDescent="0.25">
      <c r="A839" s="13" t="s">
        <v>17</v>
      </c>
      <c r="B839" s="13" t="s">
        <v>17</v>
      </c>
      <c r="C839" s="14" t="s">
        <v>3355</v>
      </c>
      <c r="D839" s="24" t="s">
        <v>3356</v>
      </c>
      <c r="E839" s="14" t="s">
        <v>3357</v>
      </c>
      <c r="F839" s="14" t="s">
        <v>1348</v>
      </c>
      <c r="G839" s="11">
        <v>9</v>
      </c>
      <c r="H839" s="15">
        <f>retribucións!$E$60</f>
        <v>6319.04</v>
      </c>
      <c r="I839" s="11" t="s">
        <v>1349</v>
      </c>
      <c r="J839" s="24" t="s">
        <v>1350</v>
      </c>
      <c r="K839" s="11">
        <v>11</v>
      </c>
      <c r="L839" s="14"/>
      <c r="M839" s="14"/>
      <c r="N839" s="12">
        <v>6003</v>
      </c>
      <c r="O839" s="25"/>
      <c r="P839" s="14"/>
      <c r="Q839" s="11" t="s">
        <v>15</v>
      </c>
      <c r="R839" s="16" t="s">
        <v>16</v>
      </c>
      <c r="S839" s="12"/>
      <c r="T839" s="13" t="s">
        <v>17</v>
      </c>
      <c r="U839" s="13" t="s">
        <v>17</v>
      </c>
      <c r="V839" s="11">
        <v>310</v>
      </c>
      <c r="W839" s="14" t="s">
        <v>517</v>
      </c>
      <c r="X839" s="14" t="s">
        <v>518</v>
      </c>
      <c r="Y839" s="14" t="s">
        <v>20</v>
      </c>
      <c r="Z839" s="14">
        <v>0</v>
      </c>
      <c r="AA839" s="14"/>
      <c r="AB839" s="15">
        <f>retribucións!$H$71</f>
        <v>18383.701689600002</v>
      </c>
      <c r="AC839" s="15">
        <f>retribucións!$H$60</f>
        <v>18626.938628479998</v>
      </c>
      <c r="AD839" s="15">
        <f t="shared" si="34"/>
        <v>243.23693887999616</v>
      </c>
    </row>
    <row r="840" spans="1:30" ht="15" customHeight="1" x14ac:dyDescent="0.25">
      <c r="A840" s="13" t="s">
        <v>17</v>
      </c>
      <c r="B840" s="13" t="s">
        <v>17</v>
      </c>
      <c r="C840" s="14" t="s">
        <v>3355</v>
      </c>
      <c r="D840" s="24" t="s">
        <v>3358</v>
      </c>
      <c r="E840" s="14" t="s">
        <v>3359</v>
      </c>
      <c r="F840" s="14" t="s">
        <v>1348</v>
      </c>
      <c r="G840" s="11">
        <v>9</v>
      </c>
      <c r="H840" s="15">
        <f>retribucións!$E$60</f>
        <v>6319.04</v>
      </c>
      <c r="I840" s="11" t="s">
        <v>1349</v>
      </c>
      <c r="J840" s="24" t="s">
        <v>1350</v>
      </c>
      <c r="K840" s="11">
        <v>11</v>
      </c>
      <c r="L840" s="14"/>
      <c r="M840" s="14"/>
      <c r="N840" s="12">
        <v>6003</v>
      </c>
      <c r="O840" s="25"/>
      <c r="P840" s="14"/>
      <c r="Q840" s="11" t="s">
        <v>15</v>
      </c>
      <c r="R840" s="16" t="s">
        <v>16</v>
      </c>
      <c r="S840" s="12"/>
      <c r="T840" s="13" t="s">
        <v>17</v>
      </c>
      <c r="U840" s="13" t="s">
        <v>17</v>
      </c>
      <c r="V840" s="11">
        <v>320</v>
      </c>
      <c r="W840" s="14" t="s">
        <v>519</v>
      </c>
      <c r="X840" s="14" t="s">
        <v>520</v>
      </c>
      <c r="Y840" s="14" t="s">
        <v>20</v>
      </c>
      <c r="Z840" s="14">
        <v>0</v>
      </c>
      <c r="AA840" s="14"/>
      <c r="AB840" s="15">
        <f>retribucións!$H$71</f>
        <v>18383.701689600002</v>
      </c>
      <c r="AC840" s="15">
        <f>retribucións!$H$60</f>
        <v>18626.938628479998</v>
      </c>
      <c r="AD840" s="15">
        <f t="shared" si="34"/>
        <v>243.23693887999616</v>
      </c>
    </row>
    <row r="841" spans="1:30" ht="15" customHeight="1" x14ac:dyDescent="0.25">
      <c r="A841" s="13" t="s">
        <v>17</v>
      </c>
      <c r="B841" s="13" t="s">
        <v>119</v>
      </c>
      <c r="C841" s="14" t="s">
        <v>3355</v>
      </c>
      <c r="D841" s="24" t="s">
        <v>3360</v>
      </c>
      <c r="E841" s="14" t="s">
        <v>3361</v>
      </c>
      <c r="F841" s="14" t="s">
        <v>1348</v>
      </c>
      <c r="G841" s="11">
        <v>9</v>
      </c>
      <c r="H841" s="15">
        <f>retribucións!$E$60</f>
        <v>6319.04</v>
      </c>
      <c r="I841" s="11" t="s">
        <v>1349</v>
      </c>
      <c r="J841" s="24" t="s">
        <v>1350</v>
      </c>
      <c r="K841" s="11">
        <v>11</v>
      </c>
      <c r="L841" s="14"/>
      <c r="M841" s="14"/>
      <c r="N841" s="12">
        <v>6003</v>
      </c>
      <c r="O841" s="25"/>
      <c r="P841" s="14"/>
      <c r="Q841" s="11" t="s">
        <v>15</v>
      </c>
      <c r="R841" s="16">
        <v>948</v>
      </c>
      <c r="S841" s="12"/>
      <c r="T841" s="13" t="s">
        <v>17</v>
      </c>
      <c r="U841" s="13" t="s">
        <v>6687</v>
      </c>
      <c r="V841" s="11" t="s">
        <v>119</v>
      </c>
      <c r="W841" s="14" t="s">
        <v>119</v>
      </c>
      <c r="X841" s="14" t="s">
        <v>119</v>
      </c>
      <c r="Y841" s="14" t="s">
        <v>119</v>
      </c>
      <c r="Z841" s="14" t="s">
        <v>119</v>
      </c>
      <c r="AA841" s="14"/>
      <c r="AB841" s="15">
        <f>retribucións!$H$71</f>
        <v>18383.701689600002</v>
      </c>
      <c r="AC841" s="15">
        <f>retribucións!$H$60</f>
        <v>18626.938628479998</v>
      </c>
      <c r="AD841" s="15">
        <f t="shared" si="34"/>
        <v>243.23693887999616</v>
      </c>
    </row>
    <row r="842" spans="1:30" ht="15" customHeight="1" x14ac:dyDescent="0.25">
      <c r="A842" s="13" t="s">
        <v>17</v>
      </c>
      <c r="B842" s="13" t="s">
        <v>17</v>
      </c>
      <c r="C842" s="14" t="s">
        <v>3355</v>
      </c>
      <c r="D842" s="24" t="s">
        <v>3362</v>
      </c>
      <c r="E842" s="14" t="s">
        <v>3363</v>
      </c>
      <c r="F842" s="14" t="s">
        <v>1348</v>
      </c>
      <c r="G842" s="11">
        <v>9</v>
      </c>
      <c r="H842" s="15">
        <f>retribucións!$E$60</f>
        <v>6319.04</v>
      </c>
      <c r="I842" s="11" t="s">
        <v>1349</v>
      </c>
      <c r="J842" s="24" t="s">
        <v>1350</v>
      </c>
      <c r="K842" s="11">
        <v>11</v>
      </c>
      <c r="L842" s="14"/>
      <c r="M842" s="14"/>
      <c r="N842" s="12">
        <v>6003</v>
      </c>
      <c r="O842" s="25"/>
      <c r="P842" s="14"/>
      <c r="Q842" s="11" t="s">
        <v>15</v>
      </c>
      <c r="R842" s="16">
        <v>948</v>
      </c>
      <c r="S842" s="12"/>
      <c r="T842" s="13" t="s">
        <v>17</v>
      </c>
      <c r="U842" s="13" t="s">
        <v>17</v>
      </c>
      <c r="V842" s="11">
        <v>376</v>
      </c>
      <c r="W842" s="14" t="s">
        <v>521</v>
      </c>
      <c r="X842" s="14" t="s">
        <v>522</v>
      </c>
      <c r="Y842" s="14" t="s">
        <v>20</v>
      </c>
      <c r="Z842" s="14">
        <v>0</v>
      </c>
      <c r="AA842" s="14"/>
      <c r="AB842" s="15">
        <f>retribucións!$H$71</f>
        <v>18383.701689600002</v>
      </c>
      <c r="AC842" s="15">
        <f>retribucións!$H$60</f>
        <v>18626.938628479998</v>
      </c>
      <c r="AD842" s="15">
        <f t="shared" si="34"/>
        <v>243.23693887999616</v>
      </c>
    </row>
    <row r="843" spans="1:30" ht="15" customHeight="1" x14ac:dyDescent="0.25">
      <c r="A843" s="13" t="s">
        <v>17</v>
      </c>
      <c r="B843" s="13" t="s">
        <v>119</v>
      </c>
      <c r="C843" s="14" t="s">
        <v>3355</v>
      </c>
      <c r="D843" s="24" t="s">
        <v>3364</v>
      </c>
      <c r="E843" s="14" t="s">
        <v>3365</v>
      </c>
      <c r="F843" s="14" t="s">
        <v>1348</v>
      </c>
      <c r="G843" s="11">
        <v>9</v>
      </c>
      <c r="H843" s="15">
        <f>retribucións!$E$60</f>
        <v>6319.04</v>
      </c>
      <c r="I843" s="11" t="s">
        <v>1349</v>
      </c>
      <c r="J843" s="24" t="s">
        <v>1350</v>
      </c>
      <c r="K843" s="11">
        <v>11</v>
      </c>
      <c r="L843" s="14"/>
      <c r="M843" s="14"/>
      <c r="N843" s="12">
        <v>6003</v>
      </c>
      <c r="O843" s="25"/>
      <c r="P843" s="14"/>
      <c r="Q843" s="11" t="s">
        <v>15</v>
      </c>
      <c r="R843" s="16" t="s">
        <v>16</v>
      </c>
      <c r="S843" s="12"/>
      <c r="T843" s="13" t="s">
        <v>17</v>
      </c>
      <c r="U843" s="13" t="s">
        <v>6687</v>
      </c>
      <c r="V843" s="11" t="s">
        <v>119</v>
      </c>
      <c r="W843" s="14" t="s">
        <v>119</v>
      </c>
      <c r="X843" s="14" t="s">
        <v>119</v>
      </c>
      <c r="Y843" s="14" t="s">
        <v>119</v>
      </c>
      <c r="Z843" s="14" t="s">
        <v>119</v>
      </c>
      <c r="AA843" s="14"/>
      <c r="AB843" s="15">
        <f>retribucións!$H$71</f>
        <v>18383.701689600002</v>
      </c>
      <c r="AC843" s="15">
        <f>retribucións!$H$60</f>
        <v>18626.938628479998</v>
      </c>
      <c r="AD843" s="15">
        <f t="shared" si="34"/>
        <v>243.23693887999616</v>
      </c>
    </row>
    <row r="844" spans="1:30" ht="15" customHeight="1" x14ac:dyDescent="0.25">
      <c r="A844" s="13" t="s">
        <v>17</v>
      </c>
      <c r="B844" s="13" t="s">
        <v>17</v>
      </c>
      <c r="C844" s="14" t="s">
        <v>3366</v>
      </c>
      <c r="D844" s="24" t="s">
        <v>3367</v>
      </c>
      <c r="E844" s="14" t="s">
        <v>3368</v>
      </c>
      <c r="F844" s="14" t="s">
        <v>1348</v>
      </c>
      <c r="G844" s="11">
        <v>9</v>
      </c>
      <c r="H844" s="15">
        <f>retribucións!$E$60</f>
        <v>6319.04</v>
      </c>
      <c r="I844" s="11" t="s">
        <v>1349</v>
      </c>
      <c r="J844" s="24" t="s">
        <v>1350</v>
      </c>
      <c r="K844" s="11">
        <v>11</v>
      </c>
      <c r="L844" s="14"/>
      <c r="M844" s="14"/>
      <c r="N844" s="12">
        <v>6003</v>
      </c>
      <c r="O844" s="25"/>
      <c r="P844" s="14"/>
      <c r="Q844" s="11" t="s">
        <v>15</v>
      </c>
      <c r="R844" s="16">
        <v>948</v>
      </c>
      <c r="S844" s="12"/>
      <c r="T844" s="13" t="s">
        <v>17</v>
      </c>
      <c r="U844" s="13" t="s">
        <v>17</v>
      </c>
      <c r="V844" s="11">
        <v>222</v>
      </c>
      <c r="W844" s="14" t="s">
        <v>523</v>
      </c>
      <c r="X844" s="14" t="s">
        <v>524</v>
      </c>
      <c r="Y844" s="14" t="s">
        <v>20</v>
      </c>
      <c r="Z844" s="14">
        <v>0</v>
      </c>
      <c r="AA844" s="14"/>
      <c r="AB844" s="15">
        <f>retribucións!$H$71</f>
        <v>18383.701689600002</v>
      </c>
      <c r="AC844" s="15">
        <f>retribucións!$H$60</f>
        <v>18626.938628479998</v>
      </c>
      <c r="AD844" s="15">
        <f t="shared" si="34"/>
        <v>243.23693887999616</v>
      </c>
    </row>
    <row r="845" spans="1:30" ht="15" customHeight="1" x14ac:dyDescent="0.25">
      <c r="A845" s="13" t="s">
        <v>17</v>
      </c>
      <c r="B845" s="13" t="s">
        <v>119</v>
      </c>
      <c r="C845" s="14" t="s">
        <v>3366</v>
      </c>
      <c r="D845" s="24" t="s">
        <v>3369</v>
      </c>
      <c r="E845" s="14" t="s">
        <v>3370</v>
      </c>
      <c r="F845" s="14" t="s">
        <v>1348</v>
      </c>
      <c r="G845" s="11">
        <v>9</v>
      </c>
      <c r="H845" s="15">
        <f>retribucións!$E$60</f>
        <v>6319.04</v>
      </c>
      <c r="I845" s="11" t="s">
        <v>1349</v>
      </c>
      <c r="J845" s="24" t="s">
        <v>1350</v>
      </c>
      <c r="K845" s="11">
        <v>11</v>
      </c>
      <c r="L845" s="14"/>
      <c r="M845" s="14"/>
      <c r="N845" s="12">
        <v>6003</v>
      </c>
      <c r="O845" s="25"/>
      <c r="P845" s="14"/>
      <c r="Q845" s="11" t="s">
        <v>15</v>
      </c>
      <c r="R845" s="16">
        <v>948</v>
      </c>
      <c r="S845" s="12"/>
      <c r="T845" s="13" t="s">
        <v>17</v>
      </c>
      <c r="U845" s="13" t="s">
        <v>6687</v>
      </c>
      <c r="V845" s="11" t="s">
        <v>119</v>
      </c>
      <c r="W845" s="14" t="s">
        <v>119</v>
      </c>
      <c r="X845" s="14" t="s">
        <v>119</v>
      </c>
      <c r="Y845" s="14" t="s">
        <v>119</v>
      </c>
      <c r="Z845" s="14" t="s">
        <v>119</v>
      </c>
      <c r="AA845" s="14"/>
      <c r="AB845" s="15">
        <f>retribucións!$H$71</f>
        <v>18383.701689600002</v>
      </c>
      <c r="AC845" s="15">
        <f>retribucións!$H$60</f>
        <v>18626.938628479998</v>
      </c>
      <c r="AD845" s="15">
        <f t="shared" si="34"/>
        <v>243.23693887999616</v>
      </c>
    </row>
    <row r="846" spans="1:30" ht="15" customHeight="1" x14ac:dyDescent="0.25">
      <c r="A846" s="13" t="s">
        <v>17</v>
      </c>
      <c r="B846" s="13" t="s">
        <v>119</v>
      </c>
      <c r="C846" s="14" t="s">
        <v>3366</v>
      </c>
      <c r="D846" s="24" t="s">
        <v>3371</v>
      </c>
      <c r="E846" s="14" t="s">
        <v>3372</v>
      </c>
      <c r="F846" s="14" t="s">
        <v>1348</v>
      </c>
      <c r="G846" s="11">
        <v>9</v>
      </c>
      <c r="H846" s="15">
        <f>retribucións!$E$60</f>
        <v>6319.04</v>
      </c>
      <c r="I846" s="11" t="s">
        <v>1349</v>
      </c>
      <c r="J846" s="24" t="s">
        <v>1350</v>
      </c>
      <c r="K846" s="11">
        <v>11</v>
      </c>
      <c r="L846" s="14"/>
      <c r="M846" s="14"/>
      <c r="N846" s="12">
        <v>6003</v>
      </c>
      <c r="O846" s="25"/>
      <c r="P846" s="14"/>
      <c r="Q846" s="11" t="s">
        <v>15</v>
      </c>
      <c r="R846" s="16" t="s">
        <v>16</v>
      </c>
      <c r="S846" s="12"/>
      <c r="T846" s="13" t="s">
        <v>17</v>
      </c>
      <c r="U846" s="13" t="s">
        <v>6687</v>
      </c>
      <c r="V846" s="11" t="s">
        <v>119</v>
      </c>
      <c r="W846" s="14" t="s">
        <v>119</v>
      </c>
      <c r="X846" s="14" t="s">
        <v>119</v>
      </c>
      <c r="Y846" s="14" t="s">
        <v>119</v>
      </c>
      <c r="Z846" s="14" t="s">
        <v>119</v>
      </c>
      <c r="AA846" s="14"/>
      <c r="AB846" s="15">
        <f>retribucións!$H$71</f>
        <v>18383.701689600002</v>
      </c>
      <c r="AC846" s="15">
        <f>retribucións!$H$60</f>
        <v>18626.938628479998</v>
      </c>
      <c r="AD846" s="15">
        <f t="shared" si="34"/>
        <v>243.23693887999616</v>
      </c>
    </row>
    <row r="847" spans="1:30" ht="15" customHeight="1" x14ac:dyDescent="0.25">
      <c r="A847" s="13" t="s">
        <v>17</v>
      </c>
      <c r="B847" s="13" t="s">
        <v>17</v>
      </c>
      <c r="C847" s="14" t="s">
        <v>3373</v>
      </c>
      <c r="D847" s="24" t="s">
        <v>3374</v>
      </c>
      <c r="E847" s="14" t="s">
        <v>3375</v>
      </c>
      <c r="F847" s="14" t="s">
        <v>1348</v>
      </c>
      <c r="G847" s="11">
        <v>9</v>
      </c>
      <c r="H847" s="15">
        <f>retribucións!$E$60</f>
        <v>6319.04</v>
      </c>
      <c r="I847" s="11" t="s">
        <v>1349</v>
      </c>
      <c r="J847" s="24" t="s">
        <v>1350</v>
      </c>
      <c r="K847" s="11">
        <v>11</v>
      </c>
      <c r="L847" s="14"/>
      <c r="M847" s="14"/>
      <c r="N847" s="12">
        <v>6003</v>
      </c>
      <c r="O847" s="25"/>
      <c r="P847" s="14"/>
      <c r="Q847" s="11" t="s">
        <v>15</v>
      </c>
      <c r="R847" s="16" t="s">
        <v>16</v>
      </c>
      <c r="S847" s="12"/>
      <c r="T847" s="13" t="s">
        <v>17</v>
      </c>
      <c r="U847" s="13" t="s">
        <v>17</v>
      </c>
      <c r="V847" s="11">
        <v>473</v>
      </c>
      <c r="W847" s="14" t="s">
        <v>525</v>
      </c>
      <c r="X847" s="14" t="s">
        <v>526</v>
      </c>
      <c r="Y847" s="14" t="s">
        <v>20</v>
      </c>
      <c r="Z847" s="14">
        <v>0</v>
      </c>
      <c r="AA847" s="14"/>
      <c r="AB847" s="15">
        <f>retribucións!$H$71</f>
        <v>18383.701689600002</v>
      </c>
      <c r="AC847" s="15">
        <f>retribucións!$H$60</f>
        <v>18626.938628479998</v>
      </c>
      <c r="AD847" s="15">
        <f t="shared" si="34"/>
        <v>243.23693887999616</v>
      </c>
    </row>
    <row r="848" spans="1:30" ht="15" customHeight="1" x14ac:dyDescent="0.25">
      <c r="A848" s="13" t="s">
        <v>17</v>
      </c>
      <c r="B848" s="13" t="s">
        <v>17</v>
      </c>
      <c r="C848" s="14" t="s">
        <v>3376</v>
      </c>
      <c r="D848" s="24" t="s">
        <v>3377</v>
      </c>
      <c r="E848" s="14" t="s">
        <v>3378</v>
      </c>
      <c r="F848" s="14" t="s">
        <v>1348</v>
      </c>
      <c r="G848" s="11">
        <v>9</v>
      </c>
      <c r="H848" s="15">
        <f>retribucións!$E$60</f>
        <v>6319.04</v>
      </c>
      <c r="I848" s="11" t="s">
        <v>1349</v>
      </c>
      <c r="J848" s="24" t="s">
        <v>1350</v>
      </c>
      <c r="K848" s="11">
        <v>11</v>
      </c>
      <c r="L848" s="14"/>
      <c r="M848" s="14"/>
      <c r="N848" s="12">
        <v>6003</v>
      </c>
      <c r="O848" s="25"/>
      <c r="P848" s="14"/>
      <c r="Q848" s="11" t="s">
        <v>15</v>
      </c>
      <c r="R848" s="16" t="s">
        <v>16</v>
      </c>
      <c r="S848" s="12"/>
      <c r="T848" s="13" t="s">
        <v>17</v>
      </c>
      <c r="U848" s="13" t="s">
        <v>17</v>
      </c>
      <c r="V848" s="11">
        <v>242</v>
      </c>
      <c r="W848" s="14" t="s">
        <v>527</v>
      </c>
      <c r="X848" s="14" t="s">
        <v>528</v>
      </c>
      <c r="Y848" s="14" t="s">
        <v>20</v>
      </c>
      <c r="Z848" s="14">
        <v>0</v>
      </c>
      <c r="AA848" s="14"/>
      <c r="AB848" s="15">
        <f>retribucións!$H$71</f>
        <v>18383.701689600002</v>
      </c>
      <c r="AC848" s="15">
        <f>retribucións!$H$60</f>
        <v>18626.938628479998</v>
      </c>
      <c r="AD848" s="15">
        <f t="shared" si="34"/>
        <v>243.23693887999616</v>
      </c>
    </row>
    <row r="849" spans="1:30" ht="15" customHeight="1" x14ac:dyDescent="0.25">
      <c r="A849" s="13" t="s">
        <v>17</v>
      </c>
      <c r="B849" s="13" t="s">
        <v>17</v>
      </c>
      <c r="C849" s="14" t="s">
        <v>3379</v>
      </c>
      <c r="D849" s="24" t="s">
        <v>3380</v>
      </c>
      <c r="E849" s="14" t="s">
        <v>3381</v>
      </c>
      <c r="F849" s="14" t="s">
        <v>1348</v>
      </c>
      <c r="G849" s="11">
        <v>9</v>
      </c>
      <c r="H849" s="15">
        <f>retribucións!$E$60</f>
        <v>6319.04</v>
      </c>
      <c r="I849" s="11" t="s">
        <v>1349</v>
      </c>
      <c r="J849" s="24" t="s">
        <v>1350</v>
      </c>
      <c r="K849" s="11">
        <v>11</v>
      </c>
      <c r="L849" s="14"/>
      <c r="M849" s="14"/>
      <c r="N849" s="12">
        <v>6003</v>
      </c>
      <c r="O849" s="25"/>
      <c r="P849" s="14"/>
      <c r="Q849" s="11" t="s">
        <v>15</v>
      </c>
      <c r="R849" s="16" t="s">
        <v>16</v>
      </c>
      <c r="S849" s="12"/>
      <c r="T849" s="13" t="s">
        <v>17</v>
      </c>
      <c r="U849" s="13" t="s">
        <v>17</v>
      </c>
      <c r="V849" s="11">
        <v>175</v>
      </c>
      <c r="W849" s="14" t="s">
        <v>529</v>
      </c>
      <c r="X849" s="14" t="s">
        <v>530</v>
      </c>
      <c r="Y849" s="14" t="s">
        <v>20</v>
      </c>
      <c r="Z849" s="14">
        <v>0</v>
      </c>
      <c r="AA849" s="14"/>
      <c r="AB849" s="15">
        <f>retribucións!$H$71</f>
        <v>18383.701689600002</v>
      </c>
      <c r="AC849" s="15">
        <f>retribucións!$H$60</f>
        <v>18626.938628479998</v>
      </c>
      <c r="AD849" s="15">
        <f t="shared" si="34"/>
        <v>243.23693887999616</v>
      </c>
    </row>
    <row r="850" spans="1:30" ht="15" customHeight="1" x14ac:dyDescent="0.25">
      <c r="A850" s="13" t="s">
        <v>17</v>
      </c>
      <c r="B850" s="13" t="s">
        <v>17</v>
      </c>
      <c r="C850" s="14" t="s">
        <v>3379</v>
      </c>
      <c r="D850" s="24" t="s">
        <v>3382</v>
      </c>
      <c r="E850" s="14" t="s">
        <v>3383</v>
      </c>
      <c r="F850" s="14" t="s">
        <v>1348</v>
      </c>
      <c r="G850" s="11">
        <v>9</v>
      </c>
      <c r="H850" s="15">
        <f>retribucións!$E$60</f>
        <v>6319.04</v>
      </c>
      <c r="I850" s="11" t="s">
        <v>1349</v>
      </c>
      <c r="J850" s="24" t="s">
        <v>1350</v>
      </c>
      <c r="K850" s="11">
        <v>11</v>
      </c>
      <c r="L850" s="14"/>
      <c r="M850" s="14"/>
      <c r="N850" s="12">
        <v>6003</v>
      </c>
      <c r="O850" s="25"/>
      <c r="P850" s="14"/>
      <c r="Q850" s="11" t="s">
        <v>15</v>
      </c>
      <c r="R850" s="16" t="s">
        <v>16</v>
      </c>
      <c r="S850" s="12"/>
      <c r="T850" s="13" t="s">
        <v>17</v>
      </c>
      <c r="U850" s="13" t="s">
        <v>17</v>
      </c>
      <c r="V850" s="11">
        <v>624</v>
      </c>
      <c r="W850" s="14" t="s">
        <v>531</v>
      </c>
      <c r="X850" s="14" t="s">
        <v>532</v>
      </c>
      <c r="Y850" s="14" t="s">
        <v>20</v>
      </c>
      <c r="Z850" s="14">
        <v>0</v>
      </c>
      <c r="AA850" s="14"/>
      <c r="AB850" s="15">
        <f>retribucións!$H$71</f>
        <v>18383.701689600002</v>
      </c>
      <c r="AC850" s="15">
        <f>retribucións!$H$60</f>
        <v>18626.938628479998</v>
      </c>
      <c r="AD850" s="15">
        <f t="shared" si="34"/>
        <v>243.23693887999616</v>
      </c>
    </row>
    <row r="851" spans="1:30" ht="15" customHeight="1" x14ac:dyDescent="0.25">
      <c r="A851" s="13" t="s">
        <v>17</v>
      </c>
      <c r="B851" s="13" t="s">
        <v>119</v>
      </c>
      <c r="C851" s="14" t="s">
        <v>3384</v>
      </c>
      <c r="D851" s="24" t="s">
        <v>3385</v>
      </c>
      <c r="E851" s="14" t="s">
        <v>3386</v>
      </c>
      <c r="F851" s="14" t="s">
        <v>1348</v>
      </c>
      <c r="G851" s="11">
        <v>9</v>
      </c>
      <c r="H851" s="15">
        <f>retribucións!$E$60</f>
        <v>6319.04</v>
      </c>
      <c r="I851" s="11" t="s">
        <v>1349</v>
      </c>
      <c r="J851" s="24" t="s">
        <v>1350</v>
      </c>
      <c r="K851" s="11">
        <v>11</v>
      </c>
      <c r="L851" s="14"/>
      <c r="M851" s="14"/>
      <c r="N851" s="12">
        <v>6003</v>
      </c>
      <c r="O851" s="25"/>
      <c r="P851" s="14"/>
      <c r="Q851" s="11" t="s">
        <v>15</v>
      </c>
      <c r="R851" s="16" t="s">
        <v>16</v>
      </c>
      <c r="S851" s="12"/>
      <c r="T851" s="13" t="s">
        <v>17</v>
      </c>
      <c r="U851" s="13" t="s">
        <v>6687</v>
      </c>
      <c r="V851" s="11" t="s">
        <v>119</v>
      </c>
      <c r="W851" s="14" t="s">
        <v>119</v>
      </c>
      <c r="X851" s="14" t="s">
        <v>119</v>
      </c>
      <c r="Y851" s="14" t="s">
        <v>119</v>
      </c>
      <c r="Z851" s="14" t="s">
        <v>119</v>
      </c>
      <c r="AA851" s="14"/>
      <c r="AB851" s="15">
        <f>retribucións!$H$71</f>
        <v>18383.701689600002</v>
      </c>
      <c r="AC851" s="15">
        <f>retribucións!$H$60</f>
        <v>18626.938628479998</v>
      </c>
      <c r="AD851" s="15">
        <f t="shared" si="34"/>
        <v>243.23693887999616</v>
      </c>
    </row>
    <row r="852" spans="1:30" ht="15" customHeight="1" x14ac:dyDescent="0.25">
      <c r="A852" s="13" t="s">
        <v>17</v>
      </c>
      <c r="B852" s="13" t="s">
        <v>119</v>
      </c>
      <c r="C852" s="14" t="s">
        <v>3384</v>
      </c>
      <c r="D852" s="24" t="s">
        <v>3387</v>
      </c>
      <c r="E852" s="14" t="s">
        <v>3388</v>
      </c>
      <c r="F852" s="14" t="s">
        <v>1348</v>
      </c>
      <c r="G852" s="11">
        <v>9</v>
      </c>
      <c r="H852" s="15">
        <f>retribucións!$E$60</f>
        <v>6319.04</v>
      </c>
      <c r="I852" s="11" t="s">
        <v>1349</v>
      </c>
      <c r="J852" s="24" t="s">
        <v>1350</v>
      </c>
      <c r="K852" s="11">
        <v>11</v>
      </c>
      <c r="L852" s="14"/>
      <c r="M852" s="14"/>
      <c r="N852" s="12">
        <v>6003</v>
      </c>
      <c r="O852" s="25"/>
      <c r="P852" s="14"/>
      <c r="Q852" s="11" t="s">
        <v>15</v>
      </c>
      <c r="R852" s="16" t="s">
        <v>16</v>
      </c>
      <c r="S852" s="12"/>
      <c r="T852" s="13" t="s">
        <v>17</v>
      </c>
      <c r="U852" s="13" t="s">
        <v>6687</v>
      </c>
      <c r="V852" s="11" t="s">
        <v>119</v>
      </c>
      <c r="W852" s="14" t="s">
        <v>119</v>
      </c>
      <c r="X852" s="14" t="s">
        <v>119</v>
      </c>
      <c r="Y852" s="14" t="s">
        <v>119</v>
      </c>
      <c r="Z852" s="14" t="s">
        <v>119</v>
      </c>
      <c r="AA852" s="14"/>
      <c r="AB852" s="15">
        <f>retribucións!$H$71</f>
        <v>18383.701689600002</v>
      </c>
      <c r="AC852" s="15">
        <f>retribucións!$H$60</f>
        <v>18626.938628479998</v>
      </c>
      <c r="AD852" s="15">
        <f t="shared" si="34"/>
        <v>243.23693887999616</v>
      </c>
    </row>
    <row r="853" spans="1:30" ht="15" customHeight="1" x14ac:dyDescent="0.25">
      <c r="A853" s="13" t="s">
        <v>17</v>
      </c>
      <c r="B853" s="13" t="s">
        <v>119</v>
      </c>
      <c r="C853" s="14" t="s">
        <v>3389</v>
      </c>
      <c r="D853" s="24" t="s">
        <v>3390</v>
      </c>
      <c r="E853" s="14" t="s">
        <v>3391</v>
      </c>
      <c r="F853" s="14" t="s">
        <v>1348</v>
      </c>
      <c r="G853" s="11">
        <v>9</v>
      </c>
      <c r="H853" s="15">
        <f>retribucións!$E$60</f>
        <v>6319.04</v>
      </c>
      <c r="I853" s="11" t="s">
        <v>1349</v>
      </c>
      <c r="J853" s="24" t="s">
        <v>1350</v>
      </c>
      <c r="K853" s="11">
        <v>11</v>
      </c>
      <c r="L853" s="14"/>
      <c r="M853" s="14"/>
      <c r="N853" s="12">
        <v>6003</v>
      </c>
      <c r="O853" s="25"/>
      <c r="P853" s="14"/>
      <c r="Q853" s="11" t="s">
        <v>15</v>
      </c>
      <c r="R853" s="16" t="s">
        <v>16</v>
      </c>
      <c r="S853" s="12"/>
      <c r="T853" s="13" t="s">
        <v>17</v>
      </c>
      <c r="U853" s="13" t="s">
        <v>6687</v>
      </c>
      <c r="V853" s="11" t="s">
        <v>119</v>
      </c>
      <c r="W853" s="14" t="s">
        <v>119</v>
      </c>
      <c r="X853" s="14" t="s">
        <v>119</v>
      </c>
      <c r="Y853" s="14" t="s">
        <v>119</v>
      </c>
      <c r="Z853" s="14" t="s">
        <v>119</v>
      </c>
      <c r="AA853" s="14"/>
      <c r="AB853" s="15">
        <f>retribucións!$H$71</f>
        <v>18383.701689600002</v>
      </c>
      <c r="AC853" s="15">
        <f>retribucións!$H$60</f>
        <v>18626.938628479998</v>
      </c>
      <c r="AD853" s="15">
        <f t="shared" si="34"/>
        <v>243.23693887999616</v>
      </c>
    </row>
    <row r="854" spans="1:30" ht="15" customHeight="1" x14ac:dyDescent="0.25">
      <c r="A854" s="13" t="s">
        <v>17</v>
      </c>
      <c r="B854" s="13" t="s">
        <v>119</v>
      </c>
      <c r="C854" s="14" t="s">
        <v>3389</v>
      </c>
      <c r="D854" s="24" t="s">
        <v>3392</v>
      </c>
      <c r="E854" s="14" t="s">
        <v>3393</v>
      </c>
      <c r="F854" s="14" t="s">
        <v>1348</v>
      </c>
      <c r="G854" s="11">
        <v>9</v>
      </c>
      <c r="H854" s="15">
        <f>retribucións!$E$60</f>
        <v>6319.04</v>
      </c>
      <c r="I854" s="11" t="s">
        <v>1349</v>
      </c>
      <c r="J854" s="24" t="s">
        <v>1350</v>
      </c>
      <c r="K854" s="11">
        <v>11</v>
      </c>
      <c r="L854" s="14"/>
      <c r="M854" s="14"/>
      <c r="N854" s="12">
        <v>6003</v>
      </c>
      <c r="O854" s="25"/>
      <c r="P854" s="14"/>
      <c r="Q854" s="11" t="s">
        <v>15</v>
      </c>
      <c r="R854" s="16" t="s">
        <v>16</v>
      </c>
      <c r="S854" s="12"/>
      <c r="T854" s="13" t="s">
        <v>17</v>
      </c>
      <c r="U854" s="13" t="s">
        <v>6687</v>
      </c>
      <c r="V854" s="11" t="s">
        <v>119</v>
      </c>
      <c r="W854" s="14" t="s">
        <v>119</v>
      </c>
      <c r="X854" s="14" t="s">
        <v>119</v>
      </c>
      <c r="Y854" s="14" t="s">
        <v>119</v>
      </c>
      <c r="Z854" s="14" t="s">
        <v>119</v>
      </c>
      <c r="AA854" s="14"/>
      <c r="AB854" s="15">
        <f>retribucións!$H$71</f>
        <v>18383.701689600002</v>
      </c>
      <c r="AC854" s="15">
        <f>retribucións!$H$60</f>
        <v>18626.938628479998</v>
      </c>
      <c r="AD854" s="15">
        <f t="shared" si="34"/>
        <v>243.23693887999616</v>
      </c>
    </row>
    <row r="855" spans="1:30" ht="15" customHeight="1" x14ac:dyDescent="0.25">
      <c r="A855" s="13" t="s">
        <v>17</v>
      </c>
      <c r="B855" s="13" t="s">
        <v>119</v>
      </c>
      <c r="C855" s="14" t="s">
        <v>3394</v>
      </c>
      <c r="D855" s="24" t="s">
        <v>3395</v>
      </c>
      <c r="E855" s="14" t="s">
        <v>3396</v>
      </c>
      <c r="F855" s="14" t="s">
        <v>1348</v>
      </c>
      <c r="G855" s="11">
        <v>10</v>
      </c>
      <c r="H855" s="15">
        <f>retribucións!$E$59</f>
        <v>6486.34</v>
      </c>
      <c r="I855" s="11" t="s">
        <v>1349</v>
      </c>
      <c r="J855" s="24" t="s">
        <v>1350</v>
      </c>
      <c r="K855" s="11">
        <v>11</v>
      </c>
      <c r="L855" s="14"/>
      <c r="M855" s="14"/>
      <c r="N855" s="12">
        <v>6003</v>
      </c>
      <c r="O855" s="25"/>
      <c r="P855" s="14" t="s">
        <v>2259</v>
      </c>
      <c r="Q855" s="11" t="s">
        <v>15</v>
      </c>
      <c r="R855" s="16">
        <v>9733</v>
      </c>
      <c r="S855" s="12"/>
      <c r="T855" s="13" t="s">
        <v>17</v>
      </c>
      <c r="U855" s="13" t="s">
        <v>6687</v>
      </c>
      <c r="V855" s="11" t="s">
        <v>119</v>
      </c>
      <c r="W855" s="14" t="s">
        <v>119</v>
      </c>
      <c r="X855" s="14" t="s">
        <v>119</v>
      </c>
      <c r="Y855" s="14" t="s">
        <v>119</v>
      </c>
      <c r="Z855" s="14" t="s">
        <v>119</v>
      </c>
      <c r="AA855" s="14"/>
      <c r="AB855" s="15">
        <f>retribucións!$L$71</f>
        <v>18968.988064320001</v>
      </c>
      <c r="AC855" s="15">
        <f>retribucións!$H$59</f>
        <v>19124.976097919996</v>
      </c>
      <c r="AD855" s="15">
        <f t="shared" si="34"/>
        <v>155.98803359999511</v>
      </c>
    </row>
    <row r="856" spans="1:30" ht="15" customHeight="1" x14ac:dyDescent="0.25">
      <c r="A856" s="13" t="s">
        <v>17</v>
      </c>
      <c r="B856" s="13" t="s">
        <v>119</v>
      </c>
      <c r="C856" s="14" t="s">
        <v>3394</v>
      </c>
      <c r="D856" s="24" t="s">
        <v>3397</v>
      </c>
      <c r="E856" s="14" t="s">
        <v>3398</v>
      </c>
      <c r="F856" s="14" t="s">
        <v>1348</v>
      </c>
      <c r="G856" s="11">
        <v>10</v>
      </c>
      <c r="H856" s="15">
        <f>retribucións!$E$59</f>
        <v>6486.34</v>
      </c>
      <c r="I856" s="11" t="s">
        <v>1349</v>
      </c>
      <c r="J856" s="24" t="s">
        <v>1350</v>
      </c>
      <c r="K856" s="11">
        <v>11</v>
      </c>
      <c r="L856" s="14"/>
      <c r="M856" s="14"/>
      <c r="N856" s="12">
        <v>6003</v>
      </c>
      <c r="O856" s="25"/>
      <c r="P856" s="14" t="s">
        <v>2259</v>
      </c>
      <c r="Q856" s="11" t="s">
        <v>15</v>
      </c>
      <c r="R856" s="16">
        <v>9733</v>
      </c>
      <c r="S856" s="12"/>
      <c r="T856" s="13" t="s">
        <v>17</v>
      </c>
      <c r="U856" s="13" t="s">
        <v>6687</v>
      </c>
      <c r="V856" s="11" t="s">
        <v>119</v>
      </c>
      <c r="W856" s="14" t="s">
        <v>119</v>
      </c>
      <c r="X856" s="14" t="s">
        <v>119</v>
      </c>
      <c r="Y856" s="14" t="s">
        <v>119</v>
      </c>
      <c r="Z856" s="14" t="s">
        <v>119</v>
      </c>
      <c r="AA856" s="14"/>
      <c r="AB856" s="15">
        <f>retribucións!$L$71</f>
        <v>18968.988064320001</v>
      </c>
      <c r="AC856" s="15">
        <f>retribucións!$H$59</f>
        <v>19124.976097919996</v>
      </c>
      <c r="AD856" s="15">
        <f t="shared" si="34"/>
        <v>155.98803359999511</v>
      </c>
    </row>
    <row r="857" spans="1:30" ht="15" customHeight="1" x14ac:dyDescent="0.25">
      <c r="A857" s="13" t="s">
        <v>17</v>
      </c>
      <c r="B857" s="13" t="s">
        <v>119</v>
      </c>
      <c r="C857" s="14" t="s">
        <v>3399</v>
      </c>
      <c r="D857" s="24" t="s">
        <v>3400</v>
      </c>
      <c r="E857" s="14" t="s">
        <v>3401</v>
      </c>
      <c r="F857" s="14" t="s">
        <v>1348</v>
      </c>
      <c r="G857" s="11">
        <v>10</v>
      </c>
      <c r="H857" s="15">
        <f>retribucións!$E$59</f>
        <v>6486.34</v>
      </c>
      <c r="I857" s="11" t="s">
        <v>1349</v>
      </c>
      <c r="J857" s="24" t="s">
        <v>1350</v>
      </c>
      <c r="K857" s="11">
        <v>11</v>
      </c>
      <c r="L857" s="14"/>
      <c r="M857" s="14"/>
      <c r="N857" s="12">
        <v>6003</v>
      </c>
      <c r="O857" s="25"/>
      <c r="P857" s="14" t="s">
        <v>2259</v>
      </c>
      <c r="Q857" s="11" t="s">
        <v>15</v>
      </c>
      <c r="R857" s="16">
        <v>9733</v>
      </c>
      <c r="S857" s="12"/>
      <c r="T857" s="13" t="s">
        <v>17</v>
      </c>
      <c r="U857" s="13" t="s">
        <v>6687</v>
      </c>
      <c r="V857" s="11" t="s">
        <v>119</v>
      </c>
      <c r="W857" s="14" t="s">
        <v>119</v>
      </c>
      <c r="X857" s="14" t="s">
        <v>119</v>
      </c>
      <c r="Y857" s="14" t="s">
        <v>119</v>
      </c>
      <c r="Z857" s="14" t="s">
        <v>119</v>
      </c>
      <c r="AA857" s="14"/>
      <c r="AB857" s="15">
        <f>retribucións!$L$71</f>
        <v>18968.988064320001</v>
      </c>
      <c r="AC857" s="15">
        <f>retribucións!$H$59</f>
        <v>19124.976097919996</v>
      </c>
      <c r="AD857" s="15">
        <f t="shared" si="34"/>
        <v>155.98803359999511</v>
      </c>
    </row>
    <row r="858" spans="1:30" ht="15" customHeight="1" x14ac:dyDescent="0.25">
      <c r="A858" s="13" t="s">
        <v>17</v>
      </c>
      <c r="B858" s="13" t="s">
        <v>119</v>
      </c>
      <c r="C858" s="14" t="s">
        <v>3399</v>
      </c>
      <c r="D858" s="24" t="s">
        <v>3402</v>
      </c>
      <c r="E858" s="14" t="s">
        <v>3403</v>
      </c>
      <c r="F858" s="14" t="s">
        <v>1348</v>
      </c>
      <c r="G858" s="11">
        <v>10</v>
      </c>
      <c r="H858" s="15">
        <f>retribucións!$E$59</f>
        <v>6486.34</v>
      </c>
      <c r="I858" s="11" t="s">
        <v>1349</v>
      </c>
      <c r="J858" s="24" t="s">
        <v>1350</v>
      </c>
      <c r="K858" s="11">
        <v>11</v>
      </c>
      <c r="L858" s="14"/>
      <c r="M858" s="14"/>
      <c r="N858" s="12">
        <v>6003</v>
      </c>
      <c r="O858" s="25"/>
      <c r="P858" s="14" t="s">
        <v>2259</v>
      </c>
      <c r="Q858" s="11" t="s">
        <v>15</v>
      </c>
      <c r="R858" s="16">
        <v>9733</v>
      </c>
      <c r="S858" s="12"/>
      <c r="T858" s="13" t="s">
        <v>17</v>
      </c>
      <c r="U858" s="13" t="s">
        <v>6687</v>
      </c>
      <c r="V858" s="11" t="s">
        <v>119</v>
      </c>
      <c r="W858" s="14" t="s">
        <v>119</v>
      </c>
      <c r="X858" s="14" t="s">
        <v>119</v>
      </c>
      <c r="Y858" s="14" t="s">
        <v>119</v>
      </c>
      <c r="Z858" s="14" t="s">
        <v>119</v>
      </c>
      <c r="AA858" s="14"/>
      <c r="AB858" s="15">
        <f>retribucións!$L$71</f>
        <v>18968.988064320001</v>
      </c>
      <c r="AC858" s="15">
        <f>retribucións!$H$59</f>
        <v>19124.976097919996</v>
      </c>
      <c r="AD858" s="15">
        <f t="shared" si="34"/>
        <v>155.98803359999511</v>
      </c>
    </row>
    <row r="859" spans="1:30" ht="15" customHeight="1" x14ac:dyDescent="0.25">
      <c r="A859" s="13" t="s">
        <v>17</v>
      </c>
      <c r="B859" s="13" t="s">
        <v>119</v>
      </c>
      <c r="C859" s="14" t="s">
        <v>3399</v>
      </c>
      <c r="D859" s="24" t="s">
        <v>3404</v>
      </c>
      <c r="E859" s="14" t="s">
        <v>3405</v>
      </c>
      <c r="F859" s="14" t="s">
        <v>1348</v>
      </c>
      <c r="G859" s="11">
        <v>10</v>
      </c>
      <c r="H859" s="15">
        <f>retribucións!$E$59</f>
        <v>6486.34</v>
      </c>
      <c r="I859" s="11" t="s">
        <v>1349</v>
      </c>
      <c r="J859" s="24" t="s">
        <v>1350</v>
      </c>
      <c r="K859" s="11">
        <v>11</v>
      </c>
      <c r="L859" s="14"/>
      <c r="M859" s="14"/>
      <c r="N859" s="12">
        <v>6003</v>
      </c>
      <c r="O859" s="25"/>
      <c r="P859" s="14" t="s">
        <v>2259</v>
      </c>
      <c r="Q859" s="11" t="s">
        <v>15</v>
      </c>
      <c r="R859" s="16">
        <v>9733</v>
      </c>
      <c r="S859" s="12"/>
      <c r="T859" s="13" t="s">
        <v>17</v>
      </c>
      <c r="U859" s="13" t="s">
        <v>6687</v>
      </c>
      <c r="V859" s="11" t="s">
        <v>119</v>
      </c>
      <c r="W859" s="14" t="s">
        <v>119</v>
      </c>
      <c r="X859" s="14" t="s">
        <v>119</v>
      </c>
      <c r="Y859" s="14" t="s">
        <v>119</v>
      </c>
      <c r="Z859" s="14" t="s">
        <v>119</v>
      </c>
      <c r="AA859" s="14"/>
      <c r="AB859" s="15">
        <f>retribucións!$L$71</f>
        <v>18968.988064320001</v>
      </c>
      <c r="AC859" s="15">
        <f>retribucións!$H$59</f>
        <v>19124.976097919996</v>
      </c>
      <c r="AD859" s="15">
        <f t="shared" si="34"/>
        <v>155.98803359999511</v>
      </c>
    </row>
    <row r="860" spans="1:30" ht="15" customHeight="1" x14ac:dyDescent="0.25">
      <c r="A860" s="13" t="s">
        <v>17</v>
      </c>
      <c r="B860" s="13" t="s">
        <v>119</v>
      </c>
      <c r="C860" s="14" t="s">
        <v>3399</v>
      </c>
      <c r="D860" s="24" t="s">
        <v>3406</v>
      </c>
      <c r="E860" s="14" t="s">
        <v>3407</v>
      </c>
      <c r="F860" s="14" t="s">
        <v>1348</v>
      </c>
      <c r="G860" s="11">
        <v>10</v>
      </c>
      <c r="H860" s="15">
        <f>retribucións!$E$59</f>
        <v>6486.34</v>
      </c>
      <c r="I860" s="11" t="s">
        <v>1349</v>
      </c>
      <c r="J860" s="24" t="s">
        <v>1350</v>
      </c>
      <c r="K860" s="11">
        <v>11</v>
      </c>
      <c r="L860" s="14"/>
      <c r="M860" s="14"/>
      <c r="N860" s="12">
        <v>6003</v>
      </c>
      <c r="O860" s="25"/>
      <c r="P860" s="14" t="s">
        <v>2259</v>
      </c>
      <c r="Q860" s="11" t="s">
        <v>15</v>
      </c>
      <c r="R860" s="16">
        <v>9733</v>
      </c>
      <c r="S860" s="12"/>
      <c r="T860" s="13" t="s">
        <v>17</v>
      </c>
      <c r="U860" s="13" t="s">
        <v>6687</v>
      </c>
      <c r="V860" s="11" t="s">
        <v>119</v>
      </c>
      <c r="W860" s="14" t="s">
        <v>119</v>
      </c>
      <c r="X860" s="14" t="s">
        <v>119</v>
      </c>
      <c r="Y860" s="14" t="s">
        <v>119</v>
      </c>
      <c r="Z860" s="14" t="s">
        <v>119</v>
      </c>
      <c r="AA860" s="14"/>
      <c r="AB860" s="15">
        <f>retribucións!$L$71</f>
        <v>18968.988064320001</v>
      </c>
      <c r="AC860" s="15">
        <f>retribucións!$H$59</f>
        <v>19124.976097919996</v>
      </c>
      <c r="AD860" s="15">
        <f t="shared" si="34"/>
        <v>155.98803359999511</v>
      </c>
    </row>
    <row r="861" spans="1:30" ht="15" customHeight="1" x14ac:dyDescent="0.25">
      <c r="A861" s="13" t="s">
        <v>17</v>
      </c>
      <c r="B861" s="13" t="s">
        <v>17</v>
      </c>
      <c r="C861" s="14" t="s">
        <v>3399</v>
      </c>
      <c r="D861" s="24" t="s">
        <v>3408</v>
      </c>
      <c r="E861" s="14" t="s">
        <v>3409</v>
      </c>
      <c r="F861" s="14" t="s">
        <v>1348</v>
      </c>
      <c r="G861" s="11">
        <v>9</v>
      </c>
      <c r="H861" s="15">
        <f>retribucións!$E$60</f>
        <v>6319.04</v>
      </c>
      <c r="I861" s="11" t="s">
        <v>1349</v>
      </c>
      <c r="J861" s="24" t="s">
        <v>1350</v>
      </c>
      <c r="K861" s="11">
        <v>11</v>
      </c>
      <c r="L861" s="14"/>
      <c r="M861" s="14"/>
      <c r="N861" s="12">
        <v>6003</v>
      </c>
      <c r="O861" s="25"/>
      <c r="P861" s="14" t="s">
        <v>3410</v>
      </c>
      <c r="Q861" s="11" t="s">
        <v>15</v>
      </c>
      <c r="R861" s="16" t="s">
        <v>533</v>
      </c>
      <c r="S861" s="12" t="s">
        <v>534</v>
      </c>
      <c r="T861" s="13" t="s">
        <v>17</v>
      </c>
      <c r="U861" s="13" t="s">
        <v>17</v>
      </c>
      <c r="V861" s="11">
        <v>588</v>
      </c>
      <c r="W861" s="14" t="s">
        <v>535</v>
      </c>
      <c r="X861" s="14" t="s">
        <v>536</v>
      </c>
      <c r="Y861" s="14" t="s">
        <v>20</v>
      </c>
      <c r="Z861" s="14">
        <v>0</v>
      </c>
      <c r="AA861" s="14"/>
      <c r="AB861" s="15">
        <f>retribucións!$H$71/2</f>
        <v>9191.8508448000011</v>
      </c>
      <c r="AC861" s="15">
        <f>+retribucións!H60</f>
        <v>18626.938628479998</v>
      </c>
      <c r="AD861" s="15">
        <f t="shared" si="34"/>
        <v>9435.0877836799973</v>
      </c>
    </row>
    <row r="862" spans="1:30" ht="15" customHeight="1" x14ac:dyDescent="0.25">
      <c r="A862" s="13" t="s">
        <v>17</v>
      </c>
      <c r="B862" s="13" t="s">
        <v>119</v>
      </c>
      <c r="C862" s="14" t="s">
        <v>3411</v>
      </c>
      <c r="D862" s="24" t="s">
        <v>3412</v>
      </c>
      <c r="E862" s="14" t="s">
        <v>3413</v>
      </c>
      <c r="F862" s="14" t="s">
        <v>1348</v>
      </c>
      <c r="G862" s="11">
        <v>9</v>
      </c>
      <c r="H862" s="15">
        <f>retribucións!$E$60</f>
        <v>6319.04</v>
      </c>
      <c r="I862" s="11" t="s">
        <v>1349</v>
      </c>
      <c r="J862" s="24" t="s">
        <v>1350</v>
      </c>
      <c r="K862" s="11">
        <v>11</v>
      </c>
      <c r="L862" s="14"/>
      <c r="M862" s="14"/>
      <c r="N862" s="12">
        <v>6003</v>
      </c>
      <c r="O862" s="25"/>
      <c r="P862" s="14"/>
      <c r="Q862" s="11" t="s">
        <v>15</v>
      </c>
      <c r="R862" s="16" t="s">
        <v>16</v>
      </c>
      <c r="S862" s="12"/>
      <c r="T862" s="13" t="s">
        <v>17</v>
      </c>
      <c r="U862" s="13" t="s">
        <v>6687</v>
      </c>
      <c r="V862" s="11" t="s">
        <v>119</v>
      </c>
      <c r="W862" s="14" t="s">
        <v>119</v>
      </c>
      <c r="X862" s="14" t="s">
        <v>119</v>
      </c>
      <c r="Y862" s="14" t="s">
        <v>119</v>
      </c>
      <c r="Z862" s="14" t="s">
        <v>119</v>
      </c>
      <c r="AA862" s="14"/>
      <c r="AB862" s="15">
        <f>retribucións!$H$71</f>
        <v>18383.701689600002</v>
      </c>
      <c r="AC862" s="15">
        <f>retribucións!$H$60</f>
        <v>18626.938628479998</v>
      </c>
      <c r="AD862" s="15">
        <f t="shared" si="34"/>
        <v>243.23693887999616</v>
      </c>
    </row>
    <row r="863" spans="1:30" ht="15" customHeight="1" x14ac:dyDescent="0.25">
      <c r="A863" s="13" t="s">
        <v>17</v>
      </c>
      <c r="B863" s="13" t="s">
        <v>119</v>
      </c>
      <c r="C863" s="14" t="s">
        <v>3411</v>
      </c>
      <c r="D863" s="24" t="s">
        <v>3414</v>
      </c>
      <c r="E863" s="14" t="s">
        <v>3415</v>
      </c>
      <c r="F863" s="14" t="s">
        <v>1348</v>
      </c>
      <c r="G863" s="11">
        <v>9</v>
      </c>
      <c r="H863" s="15">
        <f>retribucións!$E$60</f>
        <v>6319.04</v>
      </c>
      <c r="I863" s="11" t="s">
        <v>1349</v>
      </c>
      <c r="J863" s="24" t="s">
        <v>1350</v>
      </c>
      <c r="K863" s="11">
        <v>11</v>
      </c>
      <c r="L863" s="14"/>
      <c r="M863" s="14"/>
      <c r="N863" s="12">
        <v>6003</v>
      </c>
      <c r="O863" s="25"/>
      <c r="P863" s="14"/>
      <c r="Q863" s="11" t="s">
        <v>15</v>
      </c>
      <c r="R863" s="16" t="s">
        <v>16</v>
      </c>
      <c r="S863" s="12"/>
      <c r="T863" s="13" t="s">
        <v>17</v>
      </c>
      <c r="U863" s="13" t="s">
        <v>6687</v>
      </c>
      <c r="V863" s="11" t="s">
        <v>119</v>
      </c>
      <c r="W863" s="14" t="s">
        <v>119</v>
      </c>
      <c r="X863" s="14" t="s">
        <v>119</v>
      </c>
      <c r="Y863" s="14" t="s">
        <v>119</v>
      </c>
      <c r="Z863" s="14" t="s">
        <v>119</v>
      </c>
      <c r="AA863" s="14"/>
      <c r="AB863" s="15">
        <f>retribucións!$H$71</f>
        <v>18383.701689600002</v>
      </c>
      <c r="AC863" s="15">
        <f>retribucións!$H$60</f>
        <v>18626.938628479998</v>
      </c>
      <c r="AD863" s="15">
        <f t="shared" si="34"/>
        <v>243.23693887999616</v>
      </c>
    </row>
    <row r="864" spans="1:30" ht="15" customHeight="1" x14ac:dyDescent="0.25">
      <c r="A864" s="13" t="s">
        <v>17</v>
      </c>
      <c r="B864" s="13" t="s">
        <v>119</v>
      </c>
      <c r="C864" s="14" t="s">
        <v>3411</v>
      </c>
      <c r="D864" s="24" t="s">
        <v>3416</v>
      </c>
      <c r="E864" s="14" t="s">
        <v>3417</v>
      </c>
      <c r="F864" s="14" t="s">
        <v>1348</v>
      </c>
      <c r="G864" s="11">
        <v>9</v>
      </c>
      <c r="H864" s="15">
        <f>retribucións!$E$60</f>
        <v>6319.04</v>
      </c>
      <c r="I864" s="11" t="s">
        <v>1349</v>
      </c>
      <c r="J864" s="24" t="s">
        <v>1350</v>
      </c>
      <c r="K864" s="11">
        <v>11</v>
      </c>
      <c r="L864" s="14"/>
      <c r="M864" s="14"/>
      <c r="N864" s="12">
        <v>6003</v>
      </c>
      <c r="O864" s="25"/>
      <c r="P864" s="14"/>
      <c r="Q864" s="11" t="s">
        <v>15</v>
      </c>
      <c r="R864" s="16" t="s">
        <v>16</v>
      </c>
      <c r="S864" s="12"/>
      <c r="T864" s="13" t="s">
        <v>17</v>
      </c>
      <c r="U864" s="13" t="s">
        <v>6687</v>
      </c>
      <c r="V864" s="11" t="s">
        <v>119</v>
      </c>
      <c r="W864" s="14" t="s">
        <v>119</v>
      </c>
      <c r="X864" s="14" t="s">
        <v>119</v>
      </c>
      <c r="Y864" s="14" t="s">
        <v>119</v>
      </c>
      <c r="Z864" s="14" t="s">
        <v>119</v>
      </c>
      <c r="AA864" s="14"/>
      <c r="AB864" s="15">
        <f>retribucións!$H$71</f>
        <v>18383.701689600002</v>
      </c>
      <c r="AC864" s="15">
        <f>retribucións!$H$60</f>
        <v>18626.938628479998</v>
      </c>
      <c r="AD864" s="15">
        <f t="shared" si="34"/>
        <v>243.23693887999616</v>
      </c>
    </row>
    <row r="865" spans="1:30" ht="15" customHeight="1" x14ac:dyDescent="0.25">
      <c r="A865" s="13" t="s">
        <v>17</v>
      </c>
      <c r="B865" s="13" t="s">
        <v>17</v>
      </c>
      <c r="C865" s="14" t="s">
        <v>3411</v>
      </c>
      <c r="D865" s="24" t="s">
        <v>3418</v>
      </c>
      <c r="E865" s="14" t="s">
        <v>3419</v>
      </c>
      <c r="F865" s="14" t="s">
        <v>1348</v>
      </c>
      <c r="G865" s="11">
        <v>9</v>
      </c>
      <c r="H865" s="15">
        <f>retribucións!$E$60</f>
        <v>6319.04</v>
      </c>
      <c r="I865" s="11" t="s">
        <v>1349</v>
      </c>
      <c r="J865" s="24" t="s">
        <v>1350</v>
      </c>
      <c r="K865" s="11">
        <v>11</v>
      </c>
      <c r="L865" s="14"/>
      <c r="M865" s="14"/>
      <c r="N865" s="12">
        <v>6003</v>
      </c>
      <c r="O865" s="25"/>
      <c r="P865" s="14"/>
      <c r="Q865" s="11" t="s">
        <v>15</v>
      </c>
      <c r="R865" s="16" t="s">
        <v>16</v>
      </c>
      <c r="S865" s="12"/>
      <c r="T865" s="13" t="s">
        <v>17</v>
      </c>
      <c r="U865" s="13" t="s">
        <v>17</v>
      </c>
      <c r="V865" s="11">
        <v>203</v>
      </c>
      <c r="W865" s="14" t="s">
        <v>537</v>
      </c>
      <c r="X865" s="14" t="s">
        <v>538</v>
      </c>
      <c r="Y865" s="14" t="s">
        <v>20</v>
      </c>
      <c r="Z865" s="14">
        <v>0</v>
      </c>
      <c r="AA865" s="14"/>
      <c r="AB865" s="15">
        <f>retribucións!$H$71</f>
        <v>18383.701689600002</v>
      </c>
      <c r="AC865" s="15">
        <f>retribucións!$H$60</f>
        <v>18626.938628479998</v>
      </c>
      <c r="AD865" s="15">
        <f t="shared" si="34"/>
        <v>243.23693887999616</v>
      </c>
    </row>
    <row r="866" spans="1:30" ht="15" customHeight="1" x14ac:dyDescent="0.25">
      <c r="A866" s="13" t="s">
        <v>17</v>
      </c>
      <c r="B866" s="13" t="s">
        <v>119</v>
      </c>
      <c r="C866" s="14" t="s">
        <v>3420</v>
      </c>
      <c r="D866" s="24" t="s">
        <v>3421</v>
      </c>
      <c r="E866" s="14" t="s">
        <v>3422</v>
      </c>
      <c r="F866" s="14" t="s">
        <v>1348</v>
      </c>
      <c r="G866" s="11">
        <v>10</v>
      </c>
      <c r="H866" s="15">
        <f>retribucións!$E$59</f>
        <v>6486.34</v>
      </c>
      <c r="I866" s="11" t="s">
        <v>1349</v>
      </c>
      <c r="J866" s="24" t="s">
        <v>1350</v>
      </c>
      <c r="K866" s="11">
        <v>11</v>
      </c>
      <c r="L866" s="14"/>
      <c r="M866" s="14"/>
      <c r="N866" s="12">
        <v>6003</v>
      </c>
      <c r="O866" s="25"/>
      <c r="P866" s="14" t="s">
        <v>2259</v>
      </c>
      <c r="Q866" s="11" t="s">
        <v>15</v>
      </c>
      <c r="R866" s="16">
        <v>9733</v>
      </c>
      <c r="S866" s="12"/>
      <c r="T866" s="13" t="s">
        <v>17</v>
      </c>
      <c r="U866" s="13" t="s">
        <v>6687</v>
      </c>
      <c r="V866" s="11" t="s">
        <v>119</v>
      </c>
      <c r="W866" s="14" t="s">
        <v>119</v>
      </c>
      <c r="X866" s="14" t="s">
        <v>119</v>
      </c>
      <c r="Y866" s="14" t="s">
        <v>119</v>
      </c>
      <c r="Z866" s="14" t="s">
        <v>119</v>
      </c>
      <c r="AA866" s="14"/>
      <c r="AB866" s="15">
        <f>retribucións!$L$71</f>
        <v>18968.988064320001</v>
      </c>
      <c r="AC866" s="15">
        <f>retribucións!$H$59</f>
        <v>19124.976097919996</v>
      </c>
      <c r="AD866" s="15">
        <f>AC866-AB866</f>
        <v>155.98803359999511</v>
      </c>
    </row>
    <row r="867" spans="1:30" ht="15" customHeight="1" x14ac:dyDescent="0.25">
      <c r="A867" s="13" t="s">
        <v>17</v>
      </c>
      <c r="B867" s="13" t="s">
        <v>119</v>
      </c>
      <c r="C867" s="14" t="s">
        <v>3420</v>
      </c>
      <c r="D867" s="24" t="s">
        <v>3423</v>
      </c>
      <c r="E867" s="14" t="s">
        <v>3424</v>
      </c>
      <c r="F867" s="14" t="s">
        <v>1348</v>
      </c>
      <c r="G867" s="11">
        <v>10</v>
      </c>
      <c r="H867" s="15">
        <f>retribucións!$E$59</f>
        <v>6486.34</v>
      </c>
      <c r="I867" s="11" t="s">
        <v>1349</v>
      </c>
      <c r="J867" s="24" t="s">
        <v>1350</v>
      </c>
      <c r="K867" s="11">
        <v>11</v>
      </c>
      <c r="L867" s="14"/>
      <c r="M867" s="14"/>
      <c r="N867" s="12">
        <v>6003</v>
      </c>
      <c r="O867" s="25"/>
      <c r="P867" s="14" t="s">
        <v>2259</v>
      </c>
      <c r="Q867" s="11" t="s">
        <v>15</v>
      </c>
      <c r="R867" s="16">
        <v>9733</v>
      </c>
      <c r="S867" s="12"/>
      <c r="T867" s="13" t="s">
        <v>17</v>
      </c>
      <c r="U867" s="13" t="s">
        <v>6687</v>
      </c>
      <c r="V867" s="11" t="s">
        <v>119</v>
      </c>
      <c r="W867" s="14" t="s">
        <v>119</v>
      </c>
      <c r="X867" s="14" t="s">
        <v>119</v>
      </c>
      <c r="Y867" s="14" t="s">
        <v>119</v>
      </c>
      <c r="Z867" s="14" t="s">
        <v>119</v>
      </c>
      <c r="AA867" s="14"/>
      <c r="AB867" s="15">
        <f>retribucións!$L$71</f>
        <v>18968.988064320001</v>
      </c>
      <c r="AC867" s="15">
        <f>retribucións!$H$59</f>
        <v>19124.976097919996</v>
      </c>
      <c r="AD867" s="15">
        <f>AC867-AB867</f>
        <v>155.98803359999511</v>
      </c>
    </row>
    <row r="868" spans="1:30" ht="15" customHeight="1" x14ac:dyDescent="0.25">
      <c r="A868" s="13" t="s">
        <v>17</v>
      </c>
      <c r="B868" s="13" t="s">
        <v>119</v>
      </c>
      <c r="C868" s="14" t="s">
        <v>3420</v>
      </c>
      <c r="D868" s="24" t="s">
        <v>3425</v>
      </c>
      <c r="E868" s="14" t="s">
        <v>3426</v>
      </c>
      <c r="F868" s="14" t="s">
        <v>1348</v>
      </c>
      <c r="G868" s="11">
        <v>10</v>
      </c>
      <c r="H868" s="15">
        <f>retribucións!$E$59</f>
        <v>6486.34</v>
      </c>
      <c r="I868" s="11" t="s">
        <v>1349</v>
      </c>
      <c r="J868" s="24" t="s">
        <v>1350</v>
      </c>
      <c r="K868" s="11">
        <v>11</v>
      </c>
      <c r="L868" s="14"/>
      <c r="M868" s="14"/>
      <c r="N868" s="12">
        <v>6003</v>
      </c>
      <c r="O868" s="25"/>
      <c r="P868" s="14" t="s">
        <v>2259</v>
      </c>
      <c r="Q868" s="11" t="s">
        <v>15</v>
      </c>
      <c r="R868" s="16">
        <v>9733</v>
      </c>
      <c r="S868" s="12"/>
      <c r="T868" s="13" t="s">
        <v>17</v>
      </c>
      <c r="U868" s="13" t="s">
        <v>6687</v>
      </c>
      <c r="V868" s="11" t="s">
        <v>119</v>
      </c>
      <c r="W868" s="14" t="s">
        <v>119</v>
      </c>
      <c r="X868" s="14" t="s">
        <v>119</v>
      </c>
      <c r="Y868" s="14" t="s">
        <v>119</v>
      </c>
      <c r="Z868" s="14" t="s">
        <v>119</v>
      </c>
      <c r="AA868" s="14"/>
      <c r="AB868" s="15">
        <f>retribucións!$L$71</f>
        <v>18968.988064320001</v>
      </c>
      <c r="AC868" s="15">
        <f>retribucións!$H$59</f>
        <v>19124.976097919996</v>
      </c>
      <c r="AD868" s="15">
        <f>AC868-AB868</f>
        <v>155.98803359999511</v>
      </c>
    </row>
    <row r="869" spans="1:30" ht="15" customHeight="1" x14ac:dyDescent="0.25">
      <c r="A869" s="13" t="s">
        <v>17</v>
      </c>
      <c r="B869" s="13" t="s">
        <v>119</v>
      </c>
      <c r="C869" s="14" t="s">
        <v>3420</v>
      </c>
      <c r="D869" s="24" t="s">
        <v>3427</v>
      </c>
      <c r="E869" s="14" t="s">
        <v>3428</v>
      </c>
      <c r="F869" s="14" t="s">
        <v>1348</v>
      </c>
      <c r="G869" s="11">
        <v>10</v>
      </c>
      <c r="H869" s="15">
        <f>retribucións!$E$59</f>
        <v>6486.34</v>
      </c>
      <c r="I869" s="11" t="s">
        <v>1349</v>
      </c>
      <c r="J869" s="24" t="s">
        <v>1350</v>
      </c>
      <c r="K869" s="11">
        <v>11</v>
      </c>
      <c r="L869" s="14"/>
      <c r="M869" s="14"/>
      <c r="N869" s="12">
        <v>6003</v>
      </c>
      <c r="O869" s="25"/>
      <c r="P869" s="14" t="s">
        <v>2259</v>
      </c>
      <c r="Q869" s="11" t="s">
        <v>15</v>
      </c>
      <c r="R869" s="16">
        <v>9733</v>
      </c>
      <c r="S869" s="12"/>
      <c r="T869" s="13" t="s">
        <v>17</v>
      </c>
      <c r="U869" s="13" t="s">
        <v>6687</v>
      </c>
      <c r="V869" s="11" t="s">
        <v>119</v>
      </c>
      <c r="W869" s="14" t="s">
        <v>119</v>
      </c>
      <c r="X869" s="14" t="s">
        <v>119</v>
      </c>
      <c r="Y869" s="14" t="s">
        <v>119</v>
      </c>
      <c r="Z869" s="14" t="s">
        <v>119</v>
      </c>
      <c r="AA869" s="14"/>
      <c r="AB869" s="15">
        <f>retribucións!$L$71</f>
        <v>18968.988064320001</v>
      </c>
      <c r="AC869" s="15">
        <f>retribucións!$H$59</f>
        <v>19124.976097919996</v>
      </c>
      <c r="AD869" s="15">
        <f>AC869-AB869</f>
        <v>155.98803359999511</v>
      </c>
    </row>
    <row r="870" spans="1:30" ht="15" customHeight="1" x14ac:dyDescent="0.25">
      <c r="A870" s="13" t="s">
        <v>17</v>
      </c>
      <c r="B870" s="13" t="s">
        <v>17</v>
      </c>
      <c r="C870" s="14" t="s">
        <v>3429</v>
      </c>
      <c r="D870" s="24" t="s">
        <v>3430</v>
      </c>
      <c r="E870" s="14" t="s">
        <v>3431</v>
      </c>
      <c r="F870" s="14" t="s">
        <v>1348</v>
      </c>
      <c r="G870" s="11">
        <v>9</v>
      </c>
      <c r="H870" s="15">
        <f>retribucións!$E$60</f>
        <v>6319.04</v>
      </c>
      <c r="I870" s="11" t="s">
        <v>1349</v>
      </c>
      <c r="J870" s="24" t="s">
        <v>1350</v>
      </c>
      <c r="K870" s="11">
        <v>11</v>
      </c>
      <c r="L870" s="14"/>
      <c r="M870" s="14"/>
      <c r="N870" s="12">
        <v>6003</v>
      </c>
      <c r="O870" s="25"/>
      <c r="P870" s="14"/>
      <c r="Q870" s="11" t="s">
        <v>15</v>
      </c>
      <c r="R870" s="16" t="s">
        <v>16</v>
      </c>
      <c r="S870" s="12"/>
      <c r="T870" s="13" t="s">
        <v>17</v>
      </c>
      <c r="U870" s="13" t="s">
        <v>17</v>
      </c>
      <c r="V870" s="11">
        <v>217</v>
      </c>
      <c r="W870" s="14" t="s">
        <v>539</v>
      </c>
      <c r="X870" s="14" t="s">
        <v>540</v>
      </c>
      <c r="Y870" s="14" t="s">
        <v>20</v>
      </c>
      <c r="Z870" s="14">
        <v>0</v>
      </c>
      <c r="AA870" s="14"/>
      <c r="AB870" s="15">
        <f>retribucións!$H$71</f>
        <v>18383.701689600002</v>
      </c>
      <c r="AC870" s="15">
        <f>retribucións!$H$60</f>
        <v>18626.938628479998</v>
      </c>
      <c r="AD870" s="15">
        <f t="shared" ref="AD870:AD895" si="35">AC870-AB870</f>
        <v>243.23693887999616</v>
      </c>
    </row>
    <row r="871" spans="1:30" ht="15" customHeight="1" x14ac:dyDescent="0.25">
      <c r="A871" s="13" t="s">
        <v>17</v>
      </c>
      <c r="B871" s="13" t="s">
        <v>17</v>
      </c>
      <c r="C871" s="14" t="s">
        <v>3429</v>
      </c>
      <c r="D871" s="24" t="s">
        <v>3432</v>
      </c>
      <c r="E871" s="14" t="s">
        <v>3433</v>
      </c>
      <c r="F871" s="14" t="s">
        <v>1348</v>
      </c>
      <c r="G871" s="11">
        <v>9</v>
      </c>
      <c r="H871" s="15">
        <f>retribucións!$E$60</f>
        <v>6319.04</v>
      </c>
      <c r="I871" s="11" t="s">
        <v>1349</v>
      </c>
      <c r="J871" s="24" t="s">
        <v>1350</v>
      </c>
      <c r="K871" s="11">
        <v>11</v>
      </c>
      <c r="L871" s="14"/>
      <c r="M871" s="14"/>
      <c r="N871" s="12">
        <v>6003</v>
      </c>
      <c r="O871" s="25"/>
      <c r="P871" s="14"/>
      <c r="Q871" s="11" t="s">
        <v>15</v>
      </c>
      <c r="R871" s="16" t="s">
        <v>16</v>
      </c>
      <c r="S871" s="12"/>
      <c r="T871" s="13" t="s">
        <v>17</v>
      </c>
      <c r="U871" s="13" t="s">
        <v>17</v>
      </c>
      <c r="V871" s="11">
        <v>510</v>
      </c>
      <c r="W871" s="14" t="s">
        <v>541</v>
      </c>
      <c r="X871" s="14" t="s">
        <v>542</v>
      </c>
      <c r="Y871" s="14" t="s">
        <v>20</v>
      </c>
      <c r="Z871" s="14">
        <v>0</v>
      </c>
      <c r="AA871" s="14"/>
      <c r="AB871" s="15">
        <f>retribucións!$H$71</f>
        <v>18383.701689600002</v>
      </c>
      <c r="AC871" s="15">
        <f>retribucións!$H$60</f>
        <v>18626.938628479998</v>
      </c>
      <c r="AD871" s="15">
        <f t="shared" si="35"/>
        <v>243.23693887999616</v>
      </c>
    </row>
    <row r="872" spans="1:30" ht="15" customHeight="1" x14ac:dyDescent="0.25">
      <c r="A872" s="13" t="s">
        <v>17</v>
      </c>
      <c r="B872" s="13" t="s">
        <v>17</v>
      </c>
      <c r="C872" s="14" t="s">
        <v>3429</v>
      </c>
      <c r="D872" s="24" t="s">
        <v>3434</v>
      </c>
      <c r="E872" s="14" t="s">
        <v>3435</v>
      </c>
      <c r="F872" s="14" t="s">
        <v>1348</v>
      </c>
      <c r="G872" s="11">
        <v>9</v>
      </c>
      <c r="H872" s="15">
        <f>retribucións!$E$60</f>
        <v>6319.04</v>
      </c>
      <c r="I872" s="11" t="s">
        <v>1349</v>
      </c>
      <c r="J872" s="24" t="s">
        <v>1350</v>
      </c>
      <c r="K872" s="11">
        <v>11</v>
      </c>
      <c r="L872" s="14"/>
      <c r="M872" s="14"/>
      <c r="N872" s="12">
        <v>6003</v>
      </c>
      <c r="O872" s="25"/>
      <c r="P872" s="14"/>
      <c r="Q872" s="11" t="s">
        <v>15</v>
      </c>
      <c r="R872" s="16" t="s">
        <v>16</v>
      </c>
      <c r="S872" s="12"/>
      <c r="T872" s="13" t="s">
        <v>17</v>
      </c>
      <c r="U872" s="13" t="s">
        <v>17</v>
      </c>
      <c r="V872" s="11">
        <v>146</v>
      </c>
      <c r="W872" s="14" t="s">
        <v>543</v>
      </c>
      <c r="X872" s="14" t="s">
        <v>544</v>
      </c>
      <c r="Y872" s="14" t="s">
        <v>20</v>
      </c>
      <c r="Z872" s="14">
        <v>0</v>
      </c>
      <c r="AA872" s="14"/>
      <c r="AB872" s="15">
        <f>retribucións!$H$71</f>
        <v>18383.701689600002</v>
      </c>
      <c r="AC872" s="15">
        <f>retribucións!$H$60</f>
        <v>18626.938628479998</v>
      </c>
      <c r="AD872" s="15">
        <f t="shared" si="35"/>
        <v>243.23693887999616</v>
      </c>
    </row>
    <row r="873" spans="1:30" ht="15" customHeight="1" x14ac:dyDescent="0.25">
      <c r="A873" s="13" t="s">
        <v>17</v>
      </c>
      <c r="B873" s="13" t="s">
        <v>119</v>
      </c>
      <c r="C873" s="14" t="s">
        <v>3429</v>
      </c>
      <c r="D873" s="24" t="s">
        <v>3436</v>
      </c>
      <c r="E873" s="14" t="s">
        <v>3437</v>
      </c>
      <c r="F873" s="14" t="s">
        <v>1348</v>
      </c>
      <c r="G873" s="11">
        <v>9</v>
      </c>
      <c r="H873" s="15">
        <f>retribucións!$E$60</f>
        <v>6319.04</v>
      </c>
      <c r="I873" s="11" t="s">
        <v>1349</v>
      </c>
      <c r="J873" s="24" t="s">
        <v>1350</v>
      </c>
      <c r="K873" s="11">
        <v>11</v>
      </c>
      <c r="L873" s="14"/>
      <c r="M873" s="14"/>
      <c r="N873" s="12">
        <v>6003</v>
      </c>
      <c r="O873" s="25"/>
      <c r="P873" s="14"/>
      <c r="Q873" s="11" t="s">
        <v>15</v>
      </c>
      <c r="R873" s="16" t="s">
        <v>16</v>
      </c>
      <c r="S873" s="12"/>
      <c r="T873" s="13" t="s">
        <v>17</v>
      </c>
      <c r="U873" s="13" t="s">
        <v>6687</v>
      </c>
      <c r="V873" s="11" t="s">
        <v>119</v>
      </c>
      <c r="W873" s="14" t="s">
        <v>119</v>
      </c>
      <c r="X873" s="14" t="s">
        <v>119</v>
      </c>
      <c r="Y873" s="14" t="s">
        <v>119</v>
      </c>
      <c r="Z873" s="14" t="s">
        <v>119</v>
      </c>
      <c r="AA873" s="14"/>
      <c r="AB873" s="15">
        <f>retribucións!$H$71</f>
        <v>18383.701689600002</v>
      </c>
      <c r="AC873" s="15">
        <f>retribucións!$H$60</f>
        <v>18626.938628479998</v>
      </c>
      <c r="AD873" s="15">
        <f t="shared" si="35"/>
        <v>243.23693887999616</v>
      </c>
    </row>
    <row r="874" spans="1:30" ht="15" customHeight="1" x14ac:dyDescent="0.25">
      <c r="A874" s="13" t="s">
        <v>17</v>
      </c>
      <c r="B874" s="13" t="s">
        <v>119</v>
      </c>
      <c r="C874" s="14" t="s">
        <v>3429</v>
      </c>
      <c r="D874" s="24" t="s">
        <v>3438</v>
      </c>
      <c r="E874" s="14" t="s">
        <v>3439</v>
      </c>
      <c r="F874" s="14" t="s">
        <v>1348</v>
      </c>
      <c r="G874" s="11">
        <v>9</v>
      </c>
      <c r="H874" s="15">
        <f>retribucións!$E$60</f>
        <v>6319.04</v>
      </c>
      <c r="I874" s="11" t="s">
        <v>1349</v>
      </c>
      <c r="J874" s="24" t="s">
        <v>1350</v>
      </c>
      <c r="K874" s="11">
        <v>11</v>
      </c>
      <c r="L874" s="14"/>
      <c r="M874" s="14"/>
      <c r="N874" s="12">
        <v>6003</v>
      </c>
      <c r="O874" s="25"/>
      <c r="P874" s="14"/>
      <c r="Q874" s="11" t="s">
        <v>15</v>
      </c>
      <c r="R874" s="16" t="s">
        <v>16</v>
      </c>
      <c r="S874" s="12"/>
      <c r="T874" s="13" t="s">
        <v>17</v>
      </c>
      <c r="U874" s="13" t="s">
        <v>6687</v>
      </c>
      <c r="V874" s="11" t="s">
        <v>119</v>
      </c>
      <c r="W874" s="14" t="s">
        <v>119</v>
      </c>
      <c r="X874" s="14" t="s">
        <v>119</v>
      </c>
      <c r="Y874" s="14" t="s">
        <v>119</v>
      </c>
      <c r="Z874" s="14" t="s">
        <v>119</v>
      </c>
      <c r="AA874" s="14"/>
      <c r="AB874" s="15">
        <f>retribucións!$H$71</f>
        <v>18383.701689600002</v>
      </c>
      <c r="AC874" s="15">
        <f>retribucións!$H$60</f>
        <v>18626.938628479998</v>
      </c>
      <c r="AD874" s="15">
        <f t="shared" si="35"/>
        <v>243.23693887999616</v>
      </c>
    </row>
    <row r="875" spans="1:30" ht="15" customHeight="1" x14ac:dyDescent="0.25">
      <c r="A875" s="13" t="s">
        <v>17</v>
      </c>
      <c r="B875" s="13" t="s">
        <v>17</v>
      </c>
      <c r="C875" s="14" t="s">
        <v>3440</v>
      </c>
      <c r="D875" s="24" t="s">
        <v>3441</v>
      </c>
      <c r="E875" s="14" t="s">
        <v>3442</v>
      </c>
      <c r="F875" s="14" t="s">
        <v>1348</v>
      </c>
      <c r="G875" s="11">
        <v>9</v>
      </c>
      <c r="H875" s="15">
        <f>retribucións!$E$60</f>
        <v>6319.04</v>
      </c>
      <c r="I875" s="11" t="s">
        <v>1349</v>
      </c>
      <c r="J875" s="24" t="s">
        <v>1350</v>
      </c>
      <c r="K875" s="11">
        <v>11</v>
      </c>
      <c r="L875" s="14"/>
      <c r="M875" s="14"/>
      <c r="N875" s="12">
        <v>6003</v>
      </c>
      <c r="O875" s="25"/>
      <c r="P875" s="14"/>
      <c r="Q875" s="11" t="s">
        <v>15</v>
      </c>
      <c r="R875" s="16" t="s">
        <v>16</v>
      </c>
      <c r="S875" s="12"/>
      <c r="T875" s="13" t="s">
        <v>17</v>
      </c>
      <c r="U875" s="13" t="s">
        <v>17</v>
      </c>
      <c r="V875" s="11">
        <v>438</v>
      </c>
      <c r="W875" s="14" t="s">
        <v>545</v>
      </c>
      <c r="X875" s="14" t="s">
        <v>546</v>
      </c>
      <c r="Y875" s="14" t="s">
        <v>20</v>
      </c>
      <c r="Z875" s="14">
        <v>0</v>
      </c>
      <c r="AA875" s="14"/>
      <c r="AB875" s="15">
        <f>retribucións!$H$71</f>
        <v>18383.701689600002</v>
      </c>
      <c r="AC875" s="15">
        <f>retribucións!$H$60</f>
        <v>18626.938628479998</v>
      </c>
      <c r="AD875" s="15">
        <f t="shared" si="35"/>
        <v>243.23693887999616</v>
      </c>
    </row>
    <row r="876" spans="1:30" ht="15" customHeight="1" x14ac:dyDescent="0.25">
      <c r="A876" s="13" t="s">
        <v>17</v>
      </c>
      <c r="B876" s="13" t="s">
        <v>119</v>
      </c>
      <c r="C876" s="14" t="s">
        <v>3440</v>
      </c>
      <c r="D876" s="24" t="s">
        <v>3443</v>
      </c>
      <c r="E876" s="14" t="s">
        <v>3444</v>
      </c>
      <c r="F876" s="14" t="s">
        <v>1348</v>
      </c>
      <c r="G876" s="11">
        <v>9</v>
      </c>
      <c r="H876" s="15">
        <f>retribucións!$E$60</f>
        <v>6319.04</v>
      </c>
      <c r="I876" s="11" t="s">
        <v>1349</v>
      </c>
      <c r="J876" s="24" t="s">
        <v>1350</v>
      </c>
      <c r="K876" s="11">
        <v>11</v>
      </c>
      <c r="L876" s="14"/>
      <c r="M876" s="14"/>
      <c r="N876" s="12">
        <v>6003</v>
      </c>
      <c r="O876" s="25"/>
      <c r="P876" s="14"/>
      <c r="Q876" s="11" t="s">
        <v>15</v>
      </c>
      <c r="R876" s="16" t="s">
        <v>16</v>
      </c>
      <c r="S876" s="12"/>
      <c r="T876" s="13" t="s">
        <v>17</v>
      </c>
      <c r="U876" s="13" t="s">
        <v>6687</v>
      </c>
      <c r="V876" s="11" t="s">
        <v>119</v>
      </c>
      <c r="W876" s="14" t="s">
        <v>119</v>
      </c>
      <c r="X876" s="14" t="s">
        <v>119</v>
      </c>
      <c r="Y876" s="14" t="s">
        <v>119</v>
      </c>
      <c r="Z876" s="14" t="s">
        <v>119</v>
      </c>
      <c r="AA876" s="14"/>
      <c r="AB876" s="15">
        <f>retribucións!$H$71</f>
        <v>18383.701689600002</v>
      </c>
      <c r="AC876" s="15">
        <f>retribucións!$H$60</f>
        <v>18626.938628479998</v>
      </c>
      <c r="AD876" s="15">
        <f t="shared" si="35"/>
        <v>243.23693887999616</v>
      </c>
    </row>
    <row r="877" spans="1:30" ht="15" customHeight="1" x14ac:dyDescent="0.25">
      <c r="A877" s="13" t="s">
        <v>17</v>
      </c>
      <c r="B877" s="13" t="s">
        <v>119</v>
      </c>
      <c r="C877" s="14" t="s">
        <v>3445</v>
      </c>
      <c r="D877" s="24" t="s">
        <v>3446</v>
      </c>
      <c r="E877" s="14" t="s">
        <v>3447</v>
      </c>
      <c r="F877" s="14" t="s">
        <v>1348</v>
      </c>
      <c r="G877" s="11">
        <v>9</v>
      </c>
      <c r="H877" s="15">
        <f>retribucións!$E$60</f>
        <v>6319.04</v>
      </c>
      <c r="I877" s="11" t="s">
        <v>1349</v>
      </c>
      <c r="J877" s="24" t="s">
        <v>1350</v>
      </c>
      <c r="K877" s="11">
        <v>11</v>
      </c>
      <c r="L877" s="14"/>
      <c r="M877" s="14"/>
      <c r="N877" s="12">
        <v>6003</v>
      </c>
      <c r="O877" s="25"/>
      <c r="P877" s="14"/>
      <c r="Q877" s="11" t="s">
        <v>15</v>
      </c>
      <c r="R877" s="16" t="s">
        <v>16</v>
      </c>
      <c r="S877" s="12"/>
      <c r="T877" s="13" t="s">
        <v>17</v>
      </c>
      <c r="U877" s="13" t="s">
        <v>6687</v>
      </c>
      <c r="V877" s="11" t="s">
        <v>119</v>
      </c>
      <c r="W877" s="14" t="s">
        <v>119</v>
      </c>
      <c r="X877" s="14" t="s">
        <v>119</v>
      </c>
      <c r="Y877" s="14" t="s">
        <v>119</v>
      </c>
      <c r="Z877" s="14" t="s">
        <v>119</v>
      </c>
      <c r="AA877" s="14"/>
      <c r="AB877" s="15">
        <f>retribucións!$H$71</f>
        <v>18383.701689600002</v>
      </c>
      <c r="AC877" s="15">
        <f>retribucións!$H$60</f>
        <v>18626.938628479998</v>
      </c>
      <c r="AD877" s="15">
        <f t="shared" si="35"/>
        <v>243.23693887999616</v>
      </c>
    </row>
    <row r="878" spans="1:30" ht="15" customHeight="1" x14ac:dyDescent="0.25">
      <c r="A878" s="13" t="s">
        <v>17</v>
      </c>
      <c r="B878" s="13" t="s">
        <v>119</v>
      </c>
      <c r="C878" s="14" t="s">
        <v>3445</v>
      </c>
      <c r="D878" s="24" t="s">
        <v>3448</v>
      </c>
      <c r="E878" s="14" t="s">
        <v>3449</v>
      </c>
      <c r="F878" s="14" t="s">
        <v>1348</v>
      </c>
      <c r="G878" s="11">
        <v>9</v>
      </c>
      <c r="H878" s="15">
        <f>retribucións!$E$60</f>
        <v>6319.04</v>
      </c>
      <c r="I878" s="11" t="s">
        <v>1349</v>
      </c>
      <c r="J878" s="24" t="s">
        <v>1350</v>
      </c>
      <c r="K878" s="11">
        <v>11</v>
      </c>
      <c r="L878" s="14"/>
      <c r="M878" s="14"/>
      <c r="N878" s="12">
        <v>6003</v>
      </c>
      <c r="O878" s="25"/>
      <c r="P878" s="14"/>
      <c r="Q878" s="11" t="s">
        <v>15</v>
      </c>
      <c r="R878" s="16" t="s">
        <v>16</v>
      </c>
      <c r="S878" s="12"/>
      <c r="T878" s="13" t="s">
        <v>17</v>
      </c>
      <c r="U878" s="13" t="s">
        <v>6687</v>
      </c>
      <c r="V878" s="11" t="s">
        <v>119</v>
      </c>
      <c r="W878" s="14" t="s">
        <v>119</v>
      </c>
      <c r="X878" s="14" t="s">
        <v>119</v>
      </c>
      <c r="Y878" s="14" t="s">
        <v>119</v>
      </c>
      <c r="Z878" s="14" t="s">
        <v>119</v>
      </c>
      <c r="AA878" s="14"/>
      <c r="AB878" s="15">
        <f>retribucións!$H$71</f>
        <v>18383.701689600002</v>
      </c>
      <c r="AC878" s="15">
        <f>retribucións!$H$60</f>
        <v>18626.938628479998</v>
      </c>
      <c r="AD878" s="15">
        <f t="shared" si="35"/>
        <v>243.23693887999616</v>
      </c>
    </row>
    <row r="879" spans="1:30" ht="15" customHeight="1" x14ac:dyDescent="0.25">
      <c r="A879" s="13" t="s">
        <v>17</v>
      </c>
      <c r="B879" s="13" t="s">
        <v>119</v>
      </c>
      <c r="C879" s="14" t="s">
        <v>3450</v>
      </c>
      <c r="D879" s="24" t="s">
        <v>3451</v>
      </c>
      <c r="E879" s="14" t="s">
        <v>3452</v>
      </c>
      <c r="F879" s="14" t="s">
        <v>1348</v>
      </c>
      <c r="G879" s="11">
        <v>9</v>
      </c>
      <c r="H879" s="15">
        <f>retribucións!$E$60</f>
        <v>6319.04</v>
      </c>
      <c r="I879" s="11" t="s">
        <v>1349</v>
      </c>
      <c r="J879" s="24" t="s">
        <v>1350</v>
      </c>
      <c r="K879" s="11">
        <v>11</v>
      </c>
      <c r="L879" s="14"/>
      <c r="M879" s="14"/>
      <c r="N879" s="12">
        <v>6003</v>
      </c>
      <c r="O879" s="25"/>
      <c r="P879" s="14"/>
      <c r="Q879" s="11" t="s">
        <v>15</v>
      </c>
      <c r="R879" s="16" t="s">
        <v>16</v>
      </c>
      <c r="S879" s="12"/>
      <c r="T879" s="13" t="s">
        <v>17</v>
      </c>
      <c r="U879" s="13" t="s">
        <v>6687</v>
      </c>
      <c r="V879" s="11" t="s">
        <v>119</v>
      </c>
      <c r="W879" s="14" t="s">
        <v>119</v>
      </c>
      <c r="X879" s="14" t="s">
        <v>119</v>
      </c>
      <c r="Y879" s="14" t="s">
        <v>119</v>
      </c>
      <c r="Z879" s="14" t="s">
        <v>119</v>
      </c>
      <c r="AA879" s="14"/>
      <c r="AB879" s="15">
        <f>retribucións!$H$71</f>
        <v>18383.701689600002</v>
      </c>
      <c r="AC879" s="15">
        <f>retribucións!$H$60</f>
        <v>18626.938628479998</v>
      </c>
      <c r="AD879" s="15">
        <f t="shared" si="35"/>
        <v>243.23693887999616</v>
      </c>
    </row>
    <row r="880" spans="1:30" ht="15" customHeight="1" x14ac:dyDescent="0.25">
      <c r="A880" s="13" t="s">
        <v>17</v>
      </c>
      <c r="B880" s="13" t="s">
        <v>119</v>
      </c>
      <c r="C880" s="14" t="s">
        <v>3450</v>
      </c>
      <c r="D880" s="24" t="s">
        <v>3453</v>
      </c>
      <c r="E880" s="14" t="s">
        <v>3454</v>
      </c>
      <c r="F880" s="14" t="s">
        <v>1348</v>
      </c>
      <c r="G880" s="11">
        <v>9</v>
      </c>
      <c r="H880" s="15">
        <f>retribucións!$E$60</f>
        <v>6319.04</v>
      </c>
      <c r="I880" s="11" t="s">
        <v>1349</v>
      </c>
      <c r="J880" s="24" t="s">
        <v>1350</v>
      </c>
      <c r="K880" s="11">
        <v>11</v>
      </c>
      <c r="L880" s="14"/>
      <c r="M880" s="14"/>
      <c r="N880" s="12">
        <v>6003</v>
      </c>
      <c r="O880" s="25"/>
      <c r="P880" s="14"/>
      <c r="Q880" s="11" t="s">
        <v>15</v>
      </c>
      <c r="R880" s="16" t="s">
        <v>16</v>
      </c>
      <c r="S880" s="12"/>
      <c r="T880" s="13" t="s">
        <v>17</v>
      </c>
      <c r="U880" s="13" t="s">
        <v>6687</v>
      </c>
      <c r="V880" s="11" t="s">
        <v>119</v>
      </c>
      <c r="W880" s="14" t="s">
        <v>119</v>
      </c>
      <c r="X880" s="14" t="s">
        <v>119</v>
      </c>
      <c r="Y880" s="14" t="s">
        <v>119</v>
      </c>
      <c r="Z880" s="14" t="s">
        <v>119</v>
      </c>
      <c r="AA880" s="14"/>
      <c r="AB880" s="15">
        <f>retribucións!$H$71</f>
        <v>18383.701689600002</v>
      </c>
      <c r="AC880" s="15">
        <f>retribucións!$H$60</f>
        <v>18626.938628479998</v>
      </c>
      <c r="AD880" s="15">
        <f t="shared" si="35"/>
        <v>243.23693887999616</v>
      </c>
    </row>
    <row r="881" spans="1:30" ht="15" customHeight="1" x14ac:dyDescent="0.25">
      <c r="A881" s="13" t="s">
        <v>17</v>
      </c>
      <c r="B881" s="13" t="s">
        <v>119</v>
      </c>
      <c r="C881" s="14" t="s">
        <v>3450</v>
      </c>
      <c r="D881" s="24" t="s">
        <v>3455</v>
      </c>
      <c r="E881" s="14" t="s">
        <v>3456</v>
      </c>
      <c r="F881" s="14" t="s">
        <v>1348</v>
      </c>
      <c r="G881" s="11">
        <v>9</v>
      </c>
      <c r="H881" s="15">
        <f>retribucións!$E$60</f>
        <v>6319.04</v>
      </c>
      <c r="I881" s="11" t="s">
        <v>1349</v>
      </c>
      <c r="J881" s="24" t="s">
        <v>1350</v>
      </c>
      <c r="K881" s="11">
        <v>11</v>
      </c>
      <c r="L881" s="14"/>
      <c r="M881" s="14"/>
      <c r="N881" s="12">
        <v>6003</v>
      </c>
      <c r="O881" s="25"/>
      <c r="P881" s="14"/>
      <c r="Q881" s="11" t="s">
        <v>15</v>
      </c>
      <c r="R881" s="16" t="s">
        <v>16</v>
      </c>
      <c r="S881" s="12"/>
      <c r="T881" s="13" t="s">
        <v>17</v>
      </c>
      <c r="U881" s="13" t="s">
        <v>6687</v>
      </c>
      <c r="V881" s="11" t="s">
        <v>119</v>
      </c>
      <c r="W881" s="14" t="s">
        <v>119</v>
      </c>
      <c r="X881" s="14" t="s">
        <v>119</v>
      </c>
      <c r="Y881" s="14" t="s">
        <v>119</v>
      </c>
      <c r="Z881" s="14" t="s">
        <v>119</v>
      </c>
      <c r="AA881" s="14"/>
      <c r="AB881" s="15">
        <f>retribucións!$H$71</f>
        <v>18383.701689600002</v>
      </c>
      <c r="AC881" s="15">
        <f>retribucións!$H$60</f>
        <v>18626.938628479998</v>
      </c>
      <c r="AD881" s="15">
        <f t="shared" si="35"/>
        <v>243.23693887999616</v>
      </c>
    </row>
    <row r="882" spans="1:30" ht="15" customHeight="1" x14ac:dyDescent="0.25">
      <c r="A882" s="13" t="s">
        <v>17</v>
      </c>
      <c r="B882" s="13" t="s">
        <v>119</v>
      </c>
      <c r="C882" s="14" t="s">
        <v>3457</v>
      </c>
      <c r="D882" s="24" t="s">
        <v>3458</v>
      </c>
      <c r="E882" s="14" t="s">
        <v>3459</v>
      </c>
      <c r="F882" s="14" t="s">
        <v>1348</v>
      </c>
      <c r="G882" s="11">
        <v>9</v>
      </c>
      <c r="H882" s="15">
        <f>retribucións!$E$60</f>
        <v>6319.04</v>
      </c>
      <c r="I882" s="11" t="s">
        <v>1349</v>
      </c>
      <c r="J882" s="24" t="s">
        <v>1350</v>
      </c>
      <c r="K882" s="11">
        <v>11</v>
      </c>
      <c r="L882" s="14"/>
      <c r="M882" s="14"/>
      <c r="N882" s="12">
        <v>6003</v>
      </c>
      <c r="O882" s="25"/>
      <c r="P882" s="14"/>
      <c r="Q882" s="11" t="s">
        <v>15</v>
      </c>
      <c r="R882" s="16" t="s">
        <v>16</v>
      </c>
      <c r="S882" s="12"/>
      <c r="T882" s="13" t="s">
        <v>17</v>
      </c>
      <c r="U882" s="13" t="s">
        <v>6687</v>
      </c>
      <c r="V882" s="11" t="s">
        <v>119</v>
      </c>
      <c r="W882" s="14" t="s">
        <v>119</v>
      </c>
      <c r="X882" s="14" t="s">
        <v>119</v>
      </c>
      <c r="Y882" s="14" t="s">
        <v>119</v>
      </c>
      <c r="Z882" s="14" t="s">
        <v>119</v>
      </c>
      <c r="AA882" s="14"/>
      <c r="AB882" s="15">
        <f>retribucións!$H$71</f>
        <v>18383.701689600002</v>
      </c>
      <c r="AC882" s="15">
        <f>retribucións!$H$60</f>
        <v>18626.938628479998</v>
      </c>
      <c r="AD882" s="15">
        <f t="shared" si="35"/>
        <v>243.23693887999616</v>
      </c>
    </row>
    <row r="883" spans="1:30" ht="15" customHeight="1" x14ac:dyDescent="0.25">
      <c r="A883" s="13" t="s">
        <v>17</v>
      </c>
      <c r="B883" s="13" t="s">
        <v>17</v>
      </c>
      <c r="C883" s="14" t="s">
        <v>3457</v>
      </c>
      <c r="D883" s="24" t="s">
        <v>3460</v>
      </c>
      <c r="E883" s="14" t="s">
        <v>3461</v>
      </c>
      <c r="F883" s="14" t="s">
        <v>1348</v>
      </c>
      <c r="G883" s="11">
        <v>9</v>
      </c>
      <c r="H883" s="15">
        <f>retribucións!$E$60</f>
        <v>6319.04</v>
      </c>
      <c r="I883" s="11" t="s">
        <v>1349</v>
      </c>
      <c r="J883" s="24" t="s">
        <v>1350</v>
      </c>
      <c r="K883" s="11">
        <v>11</v>
      </c>
      <c r="L883" s="14"/>
      <c r="M883" s="14"/>
      <c r="N883" s="12">
        <v>6003</v>
      </c>
      <c r="O883" s="25"/>
      <c r="P883" s="14"/>
      <c r="Q883" s="11" t="s">
        <v>15</v>
      </c>
      <c r="R883" s="16" t="s">
        <v>16</v>
      </c>
      <c r="S883" s="12"/>
      <c r="T883" s="13" t="s">
        <v>17</v>
      </c>
      <c r="U883" s="13" t="s">
        <v>17</v>
      </c>
      <c r="V883" s="11">
        <v>531</v>
      </c>
      <c r="W883" s="14" t="s">
        <v>547</v>
      </c>
      <c r="X883" s="14" t="s">
        <v>548</v>
      </c>
      <c r="Y883" s="14" t="s">
        <v>20</v>
      </c>
      <c r="Z883" s="14">
        <v>0</v>
      </c>
      <c r="AA883" s="14"/>
      <c r="AB883" s="15">
        <f>retribucións!$H$71</f>
        <v>18383.701689600002</v>
      </c>
      <c r="AC883" s="15">
        <f>retribucións!$H$60</f>
        <v>18626.938628479998</v>
      </c>
      <c r="AD883" s="15">
        <f t="shared" si="35"/>
        <v>243.23693887999616</v>
      </c>
    </row>
    <row r="884" spans="1:30" ht="15" customHeight="1" x14ac:dyDescent="0.25">
      <c r="A884" s="13" t="s">
        <v>17</v>
      </c>
      <c r="B884" s="13" t="s">
        <v>119</v>
      </c>
      <c r="C884" s="14" t="s">
        <v>3457</v>
      </c>
      <c r="D884" s="24" t="s">
        <v>3462</v>
      </c>
      <c r="E884" s="14" t="s">
        <v>3463</v>
      </c>
      <c r="F884" s="14" t="s">
        <v>1348</v>
      </c>
      <c r="G884" s="11">
        <v>9</v>
      </c>
      <c r="H884" s="15">
        <f>retribucións!$E$60</f>
        <v>6319.04</v>
      </c>
      <c r="I884" s="11" t="s">
        <v>1349</v>
      </c>
      <c r="J884" s="24" t="s">
        <v>1350</v>
      </c>
      <c r="K884" s="11">
        <v>11</v>
      </c>
      <c r="L884" s="14"/>
      <c r="M884" s="14"/>
      <c r="N884" s="12">
        <v>6003</v>
      </c>
      <c r="O884" s="25"/>
      <c r="P884" s="14"/>
      <c r="Q884" s="11" t="s">
        <v>15</v>
      </c>
      <c r="R884" s="16">
        <v>948</v>
      </c>
      <c r="S884" s="12"/>
      <c r="T884" s="13" t="s">
        <v>17</v>
      </c>
      <c r="U884" s="13" t="s">
        <v>6687</v>
      </c>
      <c r="V884" s="11" t="s">
        <v>119</v>
      </c>
      <c r="W884" s="14" t="s">
        <v>119</v>
      </c>
      <c r="X884" s="14" t="s">
        <v>119</v>
      </c>
      <c r="Y884" s="14" t="s">
        <v>119</v>
      </c>
      <c r="Z884" s="14" t="s">
        <v>119</v>
      </c>
      <c r="AA884" s="14"/>
      <c r="AB884" s="15">
        <f>retribucións!$H$71</f>
        <v>18383.701689600002</v>
      </c>
      <c r="AC884" s="15">
        <f>retribucións!$H$60</f>
        <v>18626.938628479998</v>
      </c>
      <c r="AD884" s="15">
        <f t="shared" si="35"/>
        <v>243.23693887999616</v>
      </c>
    </row>
    <row r="885" spans="1:30" ht="15" customHeight="1" x14ac:dyDescent="0.25">
      <c r="A885" s="13" t="s">
        <v>17</v>
      </c>
      <c r="B885" s="13" t="s">
        <v>119</v>
      </c>
      <c r="C885" s="14" t="s">
        <v>3464</v>
      </c>
      <c r="D885" s="24" t="s">
        <v>3465</v>
      </c>
      <c r="E885" s="14" t="s">
        <v>3466</v>
      </c>
      <c r="F885" s="14" t="s">
        <v>1348</v>
      </c>
      <c r="G885" s="11">
        <v>9</v>
      </c>
      <c r="H885" s="15">
        <f>retribucións!$E$60</f>
        <v>6319.04</v>
      </c>
      <c r="I885" s="11" t="s">
        <v>1349</v>
      </c>
      <c r="J885" s="24" t="s">
        <v>1350</v>
      </c>
      <c r="K885" s="11">
        <v>11</v>
      </c>
      <c r="L885" s="14"/>
      <c r="M885" s="14"/>
      <c r="N885" s="12">
        <v>6003</v>
      </c>
      <c r="O885" s="25"/>
      <c r="P885" s="14"/>
      <c r="Q885" s="11" t="s">
        <v>15</v>
      </c>
      <c r="R885" s="16" t="s">
        <v>16</v>
      </c>
      <c r="S885" s="12"/>
      <c r="T885" s="13" t="s">
        <v>17</v>
      </c>
      <c r="U885" s="13" t="s">
        <v>6687</v>
      </c>
      <c r="V885" s="11" t="s">
        <v>119</v>
      </c>
      <c r="W885" s="14" t="s">
        <v>119</v>
      </c>
      <c r="X885" s="14" t="s">
        <v>119</v>
      </c>
      <c r="Y885" s="14" t="s">
        <v>119</v>
      </c>
      <c r="Z885" s="14" t="s">
        <v>119</v>
      </c>
      <c r="AA885" s="14"/>
      <c r="AB885" s="15">
        <f>retribucións!$H$71</f>
        <v>18383.701689600002</v>
      </c>
      <c r="AC885" s="15">
        <f>retribucións!$H$60</f>
        <v>18626.938628479998</v>
      </c>
      <c r="AD885" s="15">
        <f t="shared" si="35"/>
        <v>243.23693887999616</v>
      </c>
    </row>
    <row r="886" spans="1:30" ht="15" customHeight="1" x14ac:dyDescent="0.25">
      <c r="A886" s="13" t="s">
        <v>17</v>
      </c>
      <c r="B886" s="13" t="s">
        <v>119</v>
      </c>
      <c r="C886" s="14" t="s">
        <v>3464</v>
      </c>
      <c r="D886" s="24" t="s">
        <v>3467</v>
      </c>
      <c r="E886" s="14" t="s">
        <v>3468</v>
      </c>
      <c r="F886" s="14" t="s">
        <v>1348</v>
      </c>
      <c r="G886" s="11">
        <v>9</v>
      </c>
      <c r="H886" s="15">
        <f>retribucións!$E$60</f>
        <v>6319.04</v>
      </c>
      <c r="I886" s="11" t="s">
        <v>1349</v>
      </c>
      <c r="J886" s="24" t="s">
        <v>1350</v>
      </c>
      <c r="K886" s="11">
        <v>11</v>
      </c>
      <c r="L886" s="14"/>
      <c r="M886" s="14"/>
      <c r="N886" s="12">
        <v>6003</v>
      </c>
      <c r="O886" s="25"/>
      <c r="P886" s="14"/>
      <c r="Q886" s="11" t="s">
        <v>15</v>
      </c>
      <c r="R886" s="16" t="s">
        <v>16</v>
      </c>
      <c r="S886" s="12"/>
      <c r="T886" s="13" t="s">
        <v>17</v>
      </c>
      <c r="U886" s="13" t="s">
        <v>6687</v>
      </c>
      <c r="V886" s="11" t="s">
        <v>119</v>
      </c>
      <c r="W886" s="14" t="s">
        <v>119</v>
      </c>
      <c r="X886" s="14" t="s">
        <v>119</v>
      </c>
      <c r="Y886" s="14" t="s">
        <v>119</v>
      </c>
      <c r="Z886" s="14" t="s">
        <v>119</v>
      </c>
      <c r="AA886" s="14"/>
      <c r="AB886" s="15">
        <f>retribucións!$H$71</f>
        <v>18383.701689600002</v>
      </c>
      <c r="AC886" s="15">
        <f>retribucións!$H$60</f>
        <v>18626.938628479998</v>
      </c>
      <c r="AD886" s="15">
        <f t="shared" si="35"/>
        <v>243.23693887999616</v>
      </c>
    </row>
    <row r="887" spans="1:30" ht="15" customHeight="1" x14ac:dyDescent="0.25">
      <c r="A887" s="13" t="s">
        <v>17</v>
      </c>
      <c r="B887" s="13" t="s">
        <v>119</v>
      </c>
      <c r="C887" s="14" t="s">
        <v>3464</v>
      </c>
      <c r="D887" s="24" t="s">
        <v>3469</v>
      </c>
      <c r="E887" s="14" t="s">
        <v>3470</v>
      </c>
      <c r="F887" s="14" t="s">
        <v>1348</v>
      </c>
      <c r="G887" s="11">
        <v>9</v>
      </c>
      <c r="H887" s="15">
        <f>retribucións!$E$60</f>
        <v>6319.04</v>
      </c>
      <c r="I887" s="11" t="s">
        <v>1349</v>
      </c>
      <c r="J887" s="24" t="s">
        <v>1350</v>
      </c>
      <c r="K887" s="11">
        <v>11</v>
      </c>
      <c r="L887" s="14"/>
      <c r="M887" s="14"/>
      <c r="N887" s="12">
        <v>6003</v>
      </c>
      <c r="O887" s="25"/>
      <c r="P887" s="14"/>
      <c r="Q887" s="11" t="s">
        <v>15</v>
      </c>
      <c r="R887" s="16" t="s">
        <v>16</v>
      </c>
      <c r="S887" s="12"/>
      <c r="T887" s="13" t="s">
        <v>17</v>
      </c>
      <c r="U887" s="13" t="s">
        <v>6687</v>
      </c>
      <c r="V887" s="11" t="s">
        <v>119</v>
      </c>
      <c r="W887" s="14" t="s">
        <v>119</v>
      </c>
      <c r="X887" s="14" t="s">
        <v>119</v>
      </c>
      <c r="Y887" s="14" t="s">
        <v>119</v>
      </c>
      <c r="Z887" s="14" t="s">
        <v>119</v>
      </c>
      <c r="AA887" s="14"/>
      <c r="AB887" s="15">
        <f>retribucións!$H$71</f>
        <v>18383.701689600002</v>
      </c>
      <c r="AC887" s="15">
        <f>retribucións!$H$60</f>
        <v>18626.938628479998</v>
      </c>
      <c r="AD887" s="15">
        <f t="shared" si="35"/>
        <v>243.23693887999616</v>
      </c>
    </row>
    <row r="888" spans="1:30" ht="15" customHeight="1" x14ac:dyDescent="0.25">
      <c r="A888" s="13" t="s">
        <v>17</v>
      </c>
      <c r="B888" s="13" t="s">
        <v>17</v>
      </c>
      <c r="C888" s="14" t="s">
        <v>3464</v>
      </c>
      <c r="D888" s="24" t="s">
        <v>3471</v>
      </c>
      <c r="E888" s="14" t="s">
        <v>3472</v>
      </c>
      <c r="F888" s="14" t="s">
        <v>1348</v>
      </c>
      <c r="G888" s="11">
        <v>9</v>
      </c>
      <c r="H888" s="15">
        <f>retribucións!$E$60</f>
        <v>6319.04</v>
      </c>
      <c r="I888" s="11" t="s">
        <v>1349</v>
      </c>
      <c r="J888" s="24" t="s">
        <v>1350</v>
      </c>
      <c r="K888" s="11">
        <v>11</v>
      </c>
      <c r="L888" s="14"/>
      <c r="M888" s="14"/>
      <c r="N888" s="12">
        <v>6003</v>
      </c>
      <c r="O888" s="25"/>
      <c r="P888" s="14"/>
      <c r="Q888" s="11" t="s">
        <v>15</v>
      </c>
      <c r="R888" s="16" t="s">
        <v>16</v>
      </c>
      <c r="S888" s="12"/>
      <c r="T888" s="13" t="s">
        <v>17</v>
      </c>
      <c r="U888" s="13" t="s">
        <v>17</v>
      </c>
      <c r="V888" s="11">
        <v>513</v>
      </c>
      <c r="W888" s="14" t="s">
        <v>549</v>
      </c>
      <c r="X888" s="14" t="s">
        <v>550</v>
      </c>
      <c r="Y888" s="14" t="s">
        <v>20</v>
      </c>
      <c r="Z888" s="14">
        <v>0</v>
      </c>
      <c r="AA888" s="14"/>
      <c r="AB888" s="15">
        <f>retribucións!$H$71</f>
        <v>18383.701689600002</v>
      </c>
      <c r="AC888" s="15">
        <f>retribucións!$H$60</f>
        <v>18626.938628479998</v>
      </c>
      <c r="AD888" s="15">
        <f t="shared" si="35"/>
        <v>243.23693887999616</v>
      </c>
    </row>
    <row r="889" spans="1:30" ht="15" customHeight="1" x14ac:dyDescent="0.25">
      <c r="A889" s="13" t="s">
        <v>17</v>
      </c>
      <c r="B889" s="13" t="s">
        <v>119</v>
      </c>
      <c r="C889" s="14" t="s">
        <v>3473</v>
      </c>
      <c r="D889" s="24" t="s">
        <v>3474</v>
      </c>
      <c r="E889" s="14" t="s">
        <v>3475</v>
      </c>
      <c r="F889" s="14" t="s">
        <v>1348</v>
      </c>
      <c r="G889" s="11">
        <v>9</v>
      </c>
      <c r="H889" s="15">
        <f>retribucións!$E$60</f>
        <v>6319.04</v>
      </c>
      <c r="I889" s="11" t="s">
        <v>1349</v>
      </c>
      <c r="J889" s="24" t="s">
        <v>1350</v>
      </c>
      <c r="K889" s="11">
        <v>11</v>
      </c>
      <c r="L889" s="14"/>
      <c r="M889" s="14"/>
      <c r="N889" s="12">
        <v>6003</v>
      </c>
      <c r="O889" s="25"/>
      <c r="P889" s="14"/>
      <c r="Q889" s="11" t="s">
        <v>15</v>
      </c>
      <c r="R889" s="16">
        <v>948</v>
      </c>
      <c r="S889" s="12"/>
      <c r="T889" s="13" t="s">
        <v>17</v>
      </c>
      <c r="U889" s="13" t="s">
        <v>6687</v>
      </c>
      <c r="V889" s="11" t="s">
        <v>119</v>
      </c>
      <c r="W889" s="14" t="s">
        <v>119</v>
      </c>
      <c r="X889" s="14" t="s">
        <v>119</v>
      </c>
      <c r="Y889" s="14" t="s">
        <v>119</v>
      </c>
      <c r="Z889" s="14" t="s">
        <v>119</v>
      </c>
      <c r="AA889" s="14"/>
      <c r="AB889" s="15">
        <f>retribucións!$H$71</f>
        <v>18383.701689600002</v>
      </c>
      <c r="AC889" s="15">
        <f>retribucións!$H$60</f>
        <v>18626.938628479998</v>
      </c>
      <c r="AD889" s="15">
        <f t="shared" si="35"/>
        <v>243.23693887999616</v>
      </c>
    </row>
    <row r="890" spans="1:30" ht="15" customHeight="1" x14ac:dyDescent="0.25">
      <c r="A890" s="13" t="s">
        <v>17</v>
      </c>
      <c r="B890" s="13" t="s">
        <v>17</v>
      </c>
      <c r="C890" s="14" t="s">
        <v>3473</v>
      </c>
      <c r="D890" s="24" t="s">
        <v>3476</v>
      </c>
      <c r="E890" s="14" t="s">
        <v>3477</v>
      </c>
      <c r="F890" s="14" t="s">
        <v>1348</v>
      </c>
      <c r="G890" s="11">
        <v>9</v>
      </c>
      <c r="H890" s="15">
        <f>retribucións!$E$60</f>
        <v>6319.04</v>
      </c>
      <c r="I890" s="11" t="s">
        <v>1349</v>
      </c>
      <c r="J890" s="24" t="s">
        <v>1350</v>
      </c>
      <c r="K890" s="11">
        <v>11</v>
      </c>
      <c r="L890" s="14"/>
      <c r="M890" s="14"/>
      <c r="N890" s="12">
        <v>6003</v>
      </c>
      <c r="O890" s="25"/>
      <c r="P890" s="14"/>
      <c r="Q890" s="11" t="s">
        <v>15</v>
      </c>
      <c r="R890" s="16">
        <v>948</v>
      </c>
      <c r="S890" s="12"/>
      <c r="T890" s="13" t="s">
        <v>17</v>
      </c>
      <c r="U890" s="13" t="s">
        <v>17</v>
      </c>
      <c r="V890" s="11">
        <v>384</v>
      </c>
      <c r="W890" s="14" t="s">
        <v>551</v>
      </c>
      <c r="X890" s="14" t="s">
        <v>552</v>
      </c>
      <c r="Y890" s="14" t="s">
        <v>20</v>
      </c>
      <c r="Z890" s="14">
        <v>0</v>
      </c>
      <c r="AA890" s="14"/>
      <c r="AB890" s="15">
        <f>retribucións!$H$71</f>
        <v>18383.701689600002</v>
      </c>
      <c r="AC890" s="15">
        <f>retribucións!$H$60</f>
        <v>18626.938628479998</v>
      </c>
      <c r="AD890" s="15">
        <f t="shared" si="35"/>
        <v>243.23693887999616</v>
      </c>
    </row>
    <row r="891" spans="1:30" ht="15" customHeight="1" x14ac:dyDescent="0.25">
      <c r="A891" s="13" t="s">
        <v>17</v>
      </c>
      <c r="B891" s="13" t="s">
        <v>119</v>
      </c>
      <c r="C891" s="14" t="s">
        <v>3473</v>
      </c>
      <c r="D891" s="24" t="s">
        <v>3478</v>
      </c>
      <c r="E891" s="14" t="s">
        <v>3479</v>
      </c>
      <c r="F891" s="14" t="s">
        <v>1348</v>
      </c>
      <c r="G891" s="11">
        <v>9</v>
      </c>
      <c r="H891" s="15">
        <f>retribucións!$E$60</f>
        <v>6319.04</v>
      </c>
      <c r="I891" s="11" t="s">
        <v>1349</v>
      </c>
      <c r="J891" s="24" t="s">
        <v>1350</v>
      </c>
      <c r="K891" s="11">
        <v>11</v>
      </c>
      <c r="L891" s="14"/>
      <c r="M891" s="14"/>
      <c r="N891" s="12">
        <v>6003</v>
      </c>
      <c r="O891" s="25"/>
      <c r="P891" s="14"/>
      <c r="Q891" s="11" t="s">
        <v>15</v>
      </c>
      <c r="R891" s="16" t="s">
        <v>16</v>
      </c>
      <c r="S891" s="12"/>
      <c r="T891" s="13" t="s">
        <v>17</v>
      </c>
      <c r="U891" s="13" t="s">
        <v>6687</v>
      </c>
      <c r="V891" s="11" t="s">
        <v>119</v>
      </c>
      <c r="W891" s="14" t="s">
        <v>119</v>
      </c>
      <c r="X891" s="14" t="s">
        <v>119</v>
      </c>
      <c r="Y891" s="14" t="s">
        <v>119</v>
      </c>
      <c r="Z891" s="14" t="s">
        <v>119</v>
      </c>
      <c r="AA891" s="14"/>
      <c r="AB891" s="15">
        <f>retribucións!$H$71</f>
        <v>18383.701689600002</v>
      </c>
      <c r="AC891" s="15">
        <f>retribucións!$H$60</f>
        <v>18626.938628479998</v>
      </c>
      <c r="AD891" s="15">
        <f t="shared" si="35"/>
        <v>243.23693887999616</v>
      </c>
    </row>
    <row r="892" spans="1:30" ht="15" customHeight="1" x14ac:dyDescent="0.25">
      <c r="A892" s="13" t="s">
        <v>17</v>
      </c>
      <c r="B892" s="13" t="s">
        <v>17</v>
      </c>
      <c r="C892" s="14" t="s">
        <v>3473</v>
      </c>
      <c r="D892" s="24" t="s">
        <v>3480</v>
      </c>
      <c r="E892" s="14" t="s">
        <v>3481</v>
      </c>
      <c r="F892" s="14" t="s">
        <v>1348</v>
      </c>
      <c r="G892" s="11">
        <v>9</v>
      </c>
      <c r="H892" s="15">
        <f>retribucións!$E$60</f>
        <v>6319.04</v>
      </c>
      <c r="I892" s="11" t="s">
        <v>1349</v>
      </c>
      <c r="J892" s="24" t="s">
        <v>1350</v>
      </c>
      <c r="K892" s="11">
        <v>11</v>
      </c>
      <c r="L892" s="14"/>
      <c r="M892" s="14"/>
      <c r="N892" s="12">
        <v>6003</v>
      </c>
      <c r="O892" s="25"/>
      <c r="P892" s="14"/>
      <c r="Q892" s="11" t="s">
        <v>15</v>
      </c>
      <c r="R892" s="16" t="s">
        <v>16</v>
      </c>
      <c r="S892" s="12"/>
      <c r="T892" s="13" t="s">
        <v>17</v>
      </c>
      <c r="U892" s="13" t="s">
        <v>17</v>
      </c>
      <c r="V892" s="11">
        <v>200</v>
      </c>
      <c r="W892" s="14" t="s">
        <v>553</v>
      </c>
      <c r="X892" s="14" t="s">
        <v>554</v>
      </c>
      <c r="Y892" s="14" t="s">
        <v>20</v>
      </c>
      <c r="Z892" s="14">
        <v>0</v>
      </c>
      <c r="AA892" s="14"/>
      <c r="AB892" s="15">
        <f>retribucións!$H$71</f>
        <v>18383.701689600002</v>
      </c>
      <c r="AC892" s="15">
        <f>retribucións!$H$60</f>
        <v>18626.938628479998</v>
      </c>
      <c r="AD892" s="15">
        <f t="shared" si="35"/>
        <v>243.23693887999616</v>
      </c>
    </row>
    <row r="893" spans="1:30" ht="15" customHeight="1" x14ac:dyDescent="0.25">
      <c r="A893" s="13" t="s">
        <v>17</v>
      </c>
      <c r="B893" s="13" t="s">
        <v>119</v>
      </c>
      <c r="C893" s="14" t="s">
        <v>3482</v>
      </c>
      <c r="D893" s="24" t="s">
        <v>3483</v>
      </c>
      <c r="E893" s="14" t="s">
        <v>3484</v>
      </c>
      <c r="F893" s="14" t="s">
        <v>1348</v>
      </c>
      <c r="G893" s="11">
        <v>9</v>
      </c>
      <c r="H893" s="15">
        <f>retribucións!$E$60</f>
        <v>6319.04</v>
      </c>
      <c r="I893" s="11" t="s">
        <v>1349</v>
      </c>
      <c r="J893" s="24" t="s">
        <v>1350</v>
      </c>
      <c r="K893" s="11">
        <v>11</v>
      </c>
      <c r="L893" s="14"/>
      <c r="M893" s="14"/>
      <c r="N893" s="12">
        <v>6003</v>
      </c>
      <c r="O893" s="25"/>
      <c r="P893" s="14"/>
      <c r="Q893" s="11" t="s">
        <v>15</v>
      </c>
      <c r="R893" s="16">
        <v>948</v>
      </c>
      <c r="S893" s="12"/>
      <c r="T893" s="13" t="s">
        <v>17</v>
      </c>
      <c r="U893" s="13" t="s">
        <v>6687</v>
      </c>
      <c r="V893" s="11" t="s">
        <v>119</v>
      </c>
      <c r="W893" s="14" t="s">
        <v>119</v>
      </c>
      <c r="X893" s="14" t="s">
        <v>119</v>
      </c>
      <c r="Y893" s="14" t="s">
        <v>119</v>
      </c>
      <c r="Z893" s="14" t="s">
        <v>119</v>
      </c>
      <c r="AA893" s="14"/>
      <c r="AB893" s="15">
        <f>retribucións!$H$71</f>
        <v>18383.701689600002</v>
      </c>
      <c r="AC893" s="15">
        <f>retribucións!$H$60</f>
        <v>18626.938628479998</v>
      </c>
      <c r="AD893" s="15">
        <f t="shared" si="35"/>
        <v>243.23693887999616</v>
      </c>
    </row>
    <row r="894" spans="1:30" ht="15" customHeight="1" x14ac:dyDescent="0.25">
      <c r="A894" s="13" t="s">
        <v>17</v>
      </c>
      <c r="B894" s="13" t="s">
        <v>119</v>
      </c>
      <c r="C894" s="14" t="s">
        <v>3482</v>
      </c>
      <c r="D894" s="24" t="s">
        <v>3485</v>
      </c>
      <c r="E894" s="14" t="s">
        <v>3486</v>
      </c>
      <c r="F894" s="14" t="s">
        <v>1348</v>
      </c>
      <c r="G894" s="11">
        <v>9</v>
      </c>
      <c r="H894" s="15">
        <f>retribucións!$E$60</f>
        <v>6319.04</v>
      </c>
      <c r="I894" s="11" t="s">
        <v>1349</v>
      </c>
      <c r="J894" s="24" t="s">
        <v>1350</v>
      </c>
      <c r="K894" s="11">
        <v>11</v>
      </c>
      <c r="L894" s="14"/>
      <c r="M894" s="14"/>
      <c r="N894" s="12">
        <v>6003</v>
      </c>
      <c r="O894" s="25"/>
      <c r="P894" s="14"/>
      <c r="Q894" s="11" t="s">
        <v>15</v>
      </c>
      <c r="R894" s="16">
        <v>948</v>
      </c>
      <c r="S894" s="12"/>
      <c r="T894" s="13" t="s">
        <v>17</v>
      </c>
      <c r="U894" s="13" t="s">
        <v>6687</v>
      </c>
      <c r="V894" s="11" t="s">
        <v>119</v>
      </c>
      <c r="W894" s="14" t="s">
        <v>119</v>
      </c>
      <c r="X894" s="14" t="s">
        <v>119</v>
      </c>
      <c r="Y894" s="14" t="s">
        <v>119</v>
      </c>
      <c r="Z894" s="14" t="s">
        <v>119</v>
      </c>
      <c r="AA894" s="14"/>
      <c r="AB894" s="15">
        <f>retribucións!$H$71</f>
        <v>18383.701689600002</v>
      </c>
      <c r="AC894" s="15">
        <f>retribucións!$H$60</f>
        <v>18626.938628479998</v>
      </c>
      <c r="AD894" s="15">
        <f t="shared" si="35"/>
        <v>243.23693887999616</v>
      </c>
    </row>
    <row r="895" spans="1:30" ht="15" customHeight="1" x14ac:dyDescent="0.25">
      <c r="A895" s="13" t="s">
        <v>17</v>
      </c>
      <c r="B895" s="13" t="s">
        <v>17</v>
      </c>
      <c r="C895" s="14" t="s">
        <v>3482</v>
      </c>
      <c r="D895" s="24" t="s">
        <v>3487</v>
      </c>
      <c r="E895" s="14" t="s">
        <v>3488</v>
      </c>
      <c r="F895" s="14" t="s">
        <v>1348</v>
      </c>
      <c r="G895" s="11">
        <v>9</v>
      </c>
      <c r="H895" s="15">
        <f>retribucións!$E$60</f>
        <v>6319.04</v>
      </c>
      <c r="I895" s="11" t="s">
        <v>1349</v>
      </c>
      <c r="J895" s="24" t="s">
        <v>1350</v>
      </c>
      <c r="K895" s="11">
        <v>11</v>
      </c>
      <c r="L895" s="14"/>
      <c r="M895" s="14"/>
      <c r="N895" s="12">
        <v>6003</v>
      </c>
      <c r="O895" s="25"/>
      <c r="P895" s="14"/>
      <c r="Q895" s="11" t="s">
        <v>15</v>
      </c>
      <c r="R895" s="16">
        <v>948</v>
      </c>
      <c r="S895" s="12"/>
      <c r="T895" s="13" t="s">
        <v>17</v>
      </c>
      <c r="U895" s="13" t="s">
        <v>17</v>
      </c>
      <c r="V895" s="11">
        <v>497</v>
      </c>
      <c r="W895" s="14" t="s">
        <v>555</v>
      </c>
      <c r="X895" s="14" t="s">
        <v>556</v>
      </c>
      <c r="Y895" s="14" t="s">
        <v>20</v>
      </c>
      <c r="Z895" s="14">
        <v>0</v>
      </c>
      <c r="AA895" s="14"/>
      <c r="AB895" s="15">
        <f>retribucións!$H$71</f>
        <v>18383.701689600002</v>
      </c>
      <c r="AC895" s="15">
        <f>retribucións!$H$60</f>
        <v>18626.938628479998</v>
      </c>
      <c r="AD895" s="15">
        <f t="shared" si="35"/>
        <v>243.23693887999616</v>
      </c>
    </row>
    <row r="896" spans="1:30" ht="15" customHeight="1" x14ac:dyDescent="0.25">
      <c r="A896" s="13" t="s">
        <v>17</v>
      </c>
      <c r="B896" s="13" t="s">
        <v>119</v>
      </c>
      <c r="C896" s="14" t="s">
        <v>3489</v>
      </c>
      <c r="D896" s="24" t="s">
        <v>3490</v>
      </c>
      <c r="E896" s="14" t="s">
        <v>3491</v>
      </c>
      <c r="F896" s="14" t="s">
        <v>1348</v>
      </c>
      <c r="G896" s="11">
        <v>10</v>
      </c>
      <c r="H896" s="15">
        <f>retribucións!$E$59</f>
        <v>6486.34</v>
      </c>
      <c r="I896" s="11" t="s">
        <v>1349</v>
      </c>
      <c r="J896" s="24" t="s">
        <v>1350</v>
      </c>
      <c r="K896" s="11">
        <v>11</v>
      </c>
      <c r="L896" s="14"/>
      <c r="M896" s="14"/>
      <c r="N896" s="12">
        <v>6003</v>
      </c>
      <c r="O896" s="25"/>
      <c r="P896" s="14" t="s">
        <v>2259</v>
      </c>
      <c r="Q896" s="11" t="s">
        <v>15</v>
      </c>
      <c r="R896" s="16">
        <v>9733</v>
      </c>
      <c r="S896" s="12"/>
      <c r="T896" s="13" t="s">
        <v>17</v>
      </c>
      <c r="U896" s="13" t="s">
        <v>6687</v>
      </c>
      <c r="V896" s="11" t="s">
        <v>119</v>
      </c>
      <c r="W896" s="14" t="s">
        <v>119</v>
      </c>
      <c r="X896" s="14" t="s">
        <v>119</v>
      </c>
      <c r="Y896" s="14" t="s">
        <v>119</v>
      </c>
      <c r="Z896" s="14" t="s">
        <v>119</v>
      </c>
      <c r="AA896" s="14"/>
      <c r="AB896" s="15">
        <f>retribucións!$L$71</f>
        <v>18968.988064320001</v>
      </c>
      <c r="AC896" s="15">
        <f>retribucións!$H$59</f>
        <v>19124.976097919996</v>
      </c>
      <c r="AD896" s="15">
        <f>AC896-AB896</f>
        <v>155.98803359999511</v>
      </c>
    </row>
    <row r="897" spans="1:30" ht="15" customHeight="1" x14ac:dyDescent="0.25">
      <c r="A897" s="13" t="s">
        <v>17</v>
      </c>
      <c r="B897" s="13" t="s">
        <v>119</v>
      </c>
      <c r="C897" s="14" t="s">
        <v>3489</v>
      </c>
      <c r="D897" s="24" t="s">
        <v>3492</v>
      </c>
      <c r="E897" s="14" t="s">
        <v>3493</v>
      </c>
      <c r="F897" s="14" t="s">
        <v>1348</v>
      </c>
      <c r="G897" s="11">
        <v>10</v>
      </c>
      <c r="H897" s="15">
        <f>retribucións!$E$59</f>
        <v>6486.34</v>
      </c>
      <c r="I897" s="11" t="s">
        <v>1349</v>
      </c>
      <c r="J897" s="24" t="s">
        <v>1350</v>
      </c>
      <c r="K897" s="11">
        <v>11</v>
      </c>
      <c r="L897" s="14"/>
      <c r="M897" s="14"/>
      <c r="N897" s="12">
        <v>6003</v>
      </c>
      <c r="O897" s="25"/>
      <c r="P897" s="14" t="s">
        <v>2259</v>
      </c>
      <c r="Q897" s="11" t="s">
        <v>15</v>
      </c>
      <c r="R897" s="16">
        <v>9733</v>
      </c>
      <c r="S897" s="12"/>
      <c r="T897" s="13" t="s">
        <v>17</v>
      </c>
      <c r="U897" s="13" t="s">
        <v>6687</v>
      </c>
      <c r="V897" s="11" t="s">
        <v>119</v>
      </c>
      <c r="W897" s="14" t="s">
        <v>119</v>
      </c>
      <c r="X897" s="14" t="s">
        <v>119</v>
      </c>
      <c r="Y897" s="14" t="s">
        <v>119</v>
      </c>
      <c r="Z897" s="14" t="s">
        <v>119</v>
      </c>
      <c r="AA897" s="14"/>
      <c r="AB897" s="15">
        <f>retribucións!$L$71</f>
        <v>18968.988064320001</v>
      </c>
      <c r="AC897" s="15">
        <f>retribucións!$H$59</f>
        <v>19124.976097919996</v>
      </c>
      <c r="AD897" s="15">
        <f>AC897-AB897</f>
        <v>155.98803359999511</v>
      </c>
    </row>
    <row r="898" spans="1:30" ht="15" customHeight="1" x14ac:dyDescent="0.25">
      <c r="A898" s="13" t="s">
        <v>17</v>
      </c>
      <c r="B898" s="13" t="s">
        <v>119</v>
      </c>
      <c r="C898" s="14" t="s">
        <v>3489</v>
      </c>
      <c r="D898" s="24" t="s">
        <v>3494</v>
      </c>
      <c r="E898" s="14" t="s">
        <v>3495</v>
      </c>
      <c r="F898" s="14" t="s">
        <v>1348</v>
      </c>
      <c r="G898" s="11">
        <v>10</v>
      </c>
      <c r="H898" s="15">
        <f>retribucións!$E$59</f>
        <v>6486.34</v>
      </c>
      <c r="I898" s="11" t="s">
        <v>1349</v>
      </c>
      <c r="J898" s="24" t="s">
        <v>1350</v>
      </c>
      <c r="K898" s="11">
        <v>11</v>
      </c>
      <c r="L898" s="14"/>
      <c r="M898" s="14"/>
      <c r="N898" s="12">
        <v>6003</v>
      </c>
      <c r="O898" s="25"/>
      <c r="P898" s="14" t="s">
        <v>2259</v>
      </c>
      <c r="Q898" s="11" t="s">
        <v>15</v>
      </c>
      <c r="R898" s="16">
        <v>9733</v>
      </c>
      <c r="S898" s="12"/>
      <c r="T898" s="13" t="s">
        <v>17</v>
      </c>
      <c r="U898" s="13" t="s">
        <v>6687</v>
      </c>
      <c r="V898" s="11" t="s">
        <v>119</v>
      </c>
      <c r="W898" s="14" t="s">
        <v>119</v>
      </c>
      <c r="X898" s="14" t="s">
        <v>119</v>
      </c>
      <c r="Y898" s="14" t="s">
        <v>119</v>
      </c>
      <c r="Z898" s="14" t="s">
        <v>119</v>
      </c>
      <c r="AA898" s="14"/>
      <c r="AB898" s="15">
        <f>retribucións!$L$71</f>
        <v>18968.988064320001</v>
      </c>
      <c r="AC898" s="15">
        <f>retribucións!$H$59</f>
        <v>19124.976097919996</v>
      </c>
      <c r="AD898" s="15">
        <f>AC898-AB898</f>
        <v>155.98803359999511</v>
      </c>
    </row>
    <row r="899" spans="1:30" ht="15" customHeight="1" x14ac:dyDescent="0.25">
      <c r="A899" s="13" t="s">
        <v>17</v>
      </c>
      <c r="B899" s="13" t="s">
        <v>17</v>
      </c>
      <c r="C899" s="14" t="s">
        <v>3496</v>
      </c>
      <c r="D899" s="24" t="s">
        <v>3497</v>
      </c>
      <c r="E899" s="14" t="s">
        <v>3498</v>
      </c>
      <c r="F899" s="14" t="s">
        <v>1348</v>
      </c>
      <c r="G899" s="11">
        <v>10</v>
      </c>
      <c r="H899" s="15">
        <f>retribucións!$E$59</f>
        <v>6486.34</v>
      </c>
      <c r="I899" s="11" t="s">
        <v>1349</v>
      </c>
      <c r="J899" s="24" t="s">
        <v>1350</v>
      </c>
      <c r="K899" s="11">
        <v>11</v>
      </c>
      <c r="L899" s="14"/>
      <c r="M899" s="14"/>
      <c r="N899" s="12">
        <v>6003</v>
      </c>
      <c r="O899" s="25"/>
      <c r="P899" s="14" t="s">
        <v>2259</v>
      </c>
      <c r="Q899" s="11" t="s">
        <v>15</v>
      </c>
      <c r="R899" s="16">
        <v>9733</v>
      </c>
      <c r="S899" s="12"/>
      <c r="T899" s="13" t="s">
        <v>17</v>
      </c>
      <c r="U899" s="13" t="s">
        <v>17</v>
      </c>
      <c r="V899" s="11">
        <v>373</v>
      </c>
      <c r="W899" s="14" t="s">
        <v>557</v>
      </c>
      <c r="X899" s="14" t="s">
        <v>558</v>
      </c>
      <c r="Y899" s="14" t="s">
        <v>20</v>
      </c>
      <c r="Z899" s="14">
        <v>0</v>
      </c>
      <c r="AA899" s="14"/>
      <c r="AB899" s="15">
        <f>retribucións!$L$71</f>
        <v>18968.988064320001</v>
      </c>
      <c r="AC899" s="15">
        <f>retribucións!$H$59</f>
        <v>19124.976097919996</v>
      </c>
      <c r="AD899" s="15">
        <f>AC899-AB899</f>
        <v>155.98803359999511</v>
      </c>
    </row>
    <row r="900" spans="1:30" ht="15" customHeight="1" x14ac:dyDescent="0.25">
      <c r="A900" s="13" t="s">
        <v>17</v>
      </c>
      <c r="B900" s="13" t="s">
        <v>17</v>
      </c>
      <c r="C900" s="14" t="s">
        <v>3496</v>
      </c>
      <c r="D900" s="24" t="s">
        <v>3499</v>
      </c>
      <c r="E900" s="14" t="s">
        <v>3500</v>
      </c>
      <c r="F900" s="14" t="s">
        <v>1348</v>
      </c>
      <c r="G900" s="11">
        <v>9</v>
      </c>
      <c r="H900" s="15">
        <f>retribucións!$E$60</f>
        <v>6319.04</v>
      </c>
      <c r="I900" s="11" t="s">
        <v>1349</v>
      </c>
      <c r="J900" s="24" t="s">
        <v>1350</v>
      </c>
      <c r="K900" s="11">
        <v>11</v>
      </c>
      <c r="L900" s="14"/>
      <c r="M900" s="14"/>
      <c r="N900" s="12">
        <v>6003</v>
      </c>
      <c r="O900" s="25"/>
      <c r="P900" s="14"/>
      <c r="Q900" s="11" t="s">
        <v>15</v>
      </c>
      <c r="R900" s="16">
        <v>948</v>
      </c>
      <c r="S900" s="12"/>
      <c r="T900" s="13" t="s">
        <v>17</v>
      </c>
      <c r="U900" s="13" t="s">
        <v>17</v>
      </c>
      <c r="V900" s="11">
        <v>298</v>
      </c>
      <c r="W900" s="14" t="s">
        <v>559</v>
      </c>
      <c r="X900" s="14" t="s">
        <v>560</v>
      </c>
      <c r="Y900" s="14" t="s">
        <v>20</v>
      </c>
      <c r="Z900" s="14">
        <v>0</v>
      </c>
      <c r="AA900" s="14"/>
      <c r="AB900" s="15">
        <f>retribucións!$H$71</f>
        <v>18383.701689600002</v>
      </c>
      <c r="AC900" s="15">
        <f>retribucións!$H$60</f>
        <v>18626.938628479998</v>
      </c>
      <c r="AD900" s="15">
        <f t="shared" ref="AD900:AD901" si="36">AC900-AB900</f>
        <v>243.23693887999616</v>
      </c>
    </row>
    <row r="901" spans="1:30" ht="15" customHeight="1" x14ac:dyDescent="0.25">
      <c r="A901" s="13" t="s">
        <v>17</v>
      </c>
      <c r="B901" s="13" t="s">
        <v>119</v>
      </c>
      <c r="C901" s="14" t="s">
        <v>3496</v>
      </c>
      <c r="D901" s="24" t="s">
        <v>3501</v>
      </c>
      <c r="E901" s="14" t="s">
        <v>3502</v>
      </c>
      <c r="F901" s="14" t="s">
        <v>1348</v>
      </c>
      <c r="G901" s="11">
        <v>9</v>
      </c>
      <c r="H901" s="15">
        <f>retribucións!$E$60</f>
        <v>6319.04</v>
      </c>
      <c r="I901" s="11" t="s">
        <v>1349</v>
      </c>
      <c r="J901" s="24" t="s">
        <v>1350</v>
      </c>
      <c r="K901" s="11">
        <v>11</v>
      </c>
      <c r="L901" s="14"/>
      <c r="M901" s="14"/>
      <c r="N901" s="12">
        <v>6003</v>
      </c>
      <c r="O901" s="25"/>
      <c r="P901" s="14"/>
      <c r="Q901" s="11" t="s">
        <v>15</v>
      </c>
      <c r="R901" s="16" t="s">
        <v>16</v>
      </c>
      <c r="S901" s="12"/>
      <c r="T901" s="13" t="s">
        <v>17</v>
      </c>
      <c r="U901" s="13" t="s">
        <v>6687</v>
      </c>
      <c r="V901" s="11" t="s">
        <v>119</v>
      </c>
      <c r="W901" s="14" t="s">
        <v>119</v>
      </c>
      <c r="X901" s="14" t="s">
        <v>119</v>
      </c>
      <c r="Y901" s="14" t="s">
        <v>119</v>
      </c>
      <c r="Z901" s="14" t="s">
        <v>119</v>
      </c>
      <c r="AA901" s="14"/>
      <c r="AB901" s="15">
        <f>retribucións!$H$71</f>
        <v>18383.701689600002</v>
      </c>
      <c r="AC901" s="15">
        <f>retribucións!$H$60</f>
        <v>18626.938628479998</v>
      </c>
      <c r="AD901" s="15">
        <f t="shared" si="36"/>
        <v>243.23693887999616</v>
      </c>
    </row>
    <row r="902" spans="1:30" ht="15" customHeight="1" x14ac:dyDescent="0.25">
      <c r="A902" s="13" t="s">
        <v>17</v>
      </c>
      <c r="B902" s="13" t="s">
        <v>119</v>
      </c>
      <c r="C902" s="14" t="s">
        <v>3496</v>
      </c>
      <c r="D902" s="24" t="s">
        <v>3503</v>
      </c>
      <c r="E902" s="14" t="s">
        <v>3504</v>
      </c>
      <c r="F902" s="14" t="s">
        <v>1348</v>
      </c>
      <c r="G902" s="11">
        <v>10</v>
      </c>
      <c r="H902" s="15">
        <f>retribucións!$E$59</f>
        <v>6486.34</v>
      </c>
      <c r="I902" s="11" t="s">
        <v>1349</v>
      </c>
      <c r="J902" s="24" t="s">
        <v>1350</v>
      </c>
      <c r="K902" s="11">
        <v>11</v>
      </c>
      <c r="L902" s="14"/>
      <c r="M902" s="14"/>
      <c r="N902" s="12">
        <v>6003</v>
      </c>
      <c r="O902" s="25"/>
      <c r="P902" s="14" t="s">
        <v>2259</v>
      </c>
      <c r="Q902" s="11" t="s">
        <v>15</v>
      </c>
      <c r="R902" s="16">
        <v>9733</v>
      </c>
      <c r="S902" s="12"/>
      <c r="T902" s="13" t="s">
        <v>17</v>
      </c>
      <c r="U902" s="13" t="s">
        <v>6687</v>
      </c>
      <c r="V902" s="11" t="s">
        <v>119</v>
      </c>
      <c r="W902" s="14" t="s">
        <v>119</v>
      </c>
      <c r="X902" s="14" t="s">
        <v>119</v>
      </c>
      <c r="Y902" s="14" t="s">
        <v>119</v>
      </c>
      <c r="Z902" s="14" t="s">
        <v>119</v>
      </c>
      <c r="AA902" s="14"/>
      <c r="AB902" s="15">
        <f>retribucións!$L$71</f>
        <v>18968.988064320001</v>
      </c>
      <c r="AC902" s="15">
        <f>retribucións!$H$59</f>
        <v>19124.976097919996</v>
      </c>
      <c r="AD902" s="15">
        <f>AC902-AB902</f>
        <v>155.98803359999511</v>
      </c>
    </row>
    <row r="903" spans="1:30" ht="15" customHeight="1" x14ac:dyDescent="0.25">
      <c r="A903" s="13" t="s">
        <v>17</v>
      </c>
      <c r="B903" s="13" t="s">
        <v>119</v>
      </c>
      <c r="C903" s="14" t="s">
        <v>3496</v>
      </c>
      <c r="D903" s="24" t="s">
        <v>3505</v>
      </c>
      <c r="E903" s="14" t="s">
        <v>3506</v>
      </c>
      <c r="F903" s="14" t="s">
        <v>1348</v>
      </c>
      <c r="G903" s="11">
        <v>9</v>
      </c>
      <c r="H903" s="15">
        <f>retribucións!$E$60</f>
        <v>6319.04</v>
      </c>
      <c r="I903" s="11" t="s">
        <v>1349</v>
      </c>
      <c r="J903" s="24" t="s">
        <v>1350</v>
      </c>
      <c r="K903" s="11">
        <v>11</v>
      </c>
      <c r="L903" s="14"/>
      <c r="M903" s="14"/>
      <c r="N903" s="12">
        <v>6003</v>
      </c>
      <c r="O903" s="25"/>
      <c r="P903" s="14"/>
      <c r="Q903" s="11" t="s">
        <v>15</v>
      </c>
      <c r="R903" s="16">
        <v>948</v>
      </c>
      <c r="S903" s="12"/>
      <c r="T903" s="13" t="s">
        <v>17</v>
      </c>
      <c r="U903" s="13" t="s">
        <v>6687</v>
      </c>
      <c r="V903" s="11" t="s">
        <v>119</v>
      </c>
      <c r="W903" s="14" t="s">
        <v>119</v>
      </c>
      <c r="X903" s="14" t="s">
        <v>119</v>
      </c>
      <c r="Y903" s="14" t="s">
        <v>119</v>
      </c>
      <c r="Z903" s="14" t="s">
        <v>119</v>
      </c>
      <c r="AA903" s="14"/>
      <c r="AB903" s="15">
        <f>retribucións!$H$71</f>
        <v>18383.701689600002</v>
      </c>
      <c r="AC903" s="15">
        <f>retribucións!$H$60</f>
        <v>18626.938628479998</v>
      </c>
      <c r="AD903" s="15">
        <f t="shared" ref="AD903:AD931" si="37">AC903-AB903</f>
        <v>243.23693887999616</v>
      </c>
    </row>
    <row r="904" spans="1:30" ht="15" customHeight="1" x14ac:dyDescent="0.25">
      <c r="A904" s="13" t="s">
        <v>17</v>
      </c>
      <c r="B904" s="13" t="s">
        <v>119</v>
      </c>
      <c r="C904" s="14" t="s">
        <v>3507</v>
      </c>
      <c r="D904" s="24" t="s">
        <v>3508</v>
      </c>
      <c r="E904" s="14" t="s">
        <v>3509</v>
      </c>
      <c r="F904" s="14" t="s">
        <v>1348</v>
      </c>
      <c r="G904" s="11">
        <v>9</v>
      </c>
      <c r="H904" s="15">
        <f>retribucións!$E$60</f>
        <v>6319.04</v>
      </c>
      <c r="I904" s="11" t="s">
        <v>1349</v>
      </c>
      <c r="J904" s="24" t="s">
        <v>1350</v>
      </c>
      <c r="K904" s="11">
        <v>11</v>
      </c>
      <c r="L904" s="14"/>
      <c r="M904" s="14"/>
      <c r="N904" s="12">
        <v>6003</v>
      </c>
      <c r="O904" s="25"/>
      <c r="P904" s="14"/>
      <c r="Q904" s="11" t="s">
        <v>15</v>
      </c>
      <c r="R904" s="16">
        <v>948</v>
      </c>
      <c r="S904" s="12"/>
      <c r="T904" s="13" t="s">
        <v>17</v>
      </c>
      <c r="U904" s="13" t="s">
        <v>6687</v>
      </c>
      <c r="V904" s="11" t="s">
        <v>119</v>
      </c>
      <c r="W904" s="14" t="s">
        <v>119</v>
      </c>
      <c r="X904" s="14" t="s">
        <v>119</v>
      </c>
      <c r="Y904" s="14" t="s">
        <v>119</v>
      </c>
      <c r="Z904" s="14" t="s">
        <v>119</v>
      </c>
      <c r="AA904" s="14"/>
      <c r="AB904" s="15">
        <f>retribucións!$H$71</f>
        <v>18383.701689600002</v>
      </c>
      <c r="AC904" s="15">
        <f>retribucións!$H$60</f>
        <v>18626.938628479998</v>
      </c>
      <c r="AD904" s="15">
        <f t="shared" si="37"/>
        <v>243.23693887999616</v>
      </c>
    </row>
    <row r="905" spans="1:30" ht="15" customHeight="1" x14ac:dyDescent="0.25">
      <c r="A905" s="13" t="s">
        <v>17</v>
      </c>
      <c r="B905" s="13" t="s">
        <v>119</v>
      </c>
      <c r="C905" s="14" t="s">
        <v>3507</v>
      </c>
      <c r="D905" s="24" t="s">
        <v>3510</v>
      </c>
      <c r="E905" s="14" t="s">
        <v>3511</v>
      </c>
      <c r="F905" s="14" t="s">
        <v>1348</v>
      </c>
      <c r="G905" s="11">
        <v>9</v>
      </c>
      <c r="H905" s="15">
        <f>retribucións!$E$60</f>
        <v>6319.04</v>
      </c>
      <c r="I905" s="11" t="s">
        <v>1349</v>
      </c>
      <c r="J905" s="24" t="s">
        <v>1350</v>
      </c>
      <c r="K905" s="11">
        <v>11</v>
      </c>
      <c r="L905" s="14"/>
      <c r="M905" s="14"/>
      <c r="N905" s="12">
        <v>6003</v>
      </c>
      <c r="O905" s="25"/>
      <c r="P905" s="14"/>
      <c r="Q905" s="11" t="s">
        <v>15</v>
      </c>
      <c r="R905" s="16" t="s">
        <v>16</v>
      </c>
      <c r="S905" s="12"/>
      <c r="T905" s="13" t="s">
        <v>17</v>
      </c>
      <c r="U905" s="13" t="s">
        <v>6687</v>
      </c>
      <c r="V905" s="11" t="s">
        <v>119</v>
      </c>
      <c r="W905" s="14" t="s">
        <v>119</v>
      </c>
      <c r="X905" s="14" t="s">
        <v>119</v>
      </c>
      <c r="Y905" s="14" t="s">
        <v>119</v>
      </c>
      <c r="Z905" s="14" t="s">
        <v>119</v>
      </c>
      <c r="AA905" s="14"/>
      <c r="AB905" s="15">
        <f>retribucións!$H$71</f>
        <v>18383.701689600002</v>
      </c>
      <c r="AC905" s="15">
        <f>retribucións!$H$60</f>
        <v>18626.938628479998</v>
      </c>
      <c r="AD905" s="15">
        <f t="shared" si="37"/>
        <v>243.23693887999616</v>
      </c>
    </row>
    <row r="906" spans="1:30" ht="15" customHeight="1" x14ac:dyDescent="0.25">
      <c r="A906" s="13" t="s">
        <v>17</v>
      </c>
      <c r="B906" s="13" t="s">
        <v>119</v>
      </c>
      <c r="C906" s="14" t="s">
        <v>3507</v>
      </c>
      <c r="D906" s="24" t="s">
        <v>3512</v>
      </c>
      <c r="E906" s="14" t="s">
        <v>3513</v>
      </c>
      <c r="F906" s="14" t="s">
        <v>1348</v>
      </c>
      <c r="G906" s="11">
        <v>9</v>
      </c>
      <c r="H906" s="15">
        <f>retribucións!$E$60</f>
        <v>6319.04</v>
      </c>
      <c r="I906" s="11" t="s">
        <v>1349</v>
      </c>
      <c r="J906" s="24" t="s">
        <v>1350</v>
      </c>
      <c r="K906" s="11">
        <v>11</v>
      </c>
      <c r="L906" s="14"/>
      <c r="M906" s="14"/>
      <c r="N906" s="12">
        <v>6003</v>
      </c>
      <c r="O906" s="25"/>
      <c r="P906" s="14"/>
      <c r="Q906" s="11" t="s">
        <v>15</v>
      </c>
      <c r="R906" s="16" t="s">
        <v>16</v>
      </c>
      <c r="S906" s="12"/>
      <c r="T906" s="13" t="s">
        <v>17</v>
      </c>
      <c r="U906" s="13" t="s">
        <v>6687</v>
      </c>
      <c r="V906" s="11" t="s">
        <v>119</v>
      </c>
      <c r="W906" s="14" t="s">
        <v>119</v>
      </c>
      <c r="X906" s="14" t="s">
        <v>119</v>
      </c>
      <c r="Y906" s="14" t="s">
        <v>119</v>
      </c>
      <c r="Z906" s="14" t="s">
        <v>119</v>
      </c>
      <c r="AA906" s="14"/>
      <c r="AB906" s="15">
        <f>retribucións!$H$71</f>
        <v>18383.701689600002</v>
      </c>
      <c r="AC906" s="15">
        <f>retribucións!$H$60</f>
        <v>18626.938628479998</v>
      </c>
      <c r="AD906" s="15">
        <f t="shared" si="37"/>
        <v>243.23693887999616</v>
      </c>
    </row>
    <row r="907" spans="1:30" ht="15" customHeight="1" x14ac:dyDescent="0.25">
      <c r="A907" s="13" t="s">
        <v>17</v>
      </c>
      <c r="B907" s="13" t="s">
        <v>119</v>
      </c>
      <c r="C907" s="14" t="s">
        <v>3514</v>
      </c>
      <c r="D907" s="24" t="s">
        <v>3515</v>
      </c>
      <c r="E907" s="14" t="s">
        <v>3516</v>
      </c>
      <c r="F907" s="14" t="s">
        <v>1348</v>
      </c>
      <c r="G907" s="11">
        <v>9</v>
      </c>
      <c r="H907" s="15">
        <f>retribucións!$E$60</f>
        <v>6319.04</v>
      </c>
      <c r="I907" s="11" t="s">
        <v>1349</v>
      </c>
      <c r="J907" s="24" t="s">
        <v>1350</v>
      </c>
      <c r="K907" s="11">
        <v>11</v>
      </c>
      <c r="L907" s="14"/>
      <c r="M907" s="14"/>
      <c r="N907" s="12">
        <v>6003</v>
      </c>
      <c r="O907" s="25"/>
      <c r="P907" s="14"/>
      <c r="Q907" s="11" t="s">
        <v>15</v>
      </c>
      <c r="R907" s="16" t="s">
        <v>16</v>
      </c>
      <c r="S907" s="12"/>
      <c r="T907" s="13" t="s">
        <v>17</v>
      </c>
      <c r="U907" s="13" t="s">
        <v>6687</v>
      </c>
      <c r="V907" s="11" t="s">
        <v>119</v>
      </c>
      <c r="W907" s="14" t="s">
        <v>119</v>
      </c>
      <c r="X907" s="14" t="s">
        <v>119</v>
      </c>
      <c r="Y907" s="14" t="s">
        <v>119</v>
      </c>
      <c r="Z907" s="14" t="s">
        <v>119</v>
      </c>
      <c r="AA907" s="14"/>
      <c r="AB907" s="15">
        <f>retribucións!$H$71</f>
        <v>18383.701689600002</v>
      </c>
      <c r="AC907" s="15">
        <f>retribucións!$H$60</f>
        <v>18626.938628479998</v>
      </c>
      <c r="AD907" s="15">
        <f t="shared" si="37"/>
        <v>243.23693887999616</v>
      </c>
    </row>
    <row r="908" spans="1:30" ht="15" customHeight="1" x14ac:dyDescent="0.25">
      <c r="A908" s="13" t="s">
        <v>17</v>
      </c>
      <c r="B908" s="13" t="s">
        <v>119</v>
      </c>
      <c r="C908" s="14" t="s">
        <v>3514</v>
      </c>
      <c r="D908" s="24" t="s">
        <v>3517</v>
      </c>
      <c r="E908" s="14" t="s">
        <v>3518</v>
      </c>
      <c r="F908" s="14" t="s">
        <v>1348</v>
      </c>
      <c r="G908" s="11">
        <v>9</v>
      </c>
      <c r="H908" s="15">
        <f>retribucións!$E$60</f>
        <v>6319.04</v>
      </c>
      <c r="I908" s="11" t="s">
        <v>1349</v>
      </c>
      <c r="J908" s="24" t="s">
        <v>1350</v>
      </c>
      <c r="K908" s="11">
        <v>11</v>
      </c>
      <c r="L908" s="14"/>
      <c r="M908" s="14"/>
      <c r="N908" s="12">
        <v>6003</v>
      </c>
      <c r="O908" s="25"/>
      <c r="P908" s="14"/>
      <c r="Q908" s="11" t="s">
        <v>15</v>
      </c>
      <c r="R908" s="16">
        <v>948</v>
      </c>
      <c r="S908" s="12"/>
      <c r="T908" s="13" t="s">
        <v>17</v>
      </c>
      <c r="U908" s="13" t="s">
        <v>6687</v>
      </c>
      <c r="V908" s="11" t="s">
        <v>119</v>
      </c>
      <c r="W908" s="14" t="s">
        <v>119</v>
      </c>
      <c r="X908" s="14" t="s">
        <v>119</v>
      </c>
      <c r="Y908" s="14" t="s">
        <v>119</v>
      </c>
      <c r="Z908" s="14" t="s">
        <v>119</v>
      </c>
      <c r="AA908" s="14"/>
      <c r="AB908" s="15">
        <f>retribucións!$H$71</f>
        <v>18383.701689600002</v>
      </c>
      <c r="AC908" s="15">
        <f>retribucións!$H$60</f>
        <v>18626.938628479998</v>
      </c>
      <c r="AD908" s="15">
        <f t="shared" si="37"/>
        <v>243.23693887999616</v>
      </c>
    </row>
    <row r="909" spans="1:30" ht="15" customHeight="1" x14ac:dyDescent="0.25">
      <c r="A909" s="13" t="s">
        <v>17</v>
      </c>
      <c r="B909" s="13" t="s">
        <v>119</v>
      </c>
      <c r="C909" s="14" t="s">
        <v>3514</v>
      </c>
      <c r="D909" s="24" t="s">
        <v>3519</v>
      </c>
      <c r="E909" s="14" t="s">
        <v>3520</v>
      </c>
      <c r="F909" s="14" t="s">
        <v>1348</v>
      </c>
      <c r="G909" s="11">
        <v>9</v>
      </c>
      <c r="H909" s="15">
        <f>retribucións!$E$60</f>
        <v>6319.04</v>
      </c>
      <c r="I909" s="11" t="s">
        <v>1349</v>
      </c>
      <c r="J909" s="24" t="s">
        <v>1350</v>
      </c>
      <c r="K909" s="11">
        <v>11</v>
      </c>
      <c r="L909" s="14"/>
      <c r="M909" s="14"/>
      <c r="N909" s="12">
        <v>6003</v>
      </c>
      <c r="O909" s="25"/>
      <c r="P909" s="14"/>
      <c r="Q909" s="11" t="s">
        <v>15</v>
      </c>
      <c r="R909" s="16" t="s">
        <v>16</v>
      </c>
      <c r="S909" s="12"/>
      <c r="T909" s="13" t="s">
        <v>17</v>
      </c>
      <c r="U909" s="13" t="s">
        <v>6687</v>
      </c>
      <c r="V909" s="11" t="s">
        <v>119</v>
      </c>
      <c r="W909" s="14" t="s">
        <v>119</v>
      </c>
      <c r="X909" s="14" t="s">
        <v>119</v>
      </c>
      <c r="Y909" s="14" t="s">
        <v>119</v>
      </c>
      <c r="Z909" s="14" t="s">
        <v>119</v>
      </c>
      <c r="AA909" s="14"/>
      <c r="AB909" s="15">
        <f>retribucións!$H$71</f>
        <v>18383.701689600002</v>
      </c>
      <c r="AC909" s="15">
        <f>retribucións!$H$60</f>
        <v>18626.938628479998</v>
      </c>
      <c r="AD909" s="15">
        <f t="shared" si="37"/>
        <v>243.23693887999616</v>
      </c>
    </row>
    <row r="910" spans="1:30" ht="15" customHeight="1" x14ac:dyDescent="0.25">
      <c r="A910" s="13" t="s">
        <v>17</v>
      </c>
      <c r="B910" s="13" t="s">
        <v>119</v>
      </c>
      <c r="C910" s="14" t="s">
        <v>3514</v>
      </c>
      <c r="D910" s="24" t="s">
        <v>3521</v>
      </c>
      <c r="E910" s="14" t="s">
        <v>3522</v>
      </c>
      <c r="F910" s="14" t="s">
        <v>1348</v>
      </c>
      <c r="G910" s="11">
        <v>9</v>
      </c>
      <c r="H910" s="15">
        <f>retribucións!$E$60</f>
        <v>6319.04</v>
      </c>
      <c r="I910" s="11" t="s">
        <v>1349</v>
      </c>
      <c r="J910" s="24" t="s">
        <v>1350</v>
      </c>
      <c r="K910" s="11">
        <v>11</v>
      </c>
      <c r="L910" s="14"/>
      <c r="M910" s="14"/>
      <c r="N910" s="12">
        <v>6003</v>
      </c>
      <c r="O910" s="25"/>
      <c r="P910" s="14"/>
      <c r="Q910" s="11" t="s">
        <v>15</v>
      </c>
      <c r="R910" s="16" t="s">
        <v>16</v>
      </c>
      <c r="S910" s="12"/>
      <c r="T910" s="13" t="s">
        <v>17</v>
      </c>
      <c r="U910" s="13" t="s">
        <v>6687</v>
      </c>
      <c r="V910" s="11" t="s">
        <v>119</v>
      </c>
      <c r="W910" s="14" t="s">
        <v>119</v>
      </c>
      <c r="X910" s="14" t="s">
        <v>119</v>
      </c>
      <c r="Y910" s="14" t="s">
        <v>119</v>
      </c>
      <c r="Z910" s="14" t="s">
        <v>119</v>
      </c>
      <c r="AA910" s="14"/>
      <c r="AB910" s="15">
        <f>retribucións!$H$71</f>
        <v>18383.701689600002</v>
      </c>
      <c r="AC910" s="15">
        <f>retribucións!$H$60</f>
        <v>18626.938628479998</v>
      </c>
      <c r="AD910" s="15">
        <f t="shared" si="37"/>
        <v>243.23693887999616</v>
      </c>
    </row>
    <row r="911" spans="1:30" ht="15" customHeight="1" x14ac:dyDescent="0.25">
      <c r="A911" s="13" t="s">
        <v>17</v>
      </c>
      <c r="B911" s="13" t="s">
        <v>119</v>
      </c>
      <c r="C911" s="14" t="s">
        <v>3523</v>
      </c>
      <c r="D911" s="24" t="s">
        <v>3524</v>
      </c>
      <c r="E911" s="14" t="s">
        <v>3525</v>
      </c>
      <c r="F911" s="14" t="s">
        <v>1348</v>
      </c>
      <c r="G911" s="11">
        <v>9</v>
      </c>
      <c r="H911" s="15">
        <f>retribucións!$E$60</f>
        <v>6319.04</v>
      </c>
      <c r="I911" s="11" t="s">
        <v>1349</v>
      </c>
      <c r="J911" s="24" t="s">
        <v>1350</v>
      </c>
      <c r="K911" s="11">
        <v>11</v>
      </c>
      <c r="L911" s="14"/>
      <c r="M911" s="14"/>
      <c r="N911" s="12">
        <v>6003</v>
      </c>
      <c r="O911" s="25"/>
      <c r="P911" s="14"/>
      <c r="Q911" s="11" t="s">
        <v>15</v>
      </c>
      <c r="R911" s="16">
        <v>948</v>
      </c>
      <c r="S911" s="12"/>
      <c r="T911" s="13" t="s">
        <v>17</v>
      </c>
      <c r="U911" s="13" t="s">
        <v>6687</v>
      </c>
      <c r="V911" s="11" t="s">
        <v>119</v>
      </c>
      <c r="W911" s="14" t="s">
        <v>119</v>
      </c>
      <c r="X911" s="14" t="s">
        <v>119</v>
      </c>
      <c r="Y911" s="14" t="s">
        <v>119</v>
      </c>
      <c r="Z911" s="14" t="s">
        <v>119</v>
      </c>
      <c r="AA911" s="14"/>
      <c r="AB911" s="15">
        <f>retribucións!$H$71</f>
        <v>18383.701689600002</v>
      </c>
      <c r="AC911" s="15">
        <f>retribucións!$H$60</f>
        <v>18626.938628479998</v>
      </c>
      <c r="AD911" s="15">
        <f t="shared" si="37"/>
        <v>243.23693887999616</v>
      </c>
    </row>
    <row r="912" spans="1:30" ht="15" customHeight="1" x14ac:dyDescent="0.25">
      <c r="A912" s="13" t="s">
        <v>17</v>
      </c>
      <c r="B912" s="13" t="s">
        <v>119</v>
      </c>
      <c r="C912" s="14" t="s">
        <v>3523</v>
      </c>
      <c r="D912" s="24" t="s">
        <v>3526</v>
      </c>
      <c r="E912" s="14" t="s">
        <v>3527</v>
      </c>
      <c r="F912" s="14" t="s">
        <v>1348</v>
      </c>
      <c r="G912" s="11">
        <v>9</v>
      </c>
      <c r="H912" s="15">
        <f>retribucións!$E$60</f>
        <v>6319.04</v>
      </c>
      <c r="I912" s="11" t="s">
        <v>1349</v>
      </c>
      <c r="J912" s="24" t="s">
        <v>1350</v>
      </c>
      <c r="K912" s="11">
        <v>11</v>
      </c>
      <c r="L912" s="14"/>
      <c r="M912" s="14"/>
      <c r="N912" s="12">
        <v>6003</v>
      </c>
      <c r="O912" s="25"/>
      <c r="P912" s="14"/>
      <c r="Q912" s="11" t="s">
        <v>15</v>
      </c>
      <c r="R912" s="16" t="s">
        <v>16</v>
      </c>
      <c r="S912" s="12"/>
      <c r="T912" s="13" t="s">
        <v>17</v>
      </c>
      <c r="U912" s="13" t="s">
        <v>6687</v>
      </c>
      <c r="V912" s="11" t="s">
        <v>119</v>
      </c>
      <c r="W912" s="14" t="s">
        <v>119</v>
      </c>
      <c r="X912" s="14" t="s">
        <v>119</v>
      </c>
      <c r="Y912" s="14" t="s">
        <v>119</v>
      </c>
      <c r="Z912" s="14" t="s">
        <v>119</v>
      </c>
      <c r="AA912" s="14"/>
      <c r="AB912" s="15">
        <f>retribucións!$H$71</f>
        <v>18383.701689600002</v>
      </c>
      <c r="AC912" s="15">
        <f>retribucións!$H$60</f>
        <v>18626.938628479998</v>
      </c>
      <c r="AD912" s="15">
        <f t="shared" si="37"/>
        <v>243.23693887999616</v>
      </c>
    </row>
    <row r="913" spans="1:30" ht="15" customHeight="1" x14ac:dyDescent="0.25">
      <c r="A913" s="13" t="s">
        <v>17</v>
      </c>
      <c r="B913" s="13" t="s">
        <v>119</v>
      </c>
      <c r="C913" s="14" t="s">
        <v>3523</v>
      </c>
      <c r="D913" s="24" t="s">
        <v>3528</v>
      </c>
      <c r="E913" s="14" t="s">
        <v>3529</v>
      </c>
      <c r="F913" s="14" t="s">
        <v>1348</v>
      </c>
      <c r="G913" s="11">
        <v>9</v>
      </c>
      <c r="H913" s="15">
        <f>retribucións!$E$60</f>
        <v>6319.04</v>
      </c>
      <c r="I913" s="11" t="s">
        <v>1349</v>
      </c>
      <c r="J913" s="24" t="s">
        <v>1350</v>
      </c>
      <c r="K913" s="11">
        <v>11</v>
      </c>
      <c r="L913" s="14"/>
      <c r="M913" s="14"/>
      <c r="N913" s="12">
        <v>6003</v>
      </c>
      <c r="O913" s="25"/>
      <c r="P913" s="14"/>
      <c r="Q913" s="11" t="s">
        <v>15</v>
      </c>
      <c r="R913" s="16">
        <v>948</v>
      </c>
      <c r="S913" s="12"/>
      <c r="T913" s="13" t="s">
        <v>17</v>
      </c>
      <c r="U913" s="13" t="s">
        <v>6687</v>
      </c>
      <c r="V913" s="11" t="s">
        <v>119</v>
      </c>
      <c r="W913" s="14" t="s">
        <v>119</v>
      </c>
      <c r="X913" s="14" t="s">
        <v>119</v>
      </c>
      <c r="Y913" s="14" t="s">
        <v>119</v>
      </c>
      <c r="Z913" s="14" t="s">
        <v>119</v>
      </c>
      <c r="AA913" s="14"/>
      <c r="AB913" s="15">
        <f>retribucións!$H$71</f>
        <v>18383.701689600002</v>
      </c>
      <c r="AC913" s="15">
        <f>retribucións!$H$60</f>
        <v>18626.938628479998</v>
      </c>
      <c r="AD913" s="15">
        <f t="shared" si="37"/>
        <v>243.23693887999616</v>
      </c>
    </row>
    <row r="914" spans="1:30" ht="15" customHeight="1" x14ac:dyDescent="0.25">
      <c r="A914" s="13" t="s">
        <v>17</v>
      </c>
      <c r="B914" s="13" t="s">
        <v>119</v>
      </c>
      <c r="C914" s="14" t="s">
        <v>3523</v>
      </c>
      <c r="D914" s="24" t="s">
        <v>3530</v>
      </c>
      <c r="E914" s="14" t="s">
        <v>3531</v>
      </c>
      <c r="F914" s="14" t="s">
        <v>1903</v>
      </c>
      <c r="G914" s="11">
        <v>9</v>
      </c>
      <c r="H914" s="15">
        <f>retribucións!$E$60</f>
        <v>6319.04</v>
      </c>
      <c r="I914" s="11" t="s">
        <v>1349</v>
      </c>
      <c r="J914" s="24" t="s">
        <v>1350</v>
      </c>
      <c r="K914" s="11">
        <v>1</v>
      </c>
      <c r="L914" s="14"/>
      <c r="M914" s="14"/>
      <c r="N914" s="12">
        <v>6003</v>
      </c>
      <c r="O914" s="25"/>
      <c r="P914" s="14" t="s">
        <v>1369</v>
      </c>
      <c r="Q914" s="11" t="s">
        <v>15</v>
      </c>
      <c r="R914" s="16" t="s">
        <v>21</v>
      </c>
      <c r="S914" s="12"/>
      <c r="T914" s="13" t="s">
        <v>17</v>
      </c>
      <c r="U914" s="13" t="s">
        <v>6687</v>
      </c>
      <c r="V914" s="11" t="s">
        <v>119</v>
      </c>
      <c r="W914" s="14" t="s">
        <v>119</v>
      </c>
      <c r="X914" s="14" t="s">
        <v>119</v>
      </c>
      <c r="Y914" s="14" t="s">
        <v>119</v>
      </c>
      <c r="Z914" s="14" t="s">
        <v>119</v>
      </c>
      <c r="AA914" s="14"/>
      <c r="AB914" s="15">
        <f>retribucións!$H$71</f>
        <v>18383.701689600002</v>
      </c>
      <c r="AC914" s="15">
        <f>retribucións!$H$60</f>
        <v>18626.938628479998</v>
      </c>
      <c r="AD914" s="15">
        <f t="shared" si="37"/>
        <v>243.23693887999616</v>
      </c>
    </row>
    <row r="915" spans="1:30" ht="15" customHeight="1" x14ac:dyDescent="0.25">
      <c r="A915" s="13" t="s">
        <v>17</v>
      </c>
      <c r="B915" s="13" t="s">
        <v>119</v>
      </c>
      <c r="C915" s="14" t="s">
        <v>3532</v>
      </c>
      <c r="D915" s="24" t="s">
        <v>3533</v>
      </c>
      <c r="E915" s="14" t="s">
        <v>3534</v>
      </c>
      <c r="F915" s="14" t="s">
        <v>1348</v>
      </c>
      <c r="G915" s="11">
        <v>9</v>
      </c>
      <c r="H915" s="15">
        <f>retribucións!$E$60</f>
        <v>6319.04</v>
      </c>
      <c r="I915" s="11" t="s">
        <v>1349</v>
      </c>
      <c r="J915" s="24" t="s">
        <v>1350</v>
      </c>
      <c r="K915" s="11">
        <v>11</v>
      </c>
      <c r="L915" s="14"/>
      <c r="M915" s="14"/>
      <c r="N915" s="12">
        <v>6003</v>
      </c>
      <c r="O915" s="25"/>
      <c r="P915" s="14"/>
      <c r="Q915" s="11" t="s">
        <v>15</v>
      </c>
      <c r="R915" s="16" t="s">
        <v>16</v>
      </c>
      <c r="S915" s="12"/>
      <c r="T915" s="13" t="s">
        <v>17</v>
      </c>
      <c r="U915" s="13" t="s">
        <v>6687</v>
      </c>
      <c r="V915" s="11" t="s">
        <v>119</v>
      </c>
      <c r="W915" s="14" t="s">
        <v>119</v>
      </c>
      <c r="X915" s="14" t="s">
        <v>119</v>
      </c>
      <c r="Y915" s="14" t="s">
        <v>119</v>
      </c>
      <c r="Z915" s="14" t="s">
        <v>119</v>
      </c>
      <c r="AA915" s="14"/>
      <c r="AB915" s="15">
        <f>retribucións!$H$71</f>
        <v>18383.701689600002</v>
      </c>
      <c r="AC915" s="15">
        <f>retribucións!$H$60</f>
        <v>18626.938628479998</v>
      </c>
      <c r="AD915" s="15">
        <f t="shared" si="37"/>
        <v>243.23693887999616</v>
      </c>
    </row>
    <row r="916" spans="1:30" ht="15" customHeight="1" x14ac:dyDescent="0.25">
      <c r="A916" s="13" t="s">
        <v>17</v>
      </c>
      <c r="B916" s="13" t="s">
        <v>119</v>
      </c>
      <c r="C916" s="14" t="s">
        <v>3532</v>
      </c>
      <c r="D916" s="24" t="s">
        <v>3535</v>
      </c>
      <c r="E916" s="14" t="s">
        <v>3536</v>
      </c>
      <c r="F916" s="14" t="s">
        <v>1348</v>
      </c>
      <c r="G916" s="11">
        <v>9</v>
      </c>
      <c r="H916" s="15">
        <f>retribucións!$E$60</f>
        <v>6319.04</v>
      </c>
      <c r="I916" s="11" t="s">
        <v>1349</v>
      </c>
      <c r="J916" s="24" t="s">
        <v>1350</v>
      </c>
      <c r="K916" s="11">
        <v>11</v>
      </c>
      <c r="L916" s="14"/>
      <c r="M916" s="14"/>
      <c r="N916" s="12">
        <v>6003</v>
      </c>
      <c r="O916" s="25"/>
      <c r="P916" s="14"/>
      <c r="Q916" s="11" t="s">
        <v>15</v>
      </c>
      <c r="R916" s="16" t="s">
        <v>16</v>
      </c>
      <c r="S916" s="12"/>
      <c r="T916" s="13" t="s">
        <v>17</v>
      </c>
      <c r="U916" s="13" t="s">
        <v>6687</v>
      </c>
      <c r="V916" s="11" t="s">
        <v>119</v>
      </c>
      <c r="W916" s="14" t="s">
        <v>119</v>
      </c>
      <c r="X916" s="14" t="s">
        <v>119</v>
      </c>
      <c r="Y916" s="14" t="s">
        <v>119</v>
      </c>
      <c r="Z916" s="14" t="s">
        <v>119</v>
      </c>
      <c r="AA916" s="14"/>
      <c r="AB916" s="15">
        <f>retribucións!$H$71</f>
        <v>18383.701689600002</v>
      </c>
      <c r="AC916" s="15">
        <f>retribucións!$H$60</f>
        <v>18626.938628479998</v>
      </c>
      <c r="AD916" s="15">
        <f t="shared" si="37"/>
        <v>243.23693887999616</v>
      </c>
    </row>
    <row r="917" spans="1:30" ht="15" customHeight="1" x14ac:dyDescent="0.25">
      <c r="A917" s="13" t="s">
        <v>17</v>
      </c>
      <c r="B917" s="13" t="s">
        <v>17</v>
      </c>
      <c r="C917" s="14" t="s">
        <v>3532</v>
      </c>
      <c r="D917" s="24" t="s">
        <v>3537</v>
      </c>
      <c r="E917" s="14" t="s">
        <v>3538</v>
      </c>
      <c r="F917" s="14" t="s">
        <v>1348</v>
      </c>
      <c r="G917" s="11">
        <v>9</v>
      </c>
      <c r="H917" s="15">
        <f>retribucións!$E$60</f>
        <v>6319.04</v>
      </c>
      <c r="I917" s="11" t="s">
        <v>1349</v>
      </c>
      <c r="J917" s="24" t="s">
        <v>1350</v>
      </c>
      <c r="K917" s="11">
        <v>11</v>
      </c>
      <c r="L917" s="14"/>
      <c r="M917" s="14"/>
      <c r="N917" s="12">
        <v>6003</v>
      </c>
      <c r="O917" s="25"/>
      <c r="P917" s="14"/>
      <c r="Q917" s="11" t="s">
        <v>15</v>
      </c>
      <c r="R917" s="16">
        <v>948</v>
      </c>
      <c r="S917" s="12"/>
      <c r="T917" s="13" t="s">
        <v>17</v>
      </c>
      <c r="U917" s="13" t="s">
        <v>17</v>
      </c>
      <c r="V917" s="11">
        <v>418</v>
      </c>
      <c r="W917" s="14" t="s">
        <v>561</v>
      </c>
      <c r="X917" s="14" t="s">
        <v>562</v>
      </c>
      <c r="Y917" s="14" t="s">
        <v>20</v>
      </c>
      <c r="Z917" s="14">
        <v>0</v>
      </c>
      <c r="AA917" s="14"/>
      <c r="AB917" s="15">
        <f>retribucións!$H$71</f>
        <v>18383.701689600002</v>
      </c>
      <c r="AC917" s="15">
        <f>retribucións!$H$60</f>
        <v>18626.938628479998</v>
      </c>
      <c r="AD917" s="15">
        <f t="shared" si="37"/>
        <v>243.23693887999616</v>
      </c>
    </row>
    <row r="918" spans="1:30" ht="15" customHeight="1" x14ac:dyDescent="0.25">
      <c r="A918" s="13" t="s">
        <v>17</v>
      </c>
      <c r="B918" s="13" t="s">
        <v>17</v>
      </c>
      <c r="C918" s="14" t="s">
        <v>3532</v>
      </c>
      <c r="D918" s="24" t="s">
        <v>3539</v>
      </c>
      <c r="E918" s="14" t="s">
        <v>3540</v>
      </c>
      <c r="F918" s="14" t="s">
        <v>1348</v>
      </c>
      <c r="G918" s="11">
        <v>9</v>
      </c>
      <c r="H918" s="15">
        <f>retribucións!$E$60</f>
        <v>6319.04</v>
      </c>
      <c r="I918" s="11" t="s">
        <v>1349</v>
      </c>
      <c r="J918" s="24" t="s">
        <v>1350</v>
      </c>
      <c r="K918" s="11">
        <v>11</v>
      </c>
      <c r="L918" s="14"/>
      <c r="M918" s="14"/>
      <c r="N918" s="12">
        <v>6003</v>
      </c>
      <c r="O918" s="25"/>
      <c r="P918" s="14"/>
      <c r="Q918" s="11" t="s">
        <v>15</v>
      </c>
      <c r="R918" s="16">
        <v>948</v>
      </c>
      <c r="S918" s="12"/>
      <c r="T918" s="13" t="s">
        <v>17</v>
      </c>
      <c r="U918" s="13" t="s">
        <v>17</v>
      </c>
      <c r="V918" s="11">
        <v>318</v>
      </c>
      <c r="W918" s="14" t="s">
        <v>563</v>
      </c>
      <c r="X918" s="14" t="s">
        <v>564</v>
      </c>
      <c r="Y918" s="14" t="s">
        <v>20</v>
      </c>
      <c r="Z918" s="14">
        <v>0</v>
      </c>
      <c r="AA918" s="14"/>
      <c r="AB918" s="15">
        <f>retribucións!$H$71</f>
        <v>18383.701689600002</v>
      </c>
      <c r="AC918" s="15">
        <f>retribucións!$H$60</f>
        <v>18626.938628479998</v>
      </c>
      <c r="AD918" s="15">
        <f t="shared" si="37"/>
        <v>243.23693887999616</v>
      </c>
    </row>
    <row r="919" spans="1:30" ht="15" customHeight="1" x14ac:dyDescent="0.25">
      <c r="A919" s="13" t="s">
        <v>17</v>
      </c>
      <c r="B919" s="13" t="s">
        <v>119</v>
      </c>
      <c r="C919" s="14" t="s">
        <v>3532</v>
      </c>
      <c r="D919" s="24" t="s">
        <v>3541</v>
      </c>
      <c r="E919" s="14" t="s">
        <v>3542</v>
      </c>
      <c r="F919" s="14" t="s">
        <v>1348</v>
      </c>
      <c r="G919" s="11">
        <v>9</v>
      </c>
      <c r="H919" s="15">
        <f>retribucións!$E$60</f>
        <v>6319.04</v>
      </c>
      <c r="I919" s="11" t="s">
        <v>1349</v>
      </c>
      <c r="J919" s="24" t="s">
        <v>1350</v>
      </c>
      <c r="K919" s="11">
        <v>11</v>
      </c>
      <c r="L919" s="14"/>
      <c r="M919" s="14"/>
      <c r="N919" s="12">
        <v>6003</v>
      </c>
      <c r="O919" s="25"/>
      <c r="P919" s="14"/>
      <c r="Q919" s="11" t="s">
        <v>15</v>
      </c>
      <c r="R919" s="16" t="s">
        <v>16</v>
      </c>
      <c r="S919" s="12"/>
      <c r="T919" s="13" t="s">
        <v>17</v>
      </c>
      <c r="U919" s="13" t="s">
        <v>6687</v>
      </c>
      <c r="V919" s="11" t="s">
        <v>119</v>
      </c>
      <c r="W919" s="14" t="s">
        <v>119</v>
      </c>
      <c r="X919" s="14" t="s">
        <v>119</v>
      </c>
      <c r="Y919" s="14" t="s">
        <v>119</v>
      </c>
      <c r="Z919" s="14" t="s">
        <v>119</v>
      </c>
      <c r="AA919" s="14"/>
      <c r="AB919" s="15">
        <f>retribucións!$H$71</f>
        <v>18383.701689600002</v>
      </c>
      <c r="AC919" s="15">
        <f>retribucións!$H$60</f>
        <v>18626.938628479998</v>
      </c>
      <c r="AD919" s="15">
        <f t="shared" si="37"/>
        <v>243.23693887999616</v>
      </c>
    </row>
    <row r="920" spans="1:30" ht="15" customHeight="1" x14ac:dyDescent="0.25">
      <c r="A920" s="13" t="s">
        <v>17</v>
      </c>
      <c r="B920" s="13" t="s">
        <v>119</v>
      </c>
      <c r="C920" s="14" t="s">
        <v>3532</v>
      </c>
      <c r="D920" s="24" t="s">
        <v>3543</v>
      </c>
      <c r="E920" s="14" t="s">
        <v>3544</v>
      </c>
      <c r="F920" s="14" t="s">
        <v>1348</v>
      </c>
      <c r="G920" s="11">
        <v>9</v>
      </c>
      <c r="H920" s="15">
        <f>retribucións!$E$60</f>
        <v>6319.04</v>
      </c>
      <c r="I920" s="11" t="s">
        <v>1349</v>
      </c>
      <c r="J920" s="24" t="s">
        <v>1350</v>
      </c>
      <c r="K920" s="11">
        <v>11</v>
      </c>
      <c r="L920" s="14"/>
      <c r="M920" s="14"/>
      <c r="N920" s="12">
        <v>6003</v>
      </c>
      <c r="O920" s="25"/>
      <c r="P920" s="14"/>
      <c r="Q920" s="11" t="s">
        <v>15</v>
      </c>
      <c r="R920" s="16" t="s">
        <v>16</v>
      </c>
      <c r="S920" s="12"/>
      <c r="T920" s="13" t="s">
        <v>17</v>
      </c>
      <c r="U920" s="13" t="s">
        <v>6687</v>
      </c>
      <c r="V920" s="11" t="s">
        <v>119</v>
      </c>
      <c r="W920" s="14" t="s">
        <v>119</v>
      </c>
      <c r="X920" s="14" t="s">
        <v>119</v>
      </c>
      <c r="Y920" s="14" t="s">
        <v>119</v>
      </c>
      <c r="Z920" s="14" t="s">
        <v>119</v>
      </c>
      <c r="AA920" s="14"/>
      <c r="AB920" s="15">
        <f>retribucións!$H$71</f>
        <v>18383.701689600002</v>
      </c>
      <c r="AC920" s="15">
        <f>retribucións!$H$60</f>
        <v>18626.938628479998</v>
      </c>
      <c r="AD920" s="15">
        <f t="shared" si="37"/>
        <v>243.23693887999616</v>
      </c>
    </row>
    <row r="921" spans="1:30" ht="15" customHeight="1" x14ac:dyDescent="0.25">
      <c r="A921" s="13" t="s">
        <v>17</v>
      </c>
      <c r="B921" s="13" t="s">
        <v>17</v>
      </c>
      <c r="C921" s="14" t="s">
        <v>3545</v>
      </c>
      <c r="D921" s="24" t="s">
        <v>3546</v>
      </c>
      <c r="E921" s="14" t="s">
        <v>3547</v>
      </c>
      <c r="F921" s="14" t="s">
        <v>1348</v>
      </c>
      <c r="G921" s="11">
        <v>9</v>
      </c>
      <c r="H921" s="15">
        <f>retribucións!$E$60</f>
        <v>6319.04</v>
      </c>
      <c r="I921" s="11" t="s">
        <v>1349</v>
      </c>
      <c r="J921" s="24" t="s">
        <v>1350</v>
      </c>
      <c r="K921" s="11">
        <v>11</v>
      </c>
      <c r="L921" s="14"/>
      <c r="M921" s="14"/>
      <c r="N921" s="12">
        <v>6003</v>
      </c>
      <c r="O921" s="25"/>
      <c r="P921" s="14"/>
      <c r="Q921" s="11" t="s">
        <v>15</v>
      </c>
      <c r="R921" s="16" t="s">
        <v>16</v>
      </c>
      <c r="S921" s="12"/>
      <c r="T921" s="13" t="s">
        <v>17</v>
      </c>
      <c r="U921" s="13" t="s">
        <v>17</v>
      </c>
      <c r="V921" s="11">
        <v>363</v>
      </c>
      <c r="W921" s="14" t="s">
        <v>565</v>
      </c>
      <c r="X921" s="14" t="s">
        <v>566</v>
      </c>
      <c r="Y921" s="14" t="s">
        <v>20</v>
      </c>
      <c r="Z921" s="14">
        <v>0</v>
      </c>
      <c r="AA921" s="14"/>
      <c r="AB921" s="15">
        <f>retribucións!$H$71</f>
        <v>18383.701689600002</v>
      </c>
      <c r="AC921" s="15">
        <f>retribucións!$H$60</f>
        <v>18626.938628479998</v>
      </c>
      <c r="AD921" s="15">
        <f t="shared" si="37"/>
        <v>243.23693887999616</v>
      </c>
    </row>
    <row r="922" spans="1:30" ht="15" customHeight="1" x14ac:dyDescent="0.25">
      <c r="A922" s="13" t="s">
        <v>17</v>
      </c>
      <c r="B922" s="13" t="s">
        <v>119</v>
      </c>
      <c r="C922" s="14" t="s">
        <v>3545</v>
      </c>
      <c r="D922" s="24" t="s">
        <v>3548</v>
      </c>
      <c r="E922" s="14" t="s">
        <v>3549</v>
      </c>
      <c r="F922" s="14" t="s">
        <v>1348</v>
      </c>
      <c r="G922" s="11">
        <v>9</v>
      </c>
      <c r="H922" s="15">
        <f>retribucións!$E$60</f>
        <v>6319.04</v>
      </c>
      <c r="I922" s="11" t="s">
        <v>1349</v>
      </c>
      <c r="J922" s="24" t="s">
        <v>1350</v>
      </c>
      <c r="K922" s="11">
        <v>11</v>
      </c>
      <c r="L922" s="14"/>
      <c r="M922" s="14"/>
      <c r="N922" s="12">
        <v>6003</v>
      </c>
      <c r="O922" s="25"/>
      <c r="P922" s="14"/>
      <c r="Q922" s="11" t="s">
        <v>15</v>
      </c>
      <c r="R922" s="16">
        <v>948</v>
      </c>
      <c r="S922" s="12"/>
      <c r="T922" s="13" t="s">
        <v>17</v>
      </c>
      <c r="U922" s="13" t="s">
        <v>6687</v>
      </c>
      <c r="V922" s="11" t="s">
        <v>119</v>
      </c>
      <c r="W922" s="14" t="s">
        <v>119</v>
      </c>
      <c r="X922" s="14" t="s">
        <v>119</v>
      </c>
      <c r="Y922" s="14" t="s">
        <v>119</v>
      </c>
      <c r="Z922" s="14" t="s">
        <v>119</v>
      </c>
      <c r="AA922" s="14"/>
      <c r="AB922" s="15">
        <f>retribucións!$H$71</f>
        <v>18383.701689600002</v>
      </c>
      <c r="AC922" s="15">
        <f>retribucións!$H$60</f>
        <v>18626.938628479998</v>
      </c>
      <c r="AD922" s="15">
        <f t="shared" si="37"/>
        <v>243.23693887999616</v>
      </c>
    </row>
    <row r="923" spans="1:30" ht="15" customHeight="1" x14ac:dyDescent="0.25">
      <c r="A923" s="13" t="s">
        <v>17</v>
      </c>
      <c r="B923" s="13" t="s">
        <v>17</v>
      </c>
      <c r="C923" s="14" t="s">
        <v>3550</v>
      </c>
      <c r="D923" s="24" t="s">
        <v>3551</v>
      </c>
      <c r="E923" s="14" t="s">
        <v>3552</v>
      </c>
      <c r="F923" s="14" t="s">
        <v>1348</v>
      </c>
      <c r="G923" s="11">
        <v>9</v>
      </c>
      <c r="H923" s="15">
        <f>retribucións!$E$60</f>
        <v>6319.04</v>
      </c>
      <c r="I923" s="11" t="s">
        <v>1349</v>
      </c>
      <c r="J923" s="24" t="s">
        <v>1350</v>
      </c>
      <c r="K923" s="11">
        <v>11</v>
      </c>
      <c r="L923" s="14"/>
      <c r="M923" s="14"/>
      <c r="N923" s="12">
        <v>6003</v>
      </c>
      <c r="O923" s="25"/>
      <c r="P923" s="14"/>
      <c r="Q923" s="11" t="s">
        <v>15</v>
      </c>
      <c r="R923" s="16">
        <v>948</v>
      </c>
      <c r="S923" s="12"/>
      <c r="T923" s="13" t="s">
        <v>17</v>
      </c>
      <c r="U923" s="13" t="s">
        <v>17</v>
      </c>
      <c r="V923" s="11">
        <v>433</v>
      </c>
      <c r="W923" s="14" t="s">
        <v>567</v>
      </c>
      <c r="X923" s="14" t="s">
        <v>568</v>
      </c>
      <c r="Y923" s="14" t="s">
        <v>20</v>
      </c>
      <c r="Z923" s="14">
        <v>0</v>
      </c>
      <c r="AA923" s="14"/>
      <c r="AB923" s="15">
        <f>retribucións!$H$71</f>
        <v>18383.701689600002</v>
      </c>
      <c r="AC923" s="15">
        <f>retribucións!$H$60</f>
        <v>18626.938628479998</v>
      </c>
      <c r="AD923" s="15">
        <f t="shared" si="37"/>
        <v>243.23693887999616</v>
      </c>
    </row>
    <row r="924" spans="1:30" ht="15" customHeight="1" x14ac:dyDescent="0.25">
      <c r="A924" s="13" t="s">
        <v>17</v>
      </c>
      <c r="B924" s="13" t="s">
        <v>119</v>
      </c>
      <c r="C924" s="14" t="s">
        <v>3550</v>
      </c>
      <c r="D924" s="24" t="s">
        <v>3553</v>
      </c>
      <c r="E924" s="14" t="s">
        <v>3554</v>
      </c>
      <c r="F924" s="14" t="s">
        <v>1348</v>
      </c>
      <c r="G924" s="11">
        <v>9</v>
      </c>
      <c r="H924" s="15">
        <f>retribucións!$E$60</f>
        <v>6319.04</v>
      </c>
      <c r="I924" s="11" t="s">
        <v>1349</v>
      </c>
      <c r="J924" s="24" t="s">
        <v>1350</v>
      </c>
      <c r="K924" s="11">
        <v>11</v>
      </c>
      <c r="L924" s="14"/>
      <c r="M924" s="14"/>
      <c r="N924" s="12">
        <v>6003</v>
      </c>
      <c r="O924" s="25"/>
      <c r="P924" s="14"/>
      <c r="Q924" s="11" t="s">
        <v>15</v>
      </c>
      <c r="R924" s="16" t="s">
        <v>16</v>
      </c>
      <c r="S924" s="12"/>
      <c r="T924" s="13" t="s">
        <v>17</v>
      </c>
      <c r="U924" s="13" t="s">
        <v>6687</v>
      </c>
      <c r="V924" s="11" t="s">
        <v>119</v>
      </c>
      <c r="W924" s="14" t="s">
        <v>119</v>
      </c>
      <c r="X924" s="14" t="s">
        <v>119</v>
      </c>
      <c r="Y924" s="14" t="s">
        <v>119</v>
      </c>
      <c r="Z924" s="14" t="s">
        <v>119</v>
      </c>
      <c r="AA924" s="14"/>
      <c r="AB924" s="15">
        <f>retribucións!$H$71</f>
        <v>18383.701689600002</v>
      </c>
      <c r="AC924" s="15">
        <f>retribucións!$H$60</f>
        <v>18626.938628479998</v>
      </c>
      <c r="AD924" s="15">
        <f t="shared" si="37"/>
        <v>243.23693887999616</v>
      </c>
    </row>
    <row r="925" spans="1:30" ht="15" customHeight="1" x14ac:dyDescent="0.25">
      <c r="A925" s="13" t="s">
        <v>17</v>
      </c>
      <c r="B925" s="13" t="s">
        <v>119</v>
      </c>
      <c r="C925" s="14" t="s">
        <v>3550</v>
      </c>
      <c r="D925" s="24" t="s">
        <v>3555</v>
      </c>
      <c r="E925" s="14" t="s">
        <v>3556</v>
      </c>
      <c r="F925" s="14" t="s">
        <v>1348</v>
      </c>
      <c r="G925" s="11">
        <v>9</v>
      </c>
      <c r="H925" s="15">
        <f>retribucións!$E$60</f>
        <v>6319.04</v>
      </c>
      <c r="I925" s="11" t="s">
        <v>1349</v>
      </c>
      <c r="J925" s="24" t="s">
        <v>1350</v>
      </c>
      <c r="K925" s="11">
        <v>11</v>
      </c>
      <c r="L925" s="14"/>
      <c r="M925" s="14"/>
      <c r="N925" s="12">
        <v>6003</v>
      </c>
      <c r="O925" s="25"/>
      <c r="P925" s="14"/>
      <c r="Q925" s="11" t="s">
        <v>15</v>
      </c>
      <c r="R925" s="16">
        <v>948</v>
      </c>
      <c r="S925" s="12"/>
      <c r="T925" s="13" t="s">
        <v>17</v>
      </c>
      <c r="U925" s="13" t="s">
        <v>6687</v>
      </c>
      <c r="V925" s="11" t="s">
        <v>119</v>
      </c>
      <c r="W925" s="14" t="s">
        <v>119</v>
      </c>
      <c r="X925" s="14" t="s">
        <v>119</v>
      </c>
      <c r="Y925" s="14" t="s">
        <v>119</v>
      </c>
      <c r="Z925" s="14" t="s">
        <v>119</v>
      </c>
      <c r="AA925" s="14"/>
      <c r="AB925" s="15">
        <f>retribucións!$H$71</f>
        <v>18383.701689600002</v>
      </c>
      <c r="AC925" s="15">
        <f>retribucións!$H$60</f>
        <v>18626.938628479998</v>
      </c>
      <c r="AD925" s="15">
        <f t="shared" si="37"/>
        <v>243.23693887999616</v>
      </c>
    </row>
    <row r="926" spans="1:30" ht="15" customHeight="1" x14ac:dyDescent="0.25">
      <c r="A926" s="13" t="s">
        <v>17</v>
      </c>
      <c r="B926" s="13" t="s">
        <v>17</v>
      </c>
      <c r="C926" s="14" t="s">
        <v>3557</v>
      </c>
      <c r="D926" s="24" t="s">
        <v>3558</v>
      </c>
      <c r="E926" s="14" t="s">
        <v>3559</v>
      </c>
      <c r="F926" s="14" t="s">
        <v>1348</v>
      </c>
      <c r="G926" s="11">
        <v>9</v>
      </c>
      <c r="H926" s="15">
        <f>retribucións!$E$60</f>
        <v>6319.04</v>
      </c>
      <c r="I926" s="11" t="s">
        <v>1349</v>
      </c>
      <c r="J926" s="24" t="s">
        <v>1350</v>
      </c>
      <c r="K926" s="11">
        <v>11</v>
      </c>
      <c r="L926" s="14"/>
      <c r="M926" s="14"/>
      <c r="N926" s="12">
        <v>6003</v>
      </c>
      <c r="O926" s="25"/>
      <c r="P926" s="14"/>
      <c r="Q926" s="11" t="s">
        <v>15</v>
      </c>
      <c r="R926" s="16" t="s">
        <v>16</v>
      </c>
      <c r="S926" s="12"/>
      <c r="T926" s="13" t="s">
        <v>17</v>
      </c>
      <c r="U926" s="13" t="s">
        <v>17</v>
      </c>
      <c r="V926" s="11">
        <v>387</v>
      </c>
      <c r="W926" s="14" t="s">
        <v>569</v>
      </c>
      <c r="X926" s="14" t="s">
        <v>570</v>
      </c>
      <c r="Y926" s="14" t="s">
        <v>20</v>
      </c>
      <c r="Z926" s="14">
        <v>0</v>
      </c>
      <c r="AA926" s="14"/>
      <c r="AB926" s="15">
        <f>retribucións!$H$71</f>
        <v>18383.701689600002</v>
      </c>
      <c r="AC926" s="15">
        <f>retribucións!$H$60</f>
        <v>18626.938628479998</v>
      </c>
      <c r="AD926" s="15">
        <f t="shared" si="37"/>
        <v>243.23693887999616</v>
      </c>
    </row>
    <row r="927" spans="1:30" ht="15" customHeight="1" x14ac:dyDescent="0.25">
      <c r="A927" s="13" t="s">
        <v>17</v>
      </c>
      <c r="B927" s="13" t="s">
        <v>119</v>
      </c>
      <c r="C927" s="14" t="s">
        <v>3557</v>
      </c>
      <c r="D927" s="24" t="s">
        <v>3560</v>
      </c>
      <c r="E927" s="14" t="s">
        <v>3561</v>
      </c>
      <c r="F927" s="14" t="s">
        <v>1348</v>
      </c>
      <c r="G927" s="11">
        <v>9</v>
      </c>
      <c r="H927" s="15">
        <f>retribucións!$E$60</f>
        <v>6319.04</v>
      </c>
      <c r="I927" s="11" t="s">
        <v>1349</v>
      </c>
      <c r="J927" s="24" t="s">
        <v>1350</v>
      </c>
      <c r="K927" s="11">
        <v>11</v>
      </c>
      <c r="L927" s="14"/>
      <c r="M927" s="14"/>
      <c r="N927" s="12">
        <v>6003</v>
      </c>
      <c r="O927" s="25"/>
      <c r="P927" s="14"/>
      <c r="Q927" s="11" t="s">
        <v>15</v>
      </c>
      <c r="R927" s="16" t="s">
        <v>16</v>
      </c>
      <c r="S927" s="12"/>
      <c r="T927" s="13" t="s">
        <v>17</v>
      </c>
      <c r="U927" s="13" t="s">
        <v>6687</v>
      </c>
      <c r="V927" s="11" t="s">
        <v>119</v>
      </c>
      <c r="W927" s="14" t="s">
        <v>119</v>
      </c>
      <c r="X927" s="14" t="s">
        <v>119</v>
      </c>
      <c r="Y927" s="14" t="s">
        <v>119</v>
      </c>
      <c r="Z927" s="14" t="s">
        <v>119</v>
      </c>
      <c r="AA927" s="14"/>
      <c r="AB927" s="15">
        <f>retribucións!$H$71</f>
        <v>18383.701689600002</v>
      </c>
      <c r="AC927" s="15">
        <f>retribucións!$H$60</f>
        <v>18626.938628479998</v>
      </c>
      <c r="AD927" s="15">
        <f t="shared" si="37"/>
        <v>243.23693887999616</v>
      </c>
    </row>
    <row r="928" spans="1:30" ht="15" customHeight="1" x14ac:dyDescent="0.25">
      <c r="A928" s="13" t="s">
        <v>17</v>
      </c>
      <c r="B928" s="13" t="s">
        <v>17</v>
      </c>
      <c r="C928" s="14" t="s">
        <v>3557</v>
      </c>
      <c r="D928" s="24" t="s">
        <v>3562</v>
      </c>
      <c r="E928" s="14" t="s">
        <v>3563</v>
      </c>
      <c r="F928" s="14" t="s">
        <v>1348</v>
      </c>
      <c r="G928" s="11">
        <v>9</v>
      </c>
      <c r="H928" s="15">
        <f>retribucións!$E$60</f>
        <v>6319.04</v>
      </c>
      <c r="I928" s="11" t="s">
        <v>1349</v>
      </c>
      <c r="J928" s="24" t="s">
        <v>1350</v>
      </c>
      <c r="K928" s="11">
        <v>11</v>
      </c>
      <c r="L928" s="14"/>
      <c r="M928" s="14"/>
      <c r="N928" s="12">
        <v>6003</v>
      </c>
      <c r="O928" s="25"/>
      <c r="P928" s="14"/>
      <c r="Q928" s="11" t="s">
        <v>15</v>
      </c>
      <c r="R928" s="16" t="s">
        <v>16</v>
      </c>
      <c r="S928" s="12"/>
      <c r="T928" s="13" t="s">
        <v>17</v>
      </c>
      <c r="U928" s="13" t="s">
        <v>17</v>
      </c>
      <c r="V928" s="11">
        <v>329</v>
      </c>
      <c r="W928" s="14" t="s">
        <v>571</v>
      </c>
      <c r="X928" s="14" t="s">
        <v>572</v>
      </c>
      <c r="Y928" s="14" t="s">
        <v>20</v>
      </c>
      <c r="Z928" s="14">
        <v>0</v>
      </c>
      <c r="AA928" s="14"/>
      <c r="AB928" s="15">
        <f>retribucións!$H$71</f>
        <v>18383.701689600002</v>
      </c>
      <c r="AC928" s="15">
        <f>retribucións!$H$60</f>
        <v>18626.938628479998</v>
      </c>
      <c r="AD928" s="15">
        <f t="shared" si="37"/>
        <v>243.23693887999616</v>
      </c>
    </row>
    <row r="929" spans="1:30" ht="15" customHeight="1" x14ac:dyDescent="0.25">
      <c r="A929" s="13" t="s">
        <v>17</v>
      </c>
      <c r="B929" s="13" t="s">
        <v>119</v>
      </c>
      <c r="C929" s="14" t="s">
        <v>3557</v>
      </c>
      <c r="D929" s="24" t="s">
        <v>3564</v>
      </c>
      <c r="E929" s="14" t="s">
        <v>3565</v>
      </c>
      <c r="F929" s="14" t="s">
        <v>1348</v>
      </c>
      <c r="G929" s="11">
        <v>9</v>
      </c>
      <c r="H929" s="15">
        <f>retribucións!$E$60</f>
        <v>6319.04</v>
      </c>
      <c r="I929" s="11" t="s">
        <v>1349</v>
      </c>
      <c r="J929" s="24" t="s">
        <v>1350</v>
      </c>
      <c r="K929" s="11">
        <v>11</v>
      </c>
      <c r="L929" s="14"/>
      <c r="M929" s="14"/>
      <c r="N929" s="12">
        <v>6003</v>
      </c>
      <c r="O929" s="25"/>
      <c r="P929" s="14"/>
      <c r="Q929" s="11" t="s">
        <v>15</v>
      </c>
      <c r="R929" s="16" t="s">
        <v>16</v>
      </c>
      <c r="S929" s="12"/>
      <c r="T929" s="13" t="s">
        <v>17</v>
      </c>
      <c r="U929" s="13" t="s">
        <v>6687</v>
      </c>
      <c r="V929" s="11" t="s">
        <v>119</v>
      </c>
      <c r="W929" s="14" t="s">
        <v>119</v>
      </c>
      <c r="X929" s="14" t="s">
        <v>119</v>
      </c>
      <c r="Y929" s="14" t="s">
        <v>119</v>
      </c>
      <c r="Z929" s="14" t="s">
        <v>119</v>
      </c>
      <c r="AA929" s="14"/>
      <c r="AB929" s="15">
        <f>retribucións!$H$71</f>
        <v>18383.701689600002</v>
      </c>
      <c r="AC929" s="15">
        <f>retribucións!$H$60</f>
        <v>18626.938628479998</v>
      </c>
      <c r="AD929" s="15">
        <f t="shared" si="37"/>
        <v>243.23693887999616</v>
      </c>
    </row>
    <row r="930" spans="1:30" ht="15" customHeight="1" x14ac:dyDescent="0.25">
      <c r="A930" s="13" t="s">
        <v>17</v>
      </c>
      <c r="B930" s="13" t="s">
        <v>119</v>
      </c>
      <c r="C930" s="14" t="s">
        <v>3566</v>
      </c>
      <c r="D930" s="24" t="s">
        <v>3567</v>
      </c>
      <c r="E930" s="14" t="s">
        <v>3568</v>
      </c>
      <c r="F930" s="14" t="s">
        <v>1348</v>
      </c>
      <c r="G930" s="11">
        <v>9</v>
      </c>
      <c r="H930" s="15">
        <f>retribucións!$E$60</f>
        <v>6319.04</v>
      </c>
      <c r="I930" s="11" t="s">
        <v>1349</v>
      </c>
      <c r="J930" s="24" t="s">
        <v>1350</v>
      </c>
      <c r="K930" s="11">
        <v>11</v>
      </c>
      <c r="L930" s="14"/>
      <c r="M930" s="14"/>
      <c r="N930" s="12">
        <v>6003</v>
      </c>
      <c r="O930" s="25"/>
      <c r="P930" s="14"/>
      <c r="Q930" s="11" t="s">
        <v>15</v>
      </c>
      <c r="R930" s="16">
        <v>948</v>
      </c>
      <c r="S930" s="12"/>
      <c r="T930" s="13" t="s">
        <v>17</v>
      </c>
      <c r="U930" s="13" t="s">
        <v>6687</v>
      </c>
      <c r="V930" s="11" t="s">
        <v>119</v>
      </c>
      <c r="W930" s="14" t="s">
        <v>119</v>
      </c>
      <c r="X930" s="14" t="s">
        <v>119</v>
      </c>
      <c r="Y930" s="14" t="s">
        <v>119</v>
      </c>
      <c r="Z930" s="14" t="s">
        <v>119</v>
      </c>
      <c r="AA930" s="14"/>
      <c r="AB930" s="15">
        <f>retribucións!$H$71</f>
        <v>18383.701689600002</v>
      </c>
      <c r="AC930" s="15">
        <f>retribucións!$H$60</f>
        <v>18626.938628479998</v>
      </c>
      <c r="AD930" s="15">
        <f t="shared" si="37"/>
        <v>243.23693887999616</v>
      </c>
    </row>
    <row r="931" spans="1:30" ht="15" customHeight="1" x14ac:dyDescent="0.25">
      <c r="A931" s="13" t="s">
        <v>17</v>
      </c>
      <c r="B931" s="13" t="s">
        <v>119</v>
      </c>
      <c r="C931" s="14" t="s">
        <v>3566</v>
      </c>
      <c r="D931" s="24" t="s">
        <v>3569</v>
      </c>
      <c r="E931" s="14" t="s">
        <v>3570</v>
      </c>
      <c r="F931" s="14" t="s">
        <v>1348</v>
      </c>
      <c r="G931" s="11">
        <v>9</v>
      </c>
      <c r="H931" s="15">
        <f>retribucións!$E$60</f>
        <v>6319.04</v>
      </c>
      <c r="I931" s="11" t="s">
        <v>1349</v>
      </c>
      <c r="J931" s="24" t="s">
        <v>1350</v>
      </c>
      <c r="K931" s="11">
        <v>11</v>
      </c>
      <c r="L931" s="14"/>
      <c r="M931" s="14"/>
      <c r="N931" s="12">
        <v>6003</v>
      </c>
      <c r="O931" s="25"/>
      <c r="P931" s="14"/>
      <c r="Q931" s="11" t="s">
        <v>15</v>
      </c>
      <c r="R931" s="16" t="s">
        <v>16</v>
      </c>
      <c r="S931" s="12"/>
      <c r="T931" s="13" t="s">
        <v>17</v>
      </c>
      <c r="U931" s="13" t="s">
        <v>6687</v>
      </c>
      <c r="V931" s="11" t="s">
        <v>119</v>
      </c>
      <c r="W931" s="14" t="s">
        <v>119</v>
      </c>
      <c r="X931" s="14" t="s">
        <v>119</v>
      </c>
      <c r="Y931" s="14" t="s">
        <v>119</v>
      </c>
      <c r="Z931" s="14" t="s">
        <v>119</v>
      </c>
      <c r="AA931" s="14"/>
      <c r="AB931" s="15">
        <f>retribucións!$H$71</f>
        <v>18383.701689600002</v>
      </c>
      <c r="AC931" s="15">
        <f>retribucións!$H$60</f>
        <v>18626.938628479998</v>
      </c>
      <c r="AD931" s="15">
        <f t="shared" si="37"/>
        <v>243.23693887999616</v>
      </c>
    </row>
    <row r="932" spans="1:30" ht="15" customHeight="1" x14ac:dyDescent="0.25">
      <c r="A932" s="13" t="s">
        <v>17</v>
      </c>
      <c r="B932" s="13" t="s">
        <v>119</v>
      </c>
      <c r="C932" s="14" t="s">
        <v>3571</v>
      </c>
      <c r="D932" s="24" t="s">
        <v>3572</v>
      </c>
      <c r="E932" s="14" t="s">
        <v>3573</v>
      </c>
      <c r="F932" s="14" t="s">
        <v>1348</v>
      </c>
      <c r="G932" s="11">
        <v>10</v>
      </c>
      <c r="H932" s="15">
        <f>retribucións!$E$59</f>
        <v>6486.34</v>
      </c>
      <c r="I932" s="11" t="s">
        <v>1349</v>
      </c>
      <c r="J932" s="24" t="s">
        <v>1350</v>
      </c>
      <c r="K932" s="11">
        <v>11</v>
      </c>
      <c r="L932" s="14"/>
      <c r="M932" s="14"/>
      <c r="N932" s="12">
        <v>6003</v>
      </c>
      <c r="O932" s="25"/>
      <c r="P932" s="14" t="s">
        <v>2259</v>
      </c>
      <c r="Q932" s="11" t="s">
        <v>15</v>
      </c>
      <c r="R932" s="16">
        <v>9733</v>
      </c>
      <c r="S932" s="12"/>
      <c r="T932" s="13" t="s">
        <v>17</v>
      </c>
      <c r="U932" s="13" t="s">
        <v>6687</v>
      </c>
      <c r="V932" s="11" t="s">
        <v>119</v>
      </c>
      <c r="W932" s="14" t="s">
        <v>119</v>
      </c>
      <c r="X932" s="14" t="s">
        <v>119</v>
      </c>
      <c r="Y932" s="14" t="s">
        <v>119</v>
      </c>
      <c r="Z932" s="14" t="s">
        <v>119</v>
      </c>
      <c r="AA932" s="14"/>
      <c r="AB932" s="15">
        <f>retribucións!$L$71</f>
        <v>18968.988064320001</v>
      </c>
      <c r="AC932" s="15">
        <f>retribucións!$H$59</f>
        <v>19124.976097919996</v>
      </c>
      <c r="AD932" s="15">
        <f>AC932-AB932</f>
        <v>155.98803359999511</v>
      </c>
    </row>
    <row r="933" spans="1:30" ht="15" customHeight="1" x14ac:dyDescent="0.25">
      <c r="A933" s="13" t="s">
        <v>17</v>
      </c>
      <c r="B933" s="13" t="s">
        <v>119</v>
      </c>
      <c r="C933" s="14" t="s">
        <v>3571</v>
      </c>
      <c r="D933" s="24" t="s">
        <v>3574</v>
      </c>
      <c r="E933" s="14" t="s">
        <v>3575</v>
      </c>
      <c r="F933" s="14" t="s">
        <v>1348</v>
      </c>
      <c r="G933" s="11">
        <v>10</v>
      </c>
      <c r="H933" s="15">
        <f>retribucións!$E$59</f>
        <v>6486.34</v>
      </c>
      <c r="I933" s="11" t="s">
        <v>1349</v>
      </c>
      <c r="J933" s="24" t="s">
        <v>1350</v>
      </c>
      <c r="K933" s="11">
        <v>11</v>
      </c>
      <c r="L933" s="14"/>
      <c r="M933" s="14"/>
      <c r="N933" s="12">
        <v>6003</v>
      </c>
      <c r="O933" s="25"/>
      <c r="P933" s="14" t="s">
        <v>2259</v>
      </c>
      <c r="Q933" s="11" t="s">
        <v>15</v>
      </c>
      <c r="R933" s="16">
        <v>9733</v>
      </c>
      <c r="S933" s="12"/>
      <c r="T933" s="13" t="s">
        <v>17</v>
      </c>
      <c r="U933" s="13" t="s">
        <v>6687</v>
      </c>
      <c r="V933" s="11" t="s">
        <v>119</v>
      </c>
      <c r="W933" s="14" t="s">
        <v>119</v>
      </c>
      <c r="X933" s="14" t="s">
        <v>119</v>
      </c>
      <c r="Y933" s="14" t="s">
        <v>119</v>
      </c>
      <c r="Z933" s="14" t="s">
        <v>119</v>
      </c>
      <c r="AA933" s="14"/>
      <c r="AB933" s="15">
        <f>retribucións!$L$71</f>
        <v>18968.988064320001</v>
      </c>
      <c r="AC933" s="15">
        <f>retribucións!$H$59</f>
        <v>19124.976097919996</v>
      </c>
      <c r="AD933" s="15">
        <f>AC933-AB933</f>
        <v>155.98803359999511</v>
      </c>
    </row>
    <row r="934" spans="1:30" ht="15" customHeight="1" x14ac:dyDescent="0.25">
      <c r="A934" s="13" t="s">
        <v>17</v>
      </c>
      <c r="B934" s="13" t="s">
        <v>17</v>
      </c>
      <c r="C934" s="14" t="s">
        <v>3571</v>
      </c>
      <c r="D934" s="24" t="s">
        <v>3576</v>
      </c>
      <c r="E934" s="14" t="s">
        <v>3577</v>
      </c>
      <c r="F934" s="14" t="s">
        <v>1348</v>
      </c>
      <c r="G934" s="11">
        <v>10</v>
      </c>
      <c r="H934" s="15">
        <f>retribucións!$E$59</f>
        <v>6486.34</v>
      </c>
      <c r="I934" s="11" t="s">
        <v>1349</v>
      </c>
      <c r="J934" s="24" t="s">
        <v>1350</v>
      </c>
      <c r="K934" s="11">
        <v>11</v>
      </c>
      <c r="L934" s="14"/>
      <c r="M934" s="14"/>
      <c r="N934" s="12">
        <v>6003</v>
      </c>
      <c r="O934" s="25"/>
      <c r="P934" s="14" t="s">
        <v>2259</v>
      </c>
      <c r="Q934" s="11" t="s">
        <v>15</v>
      </c>
      <c r="R934" s="16">
        <v>9733</v>
      </c>
      <c r="S934" s="12"/>
      <c r="T934" s="13" t="s">
        <v>17</v>
      </c>
      <c r="U934" s="13" t="s">
        <v>17</v>
      </c>
      <c r="V934" s="11">
        <v>29</v>
      </c>
      <c r="W934" s="14" t="s">
        <v>573</v>
      </c>
      <c r="X934" s="14" t="s">
        <v>574</v>
      </c>
      <c r="Y934" s="14" t="s">
        <v>20</v>
      </c>
      <c r="Z934" s="14">
        <v>0</v>
      </c>
      <c r="AA934" s="14"/>
      <c r="AB934" s="15">
        <f>retribucións!$L$71</f>
        <v>18968.988064320001</v>
      </c>
      <c r="AC934" s="15">
        <f>retribucións!$H$59</f>
        <v>19124.976097919996</v>
      </c>
      <c r="AD934" s="15">
        <f>AC934-AB934</f>
        <v>155.98803359999511</v>
      </c>
    </row>
    <row r="935" spans="1:30" ht="15" customHeight="1" x14ac:dyDescent="0.25">
      <c r="A935" s="13" t="s">
        <v>17</v>
      </c>
      <c r="B935" s="13" t="s">
        <v>119</v>
      </c>
      <c r="C935" s="14" t="s">
        <v>3578</v>
      </c>
      <c r="D935" s="24" t="s">
        <v>3579</v>
      </c>
      <c r="E935" s="14" t="s">
        <v>3580</v>
      </c>
      <c r="F935" s="14" t="s">
        <v>1348</v>
      </c>
      <c r="G935" s="11">
        <v>9</v>
      </c>
      <c r="H935" s="15">
        <f>retribucións!$E$60</f>
        <v>6319.04</v>
      </c>
      <c r="I935" s="11" t="s">
        <v>1349</v>
      </c>
      <c r="J935" s="24" t="s">
        <v>1350</v>
      </c>
      <c r="K935" s="11">
        <v>11</v>
      </c>
      <c r="L935" s="14"/>
      <c r="M935" s="14"/>
      <c r="N935" s="12">
        <v>6003</v>
      </c>
      <c r="O935" s="25"/>
      <c r="P935" s="14"/>
      <c r="Q935" s="11" t="s">
        <v>15</v>
      </c>
      <c r="R935" s="16" t="s">
        <v>16</v>
      </c>
      <c r="S935" s="12"/>
      <c r="T935" s="13" t="s">
        <v>17</v>
      </c>
      <c r="U935" s="13" t="s">
        <v>6687</v>
      </c>
      <c r="V935" s="11" t="s">
        <v>119</v>
      </c>
      <c r="W935" s="14" t="s">
        <v>119</v>
      </c>
      <c r="X935" s="14" t="s">
        <v>119</v>
      </c>
      <c r="Y935" s="14" t="s">
        <v>119</v>
      </c>
      <c r="Z935" s="14" t="s">
        <v>119</v>
      </c>
      <c r="AA935" s="14"/>
      <c r="AB935" s="15">
        <f>retribucións!$H$71</f>
        <v>18383.701689600002</v>
      </c>
      <c r="AC935" s="15">
        <f>retribucións!$H$60</f>
        <v>18626.938628479998</v>
      </c>
      <c r="AD935" s="15">
        <f t="shared" ref="AD935:AD941" si="38">AC935-AB935</f>
        <v>243.23693887999616</v>
      </c>
    </row>
    <row r="936" spans="1:30" ht="15" customHeight="1" x14ac:dyDescent="0.25">
      <c r="A936" s="13" t="s">
        <v>17</v>
      </c>
      <c r="B936" s="13" t="s">
        <v>17</v>
      </c>
      <c r="C936" s="14" t="s">
        <v>3578</v>
      </c>
      <c r="D936" s="24" t="s">
        <v>3581</v>
      </c>
      <c r="E936" s="14" t="s">
        <v>3582</v>
      </c>
      <c r="F936" s="14" t="s">
        <v>1348</v>
      </c>
      <c r="G936" s="11">
        <v>9</v>
      </c>
      <c r="H936" s="15">
        <f>retribucións!$E$60</f>
        <v>6319.04</v>
      </c>
      <c r="I936" s="11" t="s">
        <v>1349</v>
      </c>
      <c r="J936" s="24" t="s">
        <v>1350</v>
      </c>
      <c r="K936" s="11">
        <v>11</v>
      </c>
      <c r="L936" s="14"/>
      <c r="M936" s="14"/>
      <c r="N936" s="12">
        <v>6003</v>
      </c>
      <c r="O936" s="25"/>
      <c r="P936" s="14"/>
      <c r="Q936" s="11" t="s">
        <v>15</v>
      </c>
      <c r="R936" s="16" t="s">
        <v>16</v>
      </c>
      <c r="S936" s="12"/>
      <c r="T936" s="13" t="s">
        <v>17</v>
      </c>
      <c r="U936" s="13" t="s">
        <v>17</v>
      </c>
      <c r="V936" s="11">
        <v>338</v>
      </c>
      <c r="W936" s="14" t="s">
        <v>575</v>
      </c>
      <c r="X936" s="14" t="s">
        <v>576</v>
      </c>
      <c r="Y936" s="14" t="s">
        <v>20</v>
      </c>
      <c r="Z936" s="14">
        <v>0</v>
      </c>
      <c r="AA936" s="14"/>
      <c r="AB936" s="15">
        <f>retribucións!$H$71</f>
        <v>18383.701689600002</v>
      </c>
      <c r="AC936" s="15">
        <f>retribucións!$H$60</f>
        <v>18626.938628479998</v>
      </c>
      <c r="AD936" s="15">
        <f t="shared" si="38"/>
        <v>243.23693887999616</v>
      </c>
    </row>
    <row r="937" spans="1:30" ht="15" customHeight="1" x14ac:dyDescent="0.25">
      <c r="A937" s="13" t="s">
        <v>17</v>
      </c>
      <c r="B937" s="13" t="s">
        <v>119</v>
      </c>
      <c r="C937" s="14" t="s">
        <v>3578</v>
      </c>
      <c r="D937" s="24" t="s">
        <v>3583</v>
      </c>
      <c r="E937" s="14" t="s">
        <v>3584</v>
      </c>
      <c r="F937" s="14" t="s">
        <v>1348</v>
      </c>
      <c r="G937" s="11">
        <v>9</v>
      </c>
      <c r="H937" s="15">
        <f>retribucións!$E$60</f>
        <v>6319.04</v>
      </c>
      <c r="I937" s="11" t="s">
        <v>1349</v>
      </c>
      <c r="J937" s="24" t="s">
        <v>1350</v>
      </c>
      <c r="K937" s="11">
        <v>11</v>
      </c>
      <c r="L937" s="14"/>
      <c r="M937" s="14"/>
      <c r="N937" s="12">
        <v>6003</v>
      </c>
      <c r="O937" s="25"/>
      <c r="P937" s="14"/>
      <c r="Q937" s="11" t="s">
        <v>15</v>
      </c>
      <c r="R937" s="16" t="s">
        <v>16</v>
      </c>
      <c r="S937" s="12"/>
      <c r="T937" s="13" t="s">
        <v>17</v>
      </c>
      <c r="U937" s="13" t="s">
        <v>6687</v>
      </c>
      <c r="V937" s="11" t="s">
        <v>119</v>
      </c>
      <c r="W937" s="14" t="s">
        <v>119</v>
      </c>
      <c r="X937" s="14" t="s">
        <v>119</v>
      </c>
      <c r="Y937" s="14" t="s">
        <v>119</v>
      </c>
      <c r="Z937" s="14" t="s">
        <v>119</v>
      </c>
      <c r="AA937" s="14"/>
      <c r="AB937" s="15">
        <f>retribucións!$H$71</f>
        <v>18383.701689600002</v>
      </c>
      <c r="AC937" s="15">
        <f>retribucións!$H$60</f>
        <v>18626.938628479998</v>
      </c>
      <c r="AD937" s="15">
        <f t="shared" si="38"/>
        <v>243.23693887999616</v>
      </c>
    </row>
    <row r="938" spans="1:30" ht="15" customHeight="1" x14ac:dyDescent="0.25">
      <c r="A938" s="13" t="s">
        <v>17</v>
      </c>
      <c r="B938" s="13" t="s">
        <v>119</v>
      </c>
      <c r="C938" s="14" t="s">
        <v>3585</v>
      </c>
      <c r="D938" s="24" t="s">
        <v>3586</v>
      </c>
      <c r="E938" s="14" t="s">
        <v>3587</v>
      </c>
      <c r="F938" s="14" t="s">
        <v>1348</v>
      </c>
      <c r="G938" s="11">
        <v>9</v>
      </c>
      <c r="H938" s="15">
        <f>retribucións!$E$60</f>
        <v>6319.04</v>
      </c>
      <c r="I938" s="11" t="s">
        <v>1349</v>
      </c>
      <c r="J938" s="24" t="s">
        <v>1350</v>
      </c>
      <c r="K938" s="11">
        <v>11</v>
      </c>
      <c r="L938" s="14"/>
      <c r="M938" s="14"/>
      <c r="N938" s="12">
        <v>6003</v>
      </c>
      <c r="O938" s="25"/>
      <c r="P938" s="14"/>
      <c r="Q938" s="11" t="s">
        <v>15</v>
      </c>
      <c r="R938" s="16" t="s">
        <v>16</v>
      </c>
      <c r="S938" s="12"/>
      <c r="T938" s="13" t="s">
        <v>17</v>
      </c>
      <c r="U938" s="13" t="s">
        <v>6687</v>
      </c>
      <c r="V938" s="11" t="s">
        <v>119</v>
      </c>
      <c r="W938" s="14" t="s">
        <v>119</v>
      </c>
      <c r="X938" s="14" t="s">
        <v>119</v>
      </c>
      <c r="Y938" s="14" t="s">
        <v>119</v>
      </c>
      <c r="Z938" s="14" t="s">
        <v>119</v>
      </c>
      <c r="AA938" s="14"/>
      <c r="AB938" s="15">
        <f>retribucións!$H$71</f>
        <v>18383.701689600002</v>
      </c>
      <c r="AC938" s="15">
        <f>retribucións!$H$60</f>
        <v>18626.938628479998</v>
      </c>
      <c r="AD938" s="15">
        <f t="shared" si="38"/>
        <v>243.23693887999616</v>
      </c>
    </row>
    <row r="939" spans="1:30" ht="15" customHeight="1" x14ac:dyDescent="0.25">
      <c r="A939" s="13" t="s">
        <v>17</v>
      </c>
      <c r="B939" s="13" t="s">
        <v>119</v>
      </c>
      <c r="C939" s="14" t="s">
        <v>3585</v>
      </c>
      <c r="D939" s="24" t="s">
        <v>3588</v>
      </c>
      <c r="E939" s="14" t="s">
        <v>3589</v>
      </c>
      <c r="F939" s="14" t="s">
        <v>1348</v>
      </c>
      <c r="G939" s="11">
        <v>9</v>
      </c>
      <c r="H939" s="15">
        <f>retribucións!$E$60</f>
        <v>6319.04</v>
      </c>
      <c r="I939" s="11" t="s">
        <v>1349</v>
      </c>
      <c r="J939" s="24" t="s">
        <v>1350</v>
      </c>
      <c r="K939" s="11">
        <v>11</v>
      </c>
      <c r="L939" s="14"/>
      <c r="M939" s="14"/>
      <c r="N939" s="12">
        <v>6003</v>
      </c>
      <c r="O939" s="25"/>
      <c r="P939" s="14"/>
      <c r="Q939" s="11" t="s">
        <v>15</v>
      </c>
      <c r="R939" s="16" t="s">
        <v>16</v>
      </c>
      <c r="S939" s="12"/>
      <c r="T939" s="13" t="s">
        <v>17</v>
      </c>
      <c r="U939" s="13" t="s">
        <v>6687</v>
      </c>
      <c r="V939" s="11" t="s">
        <v>119</v>
      </c>
      <c r="W939" s="14" t="s">
        <v>119</v>
      </c>
      <c r="X939" s="14" t="s">
        <v>119</v>
      </c>
      <c r="Y939" s="14" t="s">
        <v>119</v>
      </c>
      <c r="Z939" s="14" t="s">
        <v>119</v>
      </c>
      <c r="AA939" s="14"/>
      <c r="AB939" s="15">
        <f>retribucións!$H$71</f>
        <v>18383.701689600002</v>
      </c>
      <c r="AC939" s="15">
        <f>retribucións!$H$60</f>
        <v>18626.938628479998</v>
      </c>
      <c r="AD939" s="15">
        <f t="shared" si="38"/>
        <v>243.23693887999616</v>
      </c>
    </row>
    <row r="940" spans="1:30" ht="15" customHeight="1" x14ac:dyDescent="0.25">
      <c r="A940" s="13" t="s">
        <v>17</v>
      </c>
      <c r="B940" s="13" t="s">
        <v>119</v>
      </c>
      <c r="C940" s="14" t="s">
        <v>3590</v>
      </c>
      <c r="D940" s="24" t="s">
        <v>3591</v>
      </c>
      <c r="E940" s="14" t="s">
        <v>3592</v>
      </c>
      <c r="F940" s="14" t="s">
        <v>1348</v>
      </c>
      <c r="G940" s="11">
        <v>9</v>
      </c>
      <c r="H940" s="15">
        <f>retribucións!$E$60</f>
        <v>6319.04</v>
      </c>
      <c r="I940" s="11" t="s">
        <v>1349</v>
      </c>
      <c r="J940" s="24" t="s">
        <v>1350</v>
      </c>
      <c r="K940" s="11">
        <v>11</v>
      </c>
      <c r="L940" s="14"/>
      <c r="M940" s="14"/>
      <c r="N940" s="12">
        <v>6003</v>
      </c>
      <c r="O940" s="25"/>
      <c r="P940" s="14"/>
      <c r="Q940" s="11" t="s">
        <v>15</v>
      </c>
      <c r="R940" s="16" t="s">
        <v>16</v>
      </c>
      <c r="S940" s="12"/>
      <c r="T940" s="13" t="s">
        <v>17</v>
      </c>
      <c r="U940" s="13" t="s">
        <v>6687</v>
      </c>
      <c r="V940" s="11" t="s">
        <v>119</v>
      </c>
      <c r="W940" s="14" t="s">
        <v>119</v>
      </c>
      <c r="X940" s="14" t="s">
        <v>119</v>
      </c>
      <c r="Y940" s="14" t="s">
        <v>119</v>
      </c>
      <c r="Z940" s="14" t="s">
        <v>119</v>
      </c>
      <c r="AA940" s="14"/>
      <c r="AB940" s="15">
        <f>retribucións!$H$71</f>
        <v>18383.701689600002</v>
      </c>
      <c r="AC940" s="15">
        <f>retribucións!$H$60</f>
        <v>18626.938628479998</v>
      </c>
      <c r="AD940" s="15">
        <f t="shared" si="38"/>
        <v>243.23693887999616</v>
      </c>
    </row>
    <row r="941" spans="1:30" ht="15" customHeight="1" x14ac:dyDescent="0.25">
      <c r="A941" s="13" t="s">
        <v>17</v>
      </c>
      <c r="B941" s="13" t="s">
        <v>17</v>
      </c>
      <c r="C941" s="14" t="s">
        <v>3590</v>
      </c>
      <c r="D941" s="24" t="s">
        <v>3593</v>
      </c>
      <c r="E941" s="14" t="s">
        <v>3594</v>
      </c>
      <c r="F941" s="14" t="s">
        <v>1348</v>
      </c>
      <c r="G941" s="11">
        <v>9</v>
      </c>
      <c r="H941" s="15">
        <f>retribucións!$E$60</f>
        <v>6319.04</v>
      </c>
      <c r="I941" s="11" t="s">
        <v>1349</v>
      </c>
      <c r="J941" s="24" t="s">
        <v>1350</v>
      </c>
      <c r="K941" s="11">
        <v>11</v>
      </c>
      <c r="L941" s="14"/>
      <c r="M941" s="14"/>
      <c r="N941" s="12">
        <v>6003</v>
      </c>
      <c r="O941" s="25"/>
      <c r="P941" s="14"/>
      <c r="Q941" s="11" t="s">
        <v>15</v>
      </c>
      <c r="R941" s="16" t="s">
        <v>16</v>
      </c>
      <c r="S941" s="12"/>
      <c r="T941" s="13" t="s">
        <v>17</v>
      </c>
      <c r="U941" s="13" t="s">
        <v>17</v>
      </c>
      <c r="V941" s="11">
        <v>199</v>
      </c>
      <c r="W941" s="14" t="s">
        <v>577</v>
      </c>
      <c r="X941" s="14" t="s">
        <v>578</v>
      </c>
      <c r="Y941" s="14" t="s">
        <v>20</v>
      </c>
      <c r="Z941" s="14">
        <v>0</v>
      </c>
      <c r="AA941" s="14"/>
      <c r="AB941" s="15">
        <f>retribucións!$H$71</f>
        <v>18383.701689600002</v>
      </c>
      <c r="AC941" s="15">
        <f>retribucións!$H$60</f>
        <v>18626.938628479998</v>
      </c>
      <c r="AD941" s="15">
        <f t="shared" si="38"/>
        <v>243.23693887999616</v>
      </c>
    </row>
    <row r="942" spans="1:30" ht="15" customHeight="1" x14ac:dyDescent="0.25">
      <c r="A942" s="13" t="s">
        <v>17</v>
      </c>
      <c r="B942" s="13" t="s">
        <v>119</v>
      </c>
      <c r="C942" s="14" t="s">
        <v>3595</v>
      </c>
      <c r="D942" s="24" t="s">
        <v>3596</v>
      </c>
      <c r="E942" s="14" t="s">
        <v>3597</v>
      </c>
      <c r="F942" s="14" t="s">
        <v>1348</v>
      </c>
      <c r="G942" s="11">
        <v>10</v>
      </c>
      <c r="H942" s="15">
        <f>retribucións!$E$59</f>
        <v>6486.34</v>
      </c>
      <c r="I942" s="11" t="s">
        <v>1349</v>
      </c>
      <c r="J942" s="24" t="s">
        <v>1350</v>
      </c>
      <c r="K942" s="11">
        <v>11</v>
      </c>
      <c r="L942" s="14"/>
      <c r="M942" s="14"/>
      <c r="N942" s="12">
        <v>6003</v>
      </c>
      <c r="O942" s="25"/>
      <c r="P942" s="14" t="s">
        <v>2259</v>
      </c>
      <c r="Q942" s="11" t="s">
        <v>15</v>
      </c>
      <c r="R942" s="16">
        <v>9733</v>
      </c>
      <c r="S942" s="12"/>
      <c r="T942" s="13" t="s">
        <v>17</v>
      </c>
      <c r="U942" s="13" t="s">
        <v>6687</v>
      </c>
      <c r="V942" s="11" t="s">
        <v>119</v>
      </c>
      <c r="W942" s="14" t="s">
        <v>119</v>
      </c>
      <c r="X942" s="14" t="s">
        <v>119</v>
      </c>
      <c r="Y942" s="14" t="s">
        <v>119</v>
      </c>
      <c r="Z942" s="14" t="s">
        <v>119</v>
      </c>
      <c r="AA942" s="14"/>
      <c r="AB942" s="15">
        <f>retribucións!$L$71</f>
        <v>18968.988064320001</v>
      </c>
      <c r="AC942" s="15">
        <f>retribucións!$H$59</f>
        <v>19124.976097919996</v>
      </c>
      <c r="AD942" s="15">
        <f>AC942-AB942</f>
        <v>155.98803359999511</v>
      </c>
    </row>
    <row r="943" spans="1:30" ht="15" customHeight="1" x14ac:dyDescent="0.25">
      <c r="A943" s="13" t="s">
        <v>17</v>
      </c>
      <c r="B943" s="13" t="s">
        <v>17</v>
      </c>
      <c r="C943" s="14" t="s">
        <v>3595</v>
      </c>
      <c r="D943" s="24" t="s">
        <v>3598</v>
      </c>
      <c r="E943" s="14" t="s">
        <v>3599</v>
      </c>
      <c r="F943" s="14" t="s">
        <v>1348</v>
      </c>
      <c r="G943" s="11">
        <v>10</v>
      </c>
      <c r="H943" s="15">
        <f>retribucións!$E$59</f>
        <v>6486.34</v>
      </c>
      <c r="I943" s="11" t="s">
        <v>1349</v>
      </c>
      <c r="J943" s="24" t="s">
        <v>1350</v>
      </c>
      <c r="K943" s="11">
        <v>11</v>
      </c>
      <c r="L943" s="14"/>
      <c r="M943" s="14"/>
      <c r="N943" s="12">
        <v>6003</v>
      </c>
      <c r="O943" s="25"/>
      <c r="P943" s="14" t="s">
        <v>2259</v>
      </c>
      <c r="Q943" s="11" t="s">
        <v>15</v>
      </c>
      <c r="R943" s="16" t="s">
        <v>579</v>
      </c>
      <c r="S943" s="12"/>
      <c r="T943" s="13" t="s">
        <v>17</v>
      </c>
      <c r="U943" s="13" t="s">
        <v>17</v>
      </c>
      <c r="V943" s="11">
        <v>580</v>
      </c>
      <c r="W943" s="14" t="s">
        <v>580</v>
      </c>
      <c r="X943" s="14" t="s">
        <v>581</v>
      </c>
      <c r="Y943" s="14" t="s">
        <v>20</v>
      </c>
      <c r="Z943" s="14">
        <v>0</v>
      </c>
      <c r="AA943" s="14"/>
      <c r="AB943" s="15">
        <f>retribucións!$L$71</f>
        <v>18968.988064320001</v>
      </c>
      <c r="AC943" s="15">
        <f>retribucións!$H$59</f>
        <v>19124.976097919996</v>
      </c>
      <c r="AD943" s="15">
        <f>AC943-AB943</f>
        <v>155.98803359999511</v>
      </c>
    </row>
    <row r="944" spans="1:30" ht="15" customHeight="1" x14ac:dyDescent="0.25">
      <c r="A944" s="13" t="s">
        <v>17</v>
      </c>
      <c r="B944" s="13" t="s">
        <v>17</v>
      </c>
      <c r="C944" s="14" t="s">
        <v>3600</v>
      </c>
      <c r="D944" s="24" t="s">
        <v>3601</v>
      </c>
      <c r="E944" s="14" t="s">
        <v>3602</v>
      </c>
      <c r="F944" s="14" t="s">
        <v>1348</v>
      </c>
      <c r="G944" s="11">
        <v>9</v>
      </c>
      <c r="H944" s="15">
        <f>retribucións!$E$60</f>
        <v>6319.04</v>
      </c>
      <c r="I944" s="11" t="s">
        <v>1349</v>
      </c>
      <c r="J944" s="24" t="s">
        <v>1350</v>
      </c>
      <c r="K944" s="11">
        <v>11</v>
      </c>
      <c r="L944" s="14"/>
      <c r="M944" s="14"/>
      <c r="N944" s="12">
        <v>6003</v>
      </c>
      <c r="O944" s="25"/>
      <c r="P944" s="14"/>
      <c r="Q944" s="11" t="s">
        <v>15</v>
      </c>
      <c r="R944" s="16">
        <v>948</v>
      </c>
      <c r="S944" s="12"/>
      <c r="T944" s="13" t="s">
        <v>17</v>
      </c>
      <c r="U944" s="13" t="s">
        <v>17</v>
      </c>
      <c r="V944" s="11">
        <v>160</v>
      </c>
      <c r="W944" s="14" t="s">
        <v>582</v>
      </c>
      <c r="X944" s="14" t="s">
        <v>583</v>
      </c>
      <c r="Y944" s="14" t="s">
        <v>20</v>
      </c>
      <c r="Z944" s="14">
        <v>0</v>
      </c>
      <c r="AA944" s="14"/>
      <c r="AB944" s="15">
        <f>retribucións!$H$71</f>
        <v>18383.701689600002</v>
      </c>
      <c r="AC944" s="15">
        <f>retribucións!$H$60</f>
        <v>18626.938628479998</v>
      </c>
      <c r="AD944" s="15">
        <f t="shared" ref="AD944:AD946" si="39">AC944-AB944</f>
        <v>243.23693887999616</v>
      </c>
    </row>
    <row r="945" spans="1:30" ht="15" customHeight="1" x14ac:dyDescent="0.25">
      <c r="A945" s="13" t="s">
        <v>17</v>
      </c>
      <c r="B945" s="13" t="s">
        <v>119</v>
      </c>
      <c r="C945" s="14" t="s">
        <v>3603</v>
      </c>
      <c r="D945" s="24" t="s">
        <v>3604</v>
      </c>
      <c r="E945" s="14" t="s">
        <v>3605</v>
      </c>
      <c r="F945" s="14" t="s">
        <v>1348</v>
      </c>
      <c r="G945" s="11">
        <v>9</v>
      </c>
      <c r="H945" s="15">
        <f>retribucións!$E$60</f>
        <v>6319.04</v>
      </c>
      <c r="I945" s="11" t="s">
        <v>1349</v>
      </c>
      <c r="J945" s="24" t="s">
        <v>1350</v>
      </c>
      <c r="K945" s="11">
        <v>11</v>
      </c>
      <c r="L945" s="14"/>
      <c r="M945" s="14"/>
      <c r="N945" s="12">
        <v>6003</v>
      </c>
      <c r="O945" s="25"/>
      <c r="P945" s="14"/>
      <c r="Q945" s="11" t="s">
        <v>15</v>
      </c>
      <c r="R945" s="16">
        <v>948</v>
      </c>
      <c r="S945" s="12"/>
      <c r="T945" s="13" t="s">
        <v>17</v>
      </c>
      <c r="U945" s="13" t="s">
        <v>6687</v>
      </c>
      <c r="V945" s="11" t="s">
        <v>119</v>
      </c>
      <c r="W945" s="14" t="s">
        <v>119</v>
      </c>
      <c r="X945" s="14" t="s">
        <v>119</v>
      </c>
      <c r="Y945" s="14" t="s">
        <v>119</v>
      </c>
      <c r="Z945" s="14" t="s">
        <v>119</v>
      </c>
      <c r="AA945" s="14"/>
      <c r="AB945" s="15">
        <f>retribucións!$H$71</f>
        <v>18383.701689600002</v>
      </c>
      <c r="AC945" s="15">
        <f>retribucións!$H$60</f>
        <v>18626.938628479998</v>
      </c>
      <c r="AD945" s="15">
        <f t="shared" si="39"/>
        <v>243.23693887999616</v>
      </c>
    </row>
    <row r="946" spans="1:30" ht="15" customHeight="1" x14ac:dyDescent="0.25">
      <c r="A946" s="13" t="s">
        <v>17</v>
      </c>
      <c r="B946" s="13" t="s">
        <v>17</v>
      </c>
      <c r="C946" s="14" t="s">
        <v>3603</v>
      </c>
      <c r="D946" s="24" t="s">
        <v>3606</v>
      </c>
      <c r="E946" s="14" t="s">
        <v>3607</v>
      </c>
      <c r="F946" s="14" t="s">
        <v>1348</v>
      </c>
      <c r="G946" s="11">
        <v>9</v>
      </c>
      <c r="H946" s="15">
        <f>retribucións!$E$60</f>
        <v>6319.04</v>
      </c>
      <c r="I946" s="11" t="s">
        <v>1349</v>
      </c>
      <c r="J946" s="24" t="s">
        <v>1350</v>
      </c>
      <c r="K946" s="11">
        <v>11</v>
      </c>
      <c r="L946" s="14"/>
      <c r="M946" s="14"/>
      <c r="N946" s="12">
        <v>6003</v>
      </c>
      <c r="O946" s="25"/>
      <c r="P946" s="14"/>
      <c r="Q946" s="11" t="s">
        <v>15</v>
      </c>
      <c r="R946" s="16" t="s">
        <v>16</v>
      </c>
      <c r="S946" s="12"/>
      <c r="T946" s="13" t="s">
        <v>17</v>
      </c>
      <c r="U946" s="13" t="s">
        <v>17</v>
      </c>
      <c r="V946" s="11">
        <v>133</v>
      </c>
      <c r="W946" s="14" t="s">
        <v>584</v>
      </c>
      <c r="X946" s="14" t="s">
        <v>585</v>
      </c>
      <c r="Y946" s="14" t="s">
        <v>20</v>
      </c>
      <c r="Z946" s="14">
        <v>0</v>
      </c>
      <c r="AA946" s="14"/>
      <c r="AB946" s="15">
        <f>retribucións!$H$71</f>
        <v>18383.701689600002</v>
      </c>
      <c r="AC946" s="15">
        <f>retribucións!$H$60</f>
        <v>18626.938628479998</v>
      </c>
      <c r="AD946" s="15">
        <f t="shared" si="39"/>
        <v>243.23693887999616</v>
      </c>
    </row>
    <row r="947" spans="1:30" ht="15" customHeight="1" x14ac:dyDescent="0.25">
      <c r="A947" s="13" t="s">
        <v>17</v>
      </c>
      <c r="B947" s="13" t="s">
        <v>119</v>
      </c>
      <c r="C947" s="14" t="s">
        <v>3608</v>
      </c>
      <c r="D947" s="24" t="s">
        <v>3609</v>
      </c>
      <c r="E947" s="14" t="s">
        <v>3610</v>
      </c>
      <c r="F947" s="14" t="s">
        <v>1348</v>
      </c>
      <c r="G947" s="11">
        <v>10</v>
      </c>
      <c r="H947" s="15">
        <f>retribucións!$E$59</f>
        <v>6486.34</v>
      </c>
      <c r="I947" s="11" t="s">
        <v>1349</v>
      </c>
      <c r="J947" s="24" t="s">
        <v>1350</v>
      </c>
      <c r="K947" s="11">
        <v>11</v>
      </c>
      <c r="L947" s="14"/>
      <c r="M947" s="14"/>
      <c r="N947" s="12">
        <v>6003</v>
      </c>
      <c r="O947" s="25"/>
      <c r="P947" s="14" t="s">
        <v>2259</v>
      </c>
      <c r="Q947" s="11" t="s">
        <v>15</v>
      </c>
      <c r="R947" s="16">
        <v>9733</v>
      </c>
      <c r="S947" s="12"/>
      <c r="T947" s="13" t="s">
        <v>17</v>
      </c>
      <c r="U947" s="13" t="s">
        <v>6687</v>
      </c>
      <c r="V947" s="11" t="s">
        <v>119</v>
      </c>
      <c r="W947" s="14" t="s">
        <v>119</v>
      </c>
      <c r="X947" s="14" t="s">
        <v>119</v>
      </c>
      <c r="Y947" s="14" t="s">
        <v>119</v>
      </c>
      <c r="Z947" s="14" t="s">
        <v>119</v>
      </c>
      <c r="AA947" s="14"/>
      <c r="AB947" s="15">
        <f>retribucións!$L$71</f>
        <v>18968.988064320001</v>
      </c>
      <c r="AC947" s="15">
        <f>retribucións!$H$59</f>
        <v>19124.976097919996</v>
      </c>
      <c r="AD947" s="15">
        <f>AC947-AB947</f>
        <v>155.98803359999511</v>
      </c>
    </row>
    <row r="948" spans="1:30" ht="15" customHeight="1" x14ac:dyDescent="0.25">
      <c r="A948" s="13" t="s">
        <v>17</v>
      </c>
      <c r="B948" s="13" t="s">
        <v>119</v>
      </c>
      <c r="C948" s="14" t="s">
        <v>3608</v>
      </c>
      <c r="D948" s="24" t="s">
        <v>3611</v>
      </c>
      <c r="E948" s="14" t="s">
        <v>3612</v>
      </c>
      <c r="F948" s="14" t="s">
        <v>1348</v>
      </c>
      <c r="G948" s="11">
        <v>10</v>
      </c>
      <c r="H948" s="15">
        <f>retribucións!$E$59</f>
        <v>6486.34</v>
      </c>
      <c r="I948" s="11" t="s">
        <v>1349</v>
      </c>
      <c r="J948" s="24" t="s">
        <v>1350</v>
      </c>
      <c r="K948" s="11">
        <v>11</v>
      </c>
      <c r="L948" s="14"/>
      <c r="M948" s="14"/>
      <c r="N948" s="12">
        <v>6003</v>
      </c>
      <c r="O948" s="25"/>
      <c r="P948" s="14" t="s">
        <v>2259</v>
      </c>
      <c r="Q948" s="11" t="s">
        <v>15</v>
      </c>
      <c r="R948" s="16">
        <v>9733</v>
      </c>
      <c r="S948" s="12"/>
      <c r="T948" s="13" t="s">
        <v>17</v>
      </c>
      <c r="U948" s="13" t="s">
        <v>6687</v>
      </c>
      <c r="V948" s="11" t="s">
        <v>119</v>
      </c>
      <c r="W948" s="14" t="s">
        <v>119</v>
      </c>
      <c r="X948" s="14" t="s">
        <v>119</v>
      </c>
      <c r="Y948" s="14" t="s">
        <v>119</v>
      </c>
      <c r="Z948" s="14" t="s">
        <v>119</v>
      </c>
      <c r="AA948" s="14"/>
      <c r="AB948" s="15">
        <f>retribucións!$L$71</f>
        <v>18968.988064320001</v>
      </c>
      <c r="AC948" s="15">
        <f>retribucións!$H$59</f>
        <v>19124.976097919996</v>
      </c>
      <c r="AD948" s="15">
        <f>AC948-AB948</f>
        <v>155.98803359999511</v>
      </c>
    </row>
    <row r="949" spans="1:30" ht="15" customHeight="1" x14ac:dyDescent="0.25">
      <c r="A949" s="13" t="s">
        <v>17</v>
      </c>
      <c r="B949" s="13" t="s">
        <v>119</v>
      </c>
      <c r="C949" s="14" t="s">
        <v>3613</v>
      </c>
      <c r="D949" s="24" t="s">
        <v>3614</v>
      </c>
      <c r="E949" s="14" t="s">
        <v>3615</v>
      </c>
      <c r="F949" s="14" t="s">
        <v>1348</v>
      </c>
      <c r="G949" s="11">
        <v>9</v>
      </c>
      <c r="H949" s="15">
        <f>retribucións!$E$60</f>
        <v>6319.04</v>
      </c>
      <c r="I949" s="11" t="s">
        <v>1349</v>
      </c>
      <c r="J949" s="24" t="s">
        <v>1350</v>
      </c>
      <c r="K949" s="11">
        <v>11</v>
      </c>
      <c r="L949" s="14"/>
      <c r="M949" s="14"/>
      <c r="N949" s="12">
        <v>6003</v>
      </c>
      <c r="O949" s="25"/>
      <c r="P949" s="14"/>
      <c r="Q949" s="11" t="s">
        <v>15</v>
      </c>
      <c r="R949" s="16" t="s">
        <v>16</v>
      </c>
      <c r="S949" s="12"/>
      <c r="T949" s="13" t="s">
        <v>17</v>
      </c>
      <c r="U949" s="13" t="s">
        <v>6687</v>
      </c>
      <c r="V949" s="11" t="s">
        <v>119</v>
      </c>
      <c r="W949" s="14" t="s">
        <v>119</v>
      </c>
      <c r="X949" s="14" t="s">
        <v>119</v>
      </c>
      <c r="Y949" s="14" t="s">
        <v>119</v>
      </c>
      <c r="Z949" s="14" t="s">
        <v>119</v>
      </c>
      <c r="AA949" s="14"/>
      <c r="AB949" s="15">
        <f>retribucións!$H$71</f>
        <v>18383.701689600002</v>
      </c>
      <c r="AC949" s="15">
        <f>retribucións!$H$60</f>
        <v>18626.938628479998</v>
      </c>
      <c r="AD949" s="15">
        <f t="shared" ref="AD949:AD954" si="40">AC949-AB949</f>
        <v>243.23693887999616</v>
      </c>
    </row>
    <row r="950" spans="1:30" ht="15" customHeight="1" x14ac:dyDescent="0.25">
      <c r="A950" s="13" t="s">
        <v>17</v>
      </c>
      <c r="B950" s="13" t="s">
        <v>17</v>
      </c>
      <c r="C950" s="14" t="s">
        <v>3613</v>
      </c>
      <c r="D950" s="24" t="s">
        <v>3616</v>
      </c>
      <c r="E950" s="14" t="s">
        <v>3617</v>
      </c>
      <c r="F950" s="14" t="s">
        <v>1348</v>
      </c>
      <c r="G950" s="11">
        <v>9</v>
      </c>
      <c r="H950" s="15">
        <f>retribucións!$E$60</f>
        <v>6319.04</v>
      </c>
      <c r="I950" s="11" t="s">
        <v>1349</v>
      </c>
      <c r="J950" s="24" t="s">
        <v>1350</v>
      </c>
      <c r="K950" s="11">
        <v>11</v>
      </c>
      <c r="L950" s="14"/>
      <c r="M950" s="14"/>
      <c r="N950" s="12">
        <v>6003</v>
      </c>
      <c r="O950" s="25"/>
      <c r="P950" s="14"/>
      <c r="Q950" s="11" t="s">
        <v>15</v>
      </c>
      <c r="R950" s="16" t="s">
        <v>16</v>
      </c>
      <c r="S950" s="12"/>
      <c r="T950" s="13" t="s">
        <v>17</v>
      </c>
      <c r="U950" s="13" t="s">
        <v>17</v>
      </c>
      <c r="V950" s="11">
        <v>58</v>
      </c>
      <c r="W950" s="14" t="s">
        <v>586</v>
      </c>
      <c r="X950" s="14" t="s">
        <v>587</v>
      </c>
      <c r="Y950" s="14" t="s">
        <v>20</v>
      </c>
      <c r="Z950" s="14">
        <v>0</v>
      </c>
      <c r="AA950" s="14"/>
      <c r="AB950" s="15">
        <f>retribucións!$H$71</f>
        <v>18383.701689600002</v>
      </c>
      <c r="AC950" s="15">
        <f>retribucións!$H$60</f>
        <v>18626.938628479998</v>
      </c>
      <c r="AD950" s="15">
        <f t="shared" si="40"/>
        <v>243.23693887999616</v>
      </c>
    </row>
    <row r="951" spans="1:30" ht="15" customHeight="1" x14ac:dyDescent="0.25">
      <c r="A951" s="13" t="s">
        <v>17</v>
      </c>
      <c r="B951" s="13" t="s">
        <v>119</v>
      </c>
      <c r="C951" s="14" t="s">
        <v>3613</v>
      </c>
      <c r="D951" s="24" t="s">
        <v>3618</v>
      </c>
      <c r="E951" s="14" t="s">
        <v>3619</v>
      </c>
      <c r="F951" s="14" t="s">
        <v>1348</v>
      </c>
      <c r="G951" s="11">
        <v>9</v>
      </c>
      <c r="H951" s="15">
        <f>retribucións!$E$60</f>
        <v>6319.04</v>
      </c>
      <c r="I951" s="11" t="s">
        <v>1349</v>
      </c>
      <c r="J951" s="24" t="s">
        <v>1350</v>
      </c>
      <c r="K951" s="11">
        <v>11</v>
      </c>
      <c r="L951" s="14"/>
      <c r="M951" s="14"/>
      <c r="N951" s="12">
        <v>6003</v>
      </c>
      <c r="O951" s="25"/>
      <c r="P951" s="14"/>
      <c r="Q951" s="11" t="s">
        <v>15</v>
      </c>
      <c r="R951" s="16" t="s">
        <v>16</v>
      </c>
      <c r="S951" s="12"/>
      <c r="T951" s="13" t="s">
        <v>17</v>
      </c>
      <c r="U951" s="13" t="s">
        <v>6687</v>
      </c>
      <c r="V951" s="11" t="s">
        <v>119</v>
      </c>
      <c r="W951" s="14" t="s">
        <v>119</v>
      </c>
      <c r="X951" s="14" t="s">
        <v>119</v>
      </c>
      <c r="Y951" s="14" t="s">
        <v>119</v>
      </c>
      <c r="Z951" s="14" t="s">
        <v>119</v>
      </c>
      <c r="AA951" s="14"/>
      <c r="AB951" s="15">
        <f>retribucións!$H$71</f>
        <v>18383.701689600002</v>
      </c>
      <c r="AC951" s="15">
        <f>retribucións!$H$60</f>
        <v>18626.938628479998</v>
      </c>
      <c r="AD951" s="15">
        <f t="shared" si="40"/>
        <v>243.23693887999616</v>
      </c>
    </row>
    <row r="952" spans="1:30" ht="15" customHeight="1" x14ac:dyDescent="0.25">
      <c r="A952" s="13" t="s">
        <v>17</v>
      </c>
      <c r="B952" s="13" t="s">
        <v>119</v>
      </c>
      <c r="C952" s="14" t="s">
        <v>3613</v>
      </c>
      <c r="D952" s="24" t="s">
        <v>3620</v>
      </c>
      <c r="E952" s="14" t="s">
        <v>3621</v>
      </c>
      <c r="F952" s="14" t="s">
        <v>1348</v>
      </c>
      <c r="G952" s="11">
        <v>9</v>
      </c>
      <c r="H952" s="15">
        <f>retribucións!$E$60</f>
        <v>6319.04</v>
      </c>
      <c r="I952" s="11" t="s">
        <v>1349</v>
      </c>
      <c r="J952" s="24" t="s">
        <v>1350</v>
      </c>
      <c r="K952" s="11">
        <v>11</v>
      </c>
      <c r="L952" s="14"/>
      <c r="M952" s="14"/>
      <c r="N952" s="12">
        <v>6003</v>
      </c>
      <c r="O952" s="25"/>
      <c r="P952" s="14"/>
      <c r="Q952" s="11" t="s">
        <v>15</v>
      </c>
      <c r="R952" s="16" t="s">
        <v>16</v>
      </c>
      <c r="S952" s="12"/>
      <c r="T952" s="13" t="s">
        <v>17</v>
      </c>
      <c r="U952" s="13" t="s">
        <v>6687</v>
      </c>
      <c r="V952" s="11" t="s">
        <v>119</v>
      </c>
      <c r="W952" s="14" t="s">
        <v>119</v>
      </c>
      <c r="X952" s="14" t="s">
        <v>119</v>
      </c>
      <c r="Y952" s="14" t="s">
        <v>119</v>
      </c>
      <c r="Z952" s="14" t="s">
        <v>119</v>
      </c>
      <c r="AA952" s="14"/>
      <c r="AB952" s="15">
        <f>retribucións!$H$71</f>
        <v>18383.701689600002</v>
      </c>
      <c r="AC952" s="15">
        <f>retribucións!$H$60</f>
        <v>18626.938628479998</v>
      </c>
      <c r="AD952" s="15">
        <f t="shared" si="40"/>
        <v>243.23693887999616</v>
      </c>
    </row>
    <row r="953" spans="1:30" ht="15" customHeight="1" x14ac:dyDescent="0.25">
      <c r="A953" s="13" t="s">
        <v>17</v>
      </c>
      <c r="B953" s="13" t="s">
        <v>17</v>
      </c>
      <c r="C953" s="14" t="s">
        <v>3622</v>
      </c>
      <c r="D953" s="24" t="s">
        <v>3623</v>
      </c>
      <c r="E953" s="14" t="s">
        <v>3624</v>
      </c>
      <c r="F953" s="14" t="s">
        <v>1348</v>
      </c>
      <c r="G953" s="11">
        <v>9</v>
      </c>
      <c r="H953" s="15">
        <f>retribucións!$E$60</f>
        <v>6319.04</v>
      </c>
      <c r="I953" s="11" t="s">
        <v>1349</v>
      </c>
      <c r="J953" s="24" t="s">
        <v>1350</v>
      </c>
      <c r="K953" s="11">
        <v>11</v>
      </c>
      <c r="L953" s="14"/>
      <c r="M953" s="14"/>
      <c r="N953" s="12">
        <v>6003</v>
      </c>
      <c r="O953" s="25"/>
      <c r="P953" s="14"/>
      <c r="Q953" s="11" t="s">
        <v>15</v>
      </c>
      <c r="R953" s="16" t="s">
        <v>16</v>
      </c>
      <c r="S953" s="12"/>
      <c r="T953" s="13" t="s">
        <v>17</v>
      </c>
      <c r="U953" s="13" t="s">
        <v>17</v>
      </c>
      <c r="V953" s="11">
        <v>407</v>
      </c>
      <c r="W953" s="14" t="s">
        <v>588</v>
      </c>
      <c r="X953" s="14" t="s">
        <v>589</v>
      </c>
      <c r="Y953" s="14" t="s">
        <v>20</v>
      </c>
      <c r="Z953" s="14">
        <v>0</v>
      </c>
      <c r="AA953" s="14"/>
      <c r="AB953" s="15">
        <f>retribucións!$H$71</f>
        <v>18383.701689600002</v>
      </c>
      <c r="AC953" s="15">
        <f>retribucións!$H$60</f>
        <v>18626.938628479998</v>
      </c>
      <c r="AD953" s="15">
        <f t="shared" si="40"/>
        <v>243.23693887999616</v>
      </c>
    </row>
    <row r="954" spans="1:30" ht="15" customHeight="1" x14ac:dyDescent="0.25">
      <c r="A954" s="13" t="s">
        <v>17</v>
      </c>
      <c r="B954" s="13" t="s">
        <v>119</v>
      </c>
      <c r="C954" s="14" t="s">
        <v>3622</v>
      </c>
      <c r="D954" s="24" t="s">
        <v>3625</v>
      </c>
      <c r="E954" s="14" t="s">
        <v>3626</v>
      </c>
      <c r="F954" s="14" t="s">
        <v>1348</v>
      </c>
      <c r="G954" s="11">
        <v>9</v>
      </c>
      <c r="H954" s="15">
        <f>retribucións!$E$60</f>
        <v>6319.04</v>
      </c>
      <c r="I954" s="11" t="s">
        <v>1349</v>
      </c>
      <c r="J954" s="24" t="s">
        <v>1350</v>
      </c>
      <c r="K954" s="11">
        <v>11</v>
      </c>
      <c r="L954" s="14"/>
      <c r="M954" s="14"/>
      <c r="N954" s="12">
        <v>6003</v>
      </c>
      <c r="O954" s="25"/>
      <c r="P954" s="14"/>
      <c r="Q954" s="11" t="s">
        <v>15</v>
      </c>
      <c r="R954" s="16" t="s">
        <v>16</v>
      </c>
      <c r="S954" s="12"/>
      <c r="T954" s="13" t="s">
        <v>17</v>
      </c>
      <c r="U954" s="13" t="s">
        <v>6687</v>
      </c>
      <c r="V954" s="11" t="s">
        <v>119</v>
      </c>
      <c r="W954" s="14" t="s">
        <v>119</v>
      </c>
      <c r="X954" s="14" t="s">
        <v>119</v>
      </c>
      <c r="Y954" s="14" t="s">
        <v>119</v>
      </c>
      <c r="Z954" s="14" t="s">
        <v>119</v>
      </c>
      <c r="AA954" s="14"/>
      <c r="AB954" s="15">
        <f>retribucións!$H$71</f>
        <v>18383.701689600002</v>
      </c>
      <c r="AC954" s="15">
        <f>retribucións!$H$60</f>
        <v>18626.938628479998</v>
      </c>
      <c r="AD954" s="15">
        <f t="shared" si="40"/>
        <v>243.23693887999616</v>
      </c>
    </row>
    <row r="955" spans="1:30" ht="15" customHeight="1" x14ac:dyDescent="0.25">
      <c r="A955" s="13" t="s">
        <v>17</v>
      </c>
      <c r="B955" s="13" t="s">
        <v>119</v>
      </c>
      <c r="C955" s="14" t="s">
        <v>3627</v>
      </c>
      <c r="D955" s="24" t="s">
        <v>3628</v>
      </c>
      <c r="E955" s="14" t="s">
        <v>3629</v>
      </c>
      <c r="F955" s="14" t="s">
        <v>1348</v>
      </c>
      <c r="G955" s="11">
        <v>10</v>
      </c>
      <c r="H955" s="15">
        <f>retribucións!$E$59</f>
        <v>6486.34</v>
      </c>
      <c r="I955" s="11" t="s">
        <v>1349</v>
      </c>
      <c r="J955" s="24" t="s">
        <v>1350</v>
      </c>
      <c r="K955" s="11">
        <v>11</v>
      </c>
      <c r="L955" s="14"/>
      <c r="M955" s="14"/>
      <c r="N955" s="12">
        <v>6003</v>
      </c>
      <c r="O955" s="25"/>
      <c r="P955" s="14" t="s">
        <v>2259</v>
      </c>
      <c r="Q955" s="11" t="s">
        <v>15</v>
      </c>
      <c r="R955" s="16">
        <v>9733</v>
      </c>
      <c r="S955" s="12"/>
      <c r="T955" s="13" t="s">
        <v>17</v>
      </c>
      <c r="U955" s="13" t="s">
        <v>6687</v>
      </c>
      <c r="V955" s="11" t="s">
        <v>119</v>
      </c>
      <c r="W955" s="14" t="s">
        <v>119</v>
      </c>
      <c r="X955" s="14" t="s">
        <v>119</v>
      </c>
      <c r="Y955" s="14" t="s">
        <v>119</v>
      </c>
      <c r="Z955" s="14" t="s">
        <v>119</v>
      </c>
      <c r="AA955" s="14"/>
      <c r="AB955" s="15">
        <f>retribucións!$L$71</f>
        <v>18968.988064320001</v>
      </c>
      <c r="AC955" s="15">
        <f>retribucións!$H$59</f>
        <v>19124.976097919996</v>
      </c>
      <c r="AD955" s="15">
        <f>AC955-AB955</f>
        <v>155.98803359999511</v>
      </c>
    </row>
    <row r="956" spans="1:30" ht="15" customHeight="1" x14ac:dyDescent="0.25">
      <c r="A956" s="13" t="s">
        <v>17</v>
      </c>
      <c r="B956" s="13" t="s">
        <v>17</v>
      </c>
      <c r="C956" s="14" t="s">
        <v>3627</v>
      </c>
      <c r="D956" s="24" t="s">
        <v>3630</v>
      </c>
      <c r="E956" s="14" t="s">
        <v>3631</v>
      </c>
      <c r="F956" s="14" t="s">
        <v>1348</v>
      </c>
      <c r="G956" s="11">
        <v>10</v>
      </c>
      <c r="H956" s="15">
        <f>retribucións!$E$59</f>
        <v>6486.34</v>
      </c>
      <c r="I956" s="11" t="s">
        <v>1349</v>
      </c>
      <c r="J956" s="24" t="s">
        <v>1350</v>
      </c>
      <c r="K956" s="11">
        <v>11</v>
      </c>
      <c r="L956" s="14"/>
      <c r="M956" s="14"/>
      <c r="N956" s="12">
        <v>6003</v>
      </c>
      <c r="O956" s="25"/>
      <c r="P956" s="14" t="s">
        <v>2259</v>
      </c>
      <c r="Q956" s="11" t="s">
        <v>15</v>
      </c>
      <c r="R956" s="16">
        <v>9733</v>
      </c>
      <c r="S956" s="12"/>
      <c r="T956" s="13" t="s">
        <v>17</v>
      </c>
      <c r="U956" s="13" t="s">
        <v>17</v>
      </c>
      <c r="V956" s="11">
        <v>215</v>
      </c>
      <c r="W956" s="14" t="s">
        <v>590</v>
      </c>
      <c r="X956" s="14" t="s">
        <v>591</v>
      </c>
      <c r="Y956" s="14" t="s">
        <v>20</v>
      </c>
      <c r="Z956" s="14">
        <v>0</v>
      </c>
      <c r="AA956" s="14"/>
      <c r="AB956" s="15">
        <f>retribucións!$L$71</f>
        <v>18968.988064320001</v>
      </c>
      <c r="AC956" s="15">
        <f>retribucións!$H$59</f>
        <v>19124.976097919996</v>
      </c>
      <c r="AD956" s="15">
        <f>AC956-AB956</f>
        <v>155.98803359999511</v>
      </c>
    </row>
    <row r="957" spans="1:30" ht="15" customHeight="1" x14ac:dyDescent="0.25">
      <c r="A957" s="13" t="s">
        <v>17</v>
      </c>
      <c r="B957" s="13" t="s">
        <v>119</v>
      </c>
      <c r="C957" s="14" t="s">
        <v>3627</v>
      </c>
      <c r="D957" s="24" t="s">
        <v>3632</v>
      </c>
      <c r="E957" s="14" t="s">
        <v>3633</v>
      </c>
      <c r="F957" s="14" t="s">
        <v>1348</v>
      </c>
      <c r="G957" s="11">
        <v>10</v>
      </c>
      <c r="H957" s="15">
        <f>retribucións!$E$59</f>
        <v>6486.34</v>
      </c>
      <c r="I957" s="11" t="s">
        <v>1349</v>
      </c>
      <c r="J957" s="24" t="s">
        <v>1350</v>
      </c>
      <c r="K957" s="11">
        <v>11</v>
      </c>
      <c r="L957" s="14"/>
      <c r="M957" s="14"/>
      <c r="N957" s="12">
        <v>6003</v>
      </c>
      <c r="O957" s="25"/>
      <c r="P957" s="14" t="s">
        <v>2259</v>
      </c>
      <c r="Q957" s="11" t="s">
        <v>15</v>
      </c>
      <c r="R957" s="16">
        <v>9733</v>
      </c>
      <c r="S957" s="12"/>
      <c r="T957" s="13" t="s">
        <v>17</v>
      </c>
      <c r="U957" s="13" t="s">
        <v>6687</v>
      </c>
      <c r="V957" s="11" t="s">
        <v>119</v>
      </c>
      <c r="W957" s="14" t="s">
        <v>119</v>
      </c>
      <c r="X957" s="14" t="s">
        <v>119</v>
      </c>
      <c r="Y957" s="14" t="s">
        <v>119</v>
      </c>
      <c r="Z957" s="14" t="s">
        <v>119</v>
      </c>
      <c r="AA957" s="14"/>
      <c r="AB957" s="15">
        <f>retribucións!$L$71</f>
        <v>18968.988064320001</v>
      </c>
      <c r="AC957" s="15">
        <f>retribucións!$H$59</f>
        <v>19124.976097919996</v>
      </c>
      <c r="AD957" s="15">
        <f>AC957-AB957</f>
        <v>155.98803359999511</v>
      </c>
    </row>
    <row r="958" spans="1:30" ht="15" customHeight="1" x14ac:dyDescent="0.25">
      <c r="A958" s="13" t="s">
        <v>17</v>
      </c>
      <c r="B958" s="13" t="s">
        <v>17</v>
      </c>
      <c r="C958" s="14" t="s">
        <v>3634</v>
      </c>
      <c r="D958" s="24" t="s">
        <v>3635</v>
      </c>
      <c r="E958" s="14" t="s">
        <v>3636</v>
      </c>
      <c r="F958" s="14" t="s">
        <v>1348</v>
      </c>
      <c r="G958" s="11">
        <v>9</v>
      </c>
      <c r="H958" s="15">
        <f>retribucións!$E$60</f>
        <v>6319.04</v>
      </c>
      <c r="I958" s="11" t="s">
        <v>1349</v>
      </c>
      <c r="J958" s="24" t="s">
        <v>1350</v>
      </c>
      <c r="K958" s="11">
        <v>11</v>
      </c>
      <c r="L958" s="14"/>
      <c r="M958" s="14"/>
      <c r="N958" s="12">
        <v>6003</v>
      </c>
      <c r="O958" s="25"/>
      <c r="P958" s="14"/>
      <c r="Q958" s="11" t="s">
        <v>15</v>
      </c>
      <c r="R958" s="16" t="s">
        <v>16</v>
      </c>
      <c r="S958" s="12"/>
      <c r="T958" s="13" t="s">
        <v>17</v>
      </c>
      <c r="U958" s="13" t="s">
        <v>17</v>
      </c>
      <c r="V958" s="11">
        <v>102</v>
      </c>
      <c r="W958" s="14" t="s">
        <v>592</v>
      </c>
      <c r="X958" s="14" t="s">
        <v>593</v>
      </c>
      <c r="Y958" s="14" t="s">
        <v>20</v>
      </c>
      <c r="Z958" s="14">
        <v>0</v>
      </c>
      <c r="AA958" s="14"/>
      <c r="AB958" s="15">
        <f>retribucións!$H$71</f>
        <v>18383.701689600002</v>
      </c>
      <c r="AC958" s="15">
        <f>retribucións!$H$60</f>
        <v>18626.938628479998</v>
      </c>
      <c r="AD958" s="15">
        <f t="shared" ref="AD958:AD1015" si="41">AC958-AB958</f>
        <v>243.23693887999616</v>
      </c>
    </row>
    <row r="959" spans="1:30" ht="15" customHeight="1" x14ac:dyDescent="0.25">
      <c r="A959" s="13" t="s">
        <v>17</v>
      </c>
      <c r="B959" s="13" t="s">
        <v>119</v>
      </c>
      <c r="C959" s="14" t="s">
        <v>3634</v>
      </c>
      <c r="D959" s="24" t="s">
        <v>3637</v>
      </c>
      <c r="E959" s="14" t="s">
        <v>3638</v>
      </c>
      <c r="F959" s="14" t="s">
        <v>1348</v>
      </c>
      <c r="G959" s="11">
        <v>9</v>
      </c>
      <c r="H959" s="15">
        <f>retribucións!$E$60</f>
        <v>6319.04</v>
      </c>
      <c r="I959" s="11" t="s">
        <v>1349</v>
      </c>
      <c r="J959" s="24" t="s">
        <v>1350</v>
      </c>
      <c r="K959" s="11">
        <v>11</v>
      </c>
      <c r="L959" s="14"/>
      <c r="M959" s="14"/>
      <c r="N959" s="12">
        <v>6003</v>
      </c>
      <c r="O959" s="25"/>
      <c r="P959" s="14"/>
      <c r="Q959" s="11" t="s">
        <v>15</v>
      </c>
      <c r="R959" s="16">
        <v>948</v>
      </c>
      <c r="S959" s="12"/>
      <c r="T959" s="13" t="s">
        <v>17</v>
      </c>
      <c r="U959" s="13" t="s">
        <v>6687</v>
      </c>
      <c r="V959" s="11" t="s">
        <v>119</v>
      </c>
      <c r="W959" s="14" t="s">
        <v>119</v>
      </c>
      <c r="X959" s="14" t="s">
        <v>119</v>
      </c>
      <c r="Y959" s="14" t="s">
        <v>119</v>
      </c>
      <c r="Z959" s="14" t="s">
        <v>119</v>
      </c>
      <c r="AA959" s="14"/>
      <c r="AB959" s="15">
        <f>retribucións!$H$71</f>
        <v>18383.701689600002</v>
      </c>
      <c r="AC959" s="15">
        <f>retribucións!$H$60</f>
        <v>18626.938628479998</v>
      </c>
      <c r="AD959" s="15">
        <f t="shared" si="41"/>
        <v>243.23693887999616</v>
      </c>
    </row>
    <row r="960" spans="1:30" ht="15" customHeight="1" x14ac:dyDescent="0.25">
      <c r="A960" s="13" t="s">
        <v>17</v>
      </c>
      <c r="B960" s="13" t="s">
        <v>119</v>
      </c>
      <c r="C960" s="14" t="s">
        <v>3639</v>
      </c>
      <c r="D960" s="24" t="s">
        <v>3640</v>
      </c>
      <c r="E960" s="14" t="s">
        <v>3641</v>
      </c>
      <c r="F960" s="14" t="s">
        <v>1348</v>
      </c>
      <c r="G960" s="11">
        <v>9</v>
      </c>
      <c r="H960" s="15">
        <f>retribucións!$E$60</f>
        <v>6319.04</v>
      </c>
      <c r="I960" s="11" t="s">
        <v>1349</v>
      </c>
      <c r="J960" s="24" t="s">
        <v>1350</v>
      </c>
      <c r="K960" s="11">
        <v>11</v>
      </c>
      <c r="L960" s="14"/>
      <c r="M960" s="14"/>
      <c r="N960" s="12">
        <v>6003</v>
      </c>
      <c r="O960" s="25"/>
      <c r="P960" s="14"/>
      <c r="Q960" s="11" t="s">
        <v>15</v>
      </c>
      <c r="R960" s="16" t="s">
        <v>16</v>
      </c>
      <c r="S960" s="12"/>
      <c r="T960" s="13" t="s">
        <v>17</v>
      </c>
      <c r="U960" s="13" t="s">
        <v>6687</v>
      </c>
      <c r="V960" s="11" t="s">
        <v>119</v>
      </c>
      <c r="W960" s="14" t="s">
        <v>119</v>
      </c>
      <c r="X960" s="14" t="s">
        <v>119</v>
      </c>
      <c r="Y960" s="14" t="s">
        <v>119</v>
      </c>
      <c r="Z960" s="14" t="s">
        <v>119</v>
      </c>
      <c r="AA960" s="14"/>
      <c r="AB960" s="15">
        <f>retribucións!$H$71</f>
        <v>18383.701689600002</v>
      </c>
      <c r="AC960" s="15">
        <f>retribucións!$H$60</f>
        <v>18626.938628479998</v>
      </c>
      <c r="AD960" s="15">
        <f t="shared" si="41"/>
        <v>243.23693887999616</v>
      </c>
    </row>
    <row r="961" spans="1:30" ht="15" customHeight="1" x14ac:dyDescent="0.25">
      <c r="A961" s="13" t="s">
        <v>17</v>
      </c>
      <c r="B961" s="13" t="s">
        <v>119</v>
      </c>
      <c r="C961" s="14" t="s">
        <v>3639</v>
      </c>
      <c r="D961" s="24" t="s">
        <v>3642</v>
      </c>
      <c r="E961" s="14" t="s">
        <v>3643</v>
      </c>
      <c r="F961" s="14" t="s">
        <v>1348</v>
      </c>
      <c r="G961" s="11">
        <v>9</v>
      </c>
      <c r="H961" s="15">
        <f>retribucións!$E$60</f>
        <v>6319.04</v>
      </c>
      <c r="I961" s="11" t="s">
        <v>1349</v>
      </c>
      <c r="J961" s="24" t="s">
        <v>1350</v>
      </c>
      <c r="K961" s="11">
        <v>11</v>
      </c>
      <c r="L961" s="14"/>
      <c r="M961" s="14"/>
      <c r="N961" s="12">
        <v>6003</v>
      </c>
      <c r="O961" s="25"/>
      <c r="P961" s="14"/>
      <c r="Q961" s="11" t="s">
        <v>15</v>
      </c>
      <c r="R961" s="16" t="s">
        <v>16</v>
      </c>
      <c r="S961" s="12"/>
      <c r="T961" s="13" t="s">
        <v>17</v>
      </c>
      <c r="U961" s="13" t="s">
        <v>6687</v>
      </c>
      <c r="V961" s="11" t="s">
        <v>119</v>
      </c>
      <c r="W961" s="14" t="s">
        <v>119</v>
      </c>
      <c r="X961" s="14" t="s">
        <v>119</v>
      </c>
      <c r="Y961" s="14" t="s">
        <v>119</v>
      </c>
      <c r="Z961" s="14" t="s">
        <v>119</v>
      </c>
      <c r="AA961" s="14"/>
      <c r="AB961" s="15">
        <f>retribucións!$H$71</f>
        <v>18383.701689600002</v>
      </c>
      <c r="AC961" s="15">
        <f>retribucións!$H$60</f>
        <v>18626.938628479998</v>
      </c>
      <c r="AD961" s="15">
        <f t="shared" si="41"/>
        <v>243.23693887999616</v>
      </c>
    </row>
    <row r="962" spans="1:30" ht="15" customHeight="1" x14ac:dyDescent="0.25">
      <c r="A962" s="13" t="s">
        <v>17</v>
      </c>
      <c r="B962" s="13" t="s">
        <v>119</v>
      </c>
      <c r="C962" s="14" t="s">
        <v>3644</v>
      </c>
      <c r="D962" s="24" t="s">
        <v>3645</v>
      </c>
      <c r="E962" s="14" t="s">
        <v>3646</v>
      </c>
      <c r="F962" s="14" t="s">
        <v>1348</v>
      </c>
      <c r="G962" s="11">
        <v>9</v>
      </c>
      <c r="H962" s="15">
        <f>retribucións!$E$60</f>
        <v>6319.04</v>
      </c>
      <c r="I962" s="11" t="s">
        <v>1349</v>
      </c>
      <c r="J962" s="24" t="s">
        <v>1350</v>
      </c>
      <c r="K962" s="11">
        <v>11</v>
      </c>
      <c r="L962" s="14"/>
      <c r="M962" s="14"/>
      <c r="N962" s="12">
        <v>6003</v>
      </c>
      <c r="O962" s="25"/>
      <c r="P962" s="14"/>
      <c r="Q962" s="11" t="s">
        <v>15</v>
      </c>
      <c r="R962" s="16" t="s">
        <v>16</v>
      </c>
      <c r="S962" s="12"/>
      <c r="T962" s="13" t="s">
        <v>17</v>
      </c>
      <c r="U962" s="13" t="s">
        <v>6687</v>
      </c>
      <c r="V962" s="11" t="s">
        <v>119</v>
      </c>
      <c r="W962" s="14" t="s">
        <v>119</v>
      </c>
      <c r="X962" s="14" t="s">
        <v>119</v>
      </c>
      <c r="Y962" s="14" t="s">
        <v>119</v>
      </c>
      <c r="Z962" s="14" t="s">
        <v>119</v>
      </c>
      <c r="AA962" s="14"/>
      <c r="AB962" s="15">
        <f>retribucións!$H$71</f>
        <v>18383.701689600002</v>
      </c>
      <c r="AC962" s="15">
        <f>retribucións!$H$60</f>
        <v>18626.938628479998</v>
      </c>
      <c r="AD962" s="15">
        <f t="shared" si="41"/>
        <v>243.23693887999616</v>
      </c>
    </row>
    <row r="963" spans="1:30" ht="15" customHeight="1" x14ac:dyDescent="0.25">
      <c r="A963" s="13" t="s">
        <v>17</v>
      </c>
      <c r="B963" s="13" t="s">
        <v>119</v>
      </c>
      <c r="C963" s="14" t="s">
        <v>3644</v>
      </c>
      <c r="D963" s="24" t="s">
        <v>3647</v>
      </c>
      <c r="E963" s="14" t="s">
        <v>3648</v>
      </c>
      <c r="F963" s="14" t="s">
        <v>1348</v>
      </c>
      <c r="G963" s="11">
        <v>9</v>
      </c>
      <c r="H963" s="15">
        <f>retribucións!$E$60</f>
        <v>6319.04</v>
      </c>
      <c r="I963" s="11" t="s">
        <v>1349</v>
      </c>
      <c r="J963" s="24" t="s">
        <v>1350</v>
      </c>
      <c r="K963" s="11">
        <v>11</v>
      </c>
      <c r="L963" s="14"/>
      <c r="M963" s="14"/>
      <c r="N963" s="12">
        <v>6003</v>
      </c>
      <c r="O963" s="25"/>
      <c r="P963" s="14"/>
      <c r="Q963" s="11" t="s">
        <v>15</v>
      </c>
      <c r="R963" s="16">
        <v>948</v>
      </c>
      <c r="S963" s="12"/>
      <c r="T963" s="13" t="s">
        <v>17</v>
      </c>
      <c r="U963" s="13" t="s">
        <v>6687</v>
      </c>
      <c r="V963" s="11" t="s">
        <v>119</v>
      </c>
      <c r="W963" s="14" t="s">
        <v>119</v>
      </c>
      <c r="X963" s="14" t="s">
        <v>119</v>
      </c>
      <c r="Y963" s="14" t="s">
        <v>119</v>
      </c>
      <c r="Z963" s="14" t="s">
        <v>119</v>
      </c>
      <c r="AA963" s="14"/>
      <c r="AB963" s="15">
        <f>retribucións!$H$71</f>
        <v>18383.701689600002</v>
      </c>
      <c r="AC963" s="15">
        <f>retribucións!$H$60</f>
        <v>18626.938628479998</v>
      </c>
      <c r="AD963" s="15">
        <f t="shared" si="41"/>
        <v>243.23693887999616</v>
      </c>
    </row>
    <row r="964" spans="1:30" ht="15" customHeight="1" x14ac:dyDescent="0.25">
      <c r="A964" s="13" t="s">
        <v>17</v>
      </c>
      <c r="B964" s="13" t="s">
        <v>119</v>
      </c>
      <c r="C964" s="14" t="s">
        <v>3644</v>
      </c>
      <c r="D964" s="24" t="s">
        <v>3649</v>
      </c>
      <c r="E964" s="14" t="s">
        <v>3650</v>
      </c>
      <c r="F964" s="14" t="s">
        <v>1348</v>
      </c>
      <c r="G964" s="11">
        <v>9</v>
      </c>
      <c r="H964" s="15">
        <f>retribucións!$E$60</f>
        <v>6319.04</v>
      </c>
      <c r="I964" s="11" t="s">
        <v>1349</v>
      </c>
      <c r="J964" s="24" t="s">
        <v>1350</v>
      </c>
      <c r="K964" s="11">
        <v>11</v>
      </c>
      <c r="L964" s="14"/>
      <c r="M964" s="14"/>
      <c r="N964" s="12">
        <v>6003</v>
      </c>
      <c r="O964" s="25"/>
      <c r="P964" s="14"/>
      <c r="Q964" s="11" t="s">
        <v>15</v>
      </c>
      <c r="R964" s="16">
        <v>948</v>
      </c>
      <c r="S964" s="12"/>
      <c r="T964" s="13" t="s">
        <v>17</v>
      </c>
      <c r="U964" s="13" t="s">
        <v>6687</v>
      </c>
      <c r="V964" s="11" t="s">
        <v>119</v>
      </c>
      <c r="W964" s="14" t="s">
        <v>119</v>
      </c>
      <c r="X964" s="14" t="s">
        <v>119</v>
      </c>
      <c r="Y964" s="14" t="s">
        <v>119</v>
      </c>
      <c r="Z964" s="14" t="s">
        <v>119</v>
      </c>
      <c r="AA964" s="14"/>
      <c r="AB964" s="15">
        <f>retribucións!$H$71</f>
        <v>18383.701689600002</v>
      </c>
      <c r="AC964" s="15">
        <f>retribucións!$H$60</f>
        <v>18626.938628479998</v>
      </c>
      <c r="AD964" s="15">
        <f t="shared" si="41"/>
        <v>243.23693887999616</v>
      </c>
    </row>
    <row r="965" spans="1:30" ht="15" customHeight="1" x14ac:dyDescent="0.25">
      <c r="A965" s="13" t="s">
        <v>17</v>
      </c>
      <c r="B965" s="13" t="s">
        <v>17</v>
      </c>
      <c r="C965" s="14" t="s">
        <v>3651</v>
      </c>
      <c r="D965" s="24" t="s">
        <v>3652</v>
      </c>
      <c r="E965" s="14" t="s">
        <v>3653</v>
      </c>
      <c r="F965" s="14" t="s">
        <v>1348</v>
      </c>
      <c r="G965" s="11">
        <v>9</v>
      </c>
      <c r="H965" s="15">
        <f>retribucións!$E$60</f>
        <v>6319.04</v>
      </c>
      <c r="I965" s="11" t="s">
        <v>1349</v>
      </c>
      <c r="J965" s="24" t="s">
        <v>1350</v>
      </c>
      <c r="K965" s="11">
        <v>11</v>
      </c>
      <c r="L965" s="14"/>
      <c r="M965" s="14"/>
      <c r="N965" s="12">
        <v>6003</v>
      </c>
      <c r="O965" s="25"/>
      <c r="P965" s="14"/>
      <c r="Q965" s="11" t="s">
        <v>15</v>
      </c>
      <c r="R965" s="16" t="s">
        <v>16</v>
      </c>
      <c r="S965" s="12"/>
      <c r="T965" s="13" t="s">
        <v>17</v>
      </c>
      <c r="U965" s="13" t="s">
        <v>17</v>
      </c>
      <c r="V965" s="11">
        <v>570</v>
      </c>
      <c r="W965" s="14" t="s">
        <v>594</v>
      </c>
      <c r="X965" s="14" t="s">
        <v>595</v>
      </c>
      <c r="Y965" s="14" t="s">
        <v>20</v>
      </c>
      <c r="Z965" s="14">
        <v>0</v>
      </c>
      <c r="AA965" s="14"/>
      <c r="AB965" s="15">
        <f>retribucións!$H$71</f>
        <v>18383.701689600002</v>
      </c>
      <c r="AC965" s="15">
        <f>retribucións!$H$60</f>
        <v>18626.938628479998</v>
      </c>
      <c r="AD965" s="15">
        <f t="shared" si="41"/>
        <v>243.23693887999616</v>
      </c>
    </row>
    <row r="966" spans="1:30" ht="15" customHeight="1" x14ac:dyDescent="0.25">
      <c r="A966" s="13" t="s">
        <v>17</v>
      </c>
      <c r="B966" s="13" t="s">
        <v>17</v>
      </c>
      <c r="C966" s="14" t="s">
        <v>3651</v>
      </c>
      <c r="D966" s="24" t="s">
        <v>3654</v>
      </c>
      <c r="E966" s="14" t="s">
        <v>3655</v>
      </c>
      <c r="F966" s="14" t="s">
        <v>1348</v>
      </c>
      <c r="G966" s="11">
        <v>9</v>
      </c>
      <c r="H966" s="15">
        <f>retribucións!$E$60</f>
        <v>6319.04</v>
      </c>
      <c r="I966" s="11" t="s">
        <v>1349</v>
      </c>
      <c r="J966" s="24" t="s">
        <v>1350</v>
      </c>
      <c r="K966" s="11">
        <v>11</v>
      </c>
      <c r="L966" s="14"/>
      <c r="M966" s="14"/>
      <c r="N966" s="12">
        <v>6003</v>
      </c>
      <c r="O966" s="25"/>
      <c r="P966" s="14"/>
      <c r="Q966" s="11" t="s">
        <v>15</v>
      </c>
      <c r="R966" s="16" t="s">
        <v>16</v>
      </c>
      <c r="S966" s="12"/>
      <c r="T966" s="13" t="s">
        <v>17</v>
      </c>
      <c r="U966" s="13" t="s">
        <v>17</v>
      </c>
      <c r="V966" s="11">
        <v>22</v>
      </c>
      <c r="W966" s="14" t="s">
        <v>596</v>
      </c>
      <c r="X966" s="14" t="s">
        <v>597</v>
      </c>
      <c r="Y966" s="14" t="s">
        <v>20</v>
      </c>
      <c r="Z966" s="14">
        <v>0</v>
      </c>
      <c r="AA966" s="14"/>
      <c r="AB966" s="15">
        <f>retribucións!$H$71</f>
        <v>18383.701689600002</v>
      </c>
      <c r="AC966" s="15">
        <f>retribucións!$H$60</f>
        <v>18626.938628479998</v>
      </c>
      <c r="AD966" s="15">
        <f t="shared" si="41"/>
        <v>243.23693887999616</v>
      </c>
    </row>
    <row r="967" spans="1:30" ht="15" customHeight="1" x14ac:dyDescent="0.25">
      <c r="A967" s="13" t="s">
        <v>17</v>
      </c>
      <c r="B967" s="13" t="s">
        <v>119</v>
      </c>
      <c r="C967" s="14" t="s">
        <v>3651</v>
      </c>
      <c r="D967" s="24" t="s">
        <v>3656</v>
      </c>
      <c r="E967" s="14" t="s">
        <v>3657</v>
      </c>
      <c r="F967" s="14" t="s">
        <v>1348</v>
      </c>
      <c r="G967" s="11">
        <v>9</v>
      </c>
      <c r="H967" s="15">
        <f>retribucións!$E$60</f>
        <v>6319.04</v>
      </c>
      <c r="I967" s="11" t="s">
        <v>1349</v>
      </c>
      <c r="J967" s="24" t="s">
        <v>1350</v>
      </c>
      <c r="K967" s="11">
        <v>11</v>
      </c>
      <c r="L967" s="14"/>
      <c r="M967" s="14"/>
      <c r="N967" s="12">
        <v>6003</v>
      </c>
      <c r="O967" s="25"/>
      <c r="P967" s="14"/>
      <c r="Q967" s="11" t="s">
        <v>15</v>
      </c>
      <c r="R967" s="16" t="s">
        <v>16</v>
      </c>
      <c r="S967" s="12"/>
      <c r="T967" s="13" t="s">
        <v>17</v>
      </c>
      <c r="U967" s="13" t="s">
        <v>6687</v>
      </c>
      <c r="V967" s="11" t="s">
        <v>119</v>
      </c>
      <c r="W967" s="14" t="s">
        <v>119</v>
      </c>
      <c r="X967" s="14" t="s">
        <v>119</v>
      </c>
      <c r="Y967" s="14" t="s">
        <v>119</v>
      </c>
      <c r="Z967" s="14" t="s">
        <v>119</v>
      </c>
      <c r="AA967" s="14"/>
      <c r="AB967" s="15">
        <f>retribucións!$H$71</f>
        <v>18383.701689600002</v>
      </c>
      <c r="AC967" s="15">
        <f>retribucións!$H$60</f>
        <v>18626.938628479998</v>
      </c>
      <c r="AD967" s="15">
        <f t="shared" si="41"/>
        <v>243.23693887999616</v>
      </c>
    </row>
    <row r="968" spans="1:30" ht="15" customHeight="1" x14ac:dyDescent="0.25">
      <c r="A968" s="13" t="s">
        <v>17</v>
      </c>
      <c r="B968" s="13" t="s">
        <v>119</v>
      </c>
      <c r="C968" s="14" t="s">
        <v>3658</v>
      </c>
      <c r="D968" s="24" t="s">
        <v>3659</v>
      </c>
      <c r="E968" s="14" t="s">
        <v>3660</v>
      </c>
      <c r="F968" s="14" t="s">
        <v>1348</v>
      </c>
      <c r="G968" s="11">
        <v>9</v>
      </c>
      <c r="H968" s="15">
        <f>retribucións!$E$60</f>
        <v>6319.04</v>
      </c>
      <c r="I968" s="11" t="s">
        <v>1349</v>
      </c>
      <c r="J968" s="24" t="s">
        <v>1350</v>
      </c>
      <c r="K968" s="11">
        <v>11</v>
      </c>
      <c r="L968" s="14"/>
      <c r="M968" s="14"/>
      <c r="N968" s="12">
        <v>6003</v>
      </c>
      <c r="O968" s="25"/>
      <c r="P968" s="14"/>
      <c r="Q968" s="11" t="s">
        <v>15</v>
      </c>
      <c r="R968" s="16" t="s">
        <v>16</v>
      </c>
      <c r="S968" s="12"/>
      <c r="T968" s="13" t="s">
        <v>17</v>
      </c>
      <c r="U968" s="13" t="s">
        <v>6687</v>
      </c>
      <c r="V968" s="11" t="s">
        <v>119</v>
      </c>
      <c r="W968" s="14" t="s">
        <v>119</v>
      </c>
      <c r="X968" s="14" t="s">
        <v>119</v>
      </c>
      <c r="Y968" s="14" t="s">
        <v>119</v>
      </c>
      <c r="Z968" s="14" t="s">
        <v>119</v>
      </c>
      <c r="AA968" s="14"/>
      <c r="AB968" s="15">
        <f>retribucións!$H$71</f>
        <v>18383.701689600002</v>
      </c>
      <c r="AC968" s="15">
        <f>retribucións!$H$60</f>
        <v>18626.938628479998</v>
      </c>
      <c r="AD968" s="15">
        <f t="shared" si="41"/>
        <v>243.23693887999616</v>
      </c>
    </row>
    <row r="969" spans="1:30" ht="15" customHeight="1" x14ac:dyDescent="0.25">
      <c r="A969" s="13" t="s">
        <v>17</v>
      </c>
      <c r="B969" s="13" t="s">
        <v>119</v>
      </c>
      <c r="C969" s="14" t="s">
        <v>3658</v>
      </c>
      <c r="D969" s="24" t="s">
        <v>3661</v>
      </c>
      <c r="E969" s="14" t="s">
        <v>3662</v>
      </c>
      <c r="F969" s="14" t="s">
        <v>1348</v>
      </c>
      <c r="G969" s="11">
        <v>9</v>
      </c>
      <c r="H969" s="15">
        <f>retribucións!$E$60</f>
        <v>6319.04</v>
      </c>
      <c r="I969" s="11" t="s">
        <v>1349</v>
      </c>
      <c r="J969" s="24" t="s">
        <v>1350</v>
      </c>
      <c r="K969" s="11">
        <v>11</v>
      </c>
      <c r="L969" s="14"/>
      <c r="M969" s="14"/>
      <c r="N969" s="12">
        <v>6003</v>
      </c>
      <c r="O969" s="25"/>
      <c r="P969" s="14"/>
      <c r="Q969" s="11" t="s">
        <v>15</v>
      </c>
      <c r="R969" s="16">
        <v>948</v>
      </c>
      <c r="S969" s="12"/>
      <c r="T969" s="13" t="s">
        <v>17</v>
      </c>
      <c r="U969" s="13" t="s">
        <v>6687</v>
      </c>
      <c r="V969" s="11" t="s">
        <v>119</v>
      </c>
      <c r="W969" s="14" t="s">
        <v>119</v>
      </c>
      <c r="X969" s="14" t="s">
        <v>119</v>
      </c>
      <c r="Y969" s="14" t="s">
        <v>119</v>
      </c>
      <c r="Z969" s="14" t="s">
        <v>119</v>
      </c>
      <c r="AA969" s="14"/>
      <c r="AB969" s="15">
        <f>retribucións!$H$71</f>
        <v>18383.701689600002</v>
      </c>
      <c r="AC969" s="15">
        <f>retribucións!$H$60</f>
        <v>18626.938628479998</v>
      </c>
      <c r="AD969" s="15">
        <f t="shared" si="41"/>
        <v>243.23693887999616</v>
      </c>
    </row>
    <row r="970" spans="1:30" ht="15" customHeight="1" x14ac:dyDescent="0.25">
      <c r="A970" s="13" t="s">
        <v>17</v>
      </c>
      <c r="B970" s="13" t="s">
        <v>119</v>
      </c>
      <c r="C970" s="14" t="s">
        <v>3663</v>
      </c>
      <c r="D970" s="24" t="s">
        <v>3664</v>
      </c>
      <c r="E970" s="14" t="s">
        <v>3665</v>
      </c>
      <c r="F970" s="14" t="s">
        <v>1348</v>
      </c>
      <c r="G970" s="11">
        <v>9</v>
      </c>
      <c r="H970" s="15">
        <f>retribucións!$E$60</f>
        <v>6319.04</v>
      </c>
      <c r="I970" s="11" t="s">
        <v>1349</v>
      </c>
      <c r="J970" s="24" t="s">
        <v>1350</v>
      </c>
      <c r="K970" s="11">
        <v>11</v>
      </c>
      <c r="L970" s="14"/>
      <c r="M970" s="14"/>
      <c r="N970" s="12">
        <v>6003</v>
      </c>
      <c r="O970" s="25"/>
      <c r="P970" s="14"/>
      <c r="Q970" s="11" t="s">
        <v>15</v>
      </c>
      <c r="R970" s="16">
        <v>948</v>
      </c>
      <c r="S970" s="12"/>
      <c r="T970" s="13" t="s">
        <v>17</v>
      </c>
      <c r="U970" s="13" t="s">
        <v>6687</v>
      </c>
      <c r="V970" s="11" t="s">
        <v>119</v>
      </c>
      <c r="W970" s="14" t="s">
        <v>119</v>
      </c>
      <c r="X970" s="14" t="s">
        <v>119</v>
      </c>
      <c r="Y970" s="14" t="s">
        <v>119</v>
      </c>
      <c r="Z970" s="14" t="s">
        <v>119</v>
      </c>
      <c r="AA970" s="14"/>
      <c r="AB970" s="15">
        <f>retribucións!$H$71</f>
        <v>18383.701689600002</v>
      </c>
      <c r="AC970" s="15">
        <f>retribucións!$H$60</f>
        <v>18626.938628479998</v>
      </c>
      <c r="AD970" s="15">
        <f t="shared" si="41"/>
        <v>243.23693887999616</v>
      </c>
    </row>
    <row r="971" spans="1:30" ht="15" customHeight="1" x14ac:dyDescent="0.25">
      <c r="A971" s="13" t="s">
        <v>17</v>
      </c>
      <c r="B971" s="13" t="s">
        <v>119</v>
      </c>
      <c r="C971" s="14" t="s">
        <v>3663</v>
      </c>
      <c r="D971" s="24" t="s">
        <v>3666</v>
      </c>
      <c r="E971" s="14" t="s">
        <v>3667</v>
      </c>
      <c r="F971" s="14" t="s">
        <v>1348</v>
      </c>
      <c r="G971" s="11">
        <v>9</v>
      </c>
      <c r="H971" s="15">
        <f>retribucións!$E$60</f>
        <v>6319.04</v>
      </c>
      <c r="I971" s="11" t="s">
        <v>1349</v>
      </c>
      <c r="J971" s="24" t="s">
        <v>1350</v>
      </c>
      <c r="K971" s="11">
        <v>11</v>
      </c>
      <c r="L971" s="14"/>
      <c r="M971" s="14"/>
      <c r="N971" s="12">
        <v>6003</v>
      </c>
      <c r="O971" s="25"/>
      <c r="P971" s="14"/>
      <c r="Q971" s="11" t="s">
        <v>15</v>
      </c>
      <c r="R971" s="16" t="s">
        <v>16</v>
      </c>
      <c r="S971" s="12"/>
      <c r="T971" s="13" t="s">
        <v>17</v>
      </c>
      <c r="U971" s="13" t="s">
        <v>6687</v>
      </c>
      <c r="V971" s="11" t="s">
        <v>119</v>
      </c>
      <c r="W971" s="14" t="s">
        <v>119</v>
      </c>
      <c r="X971" s="14" t="s">
        <v>119</v>
      </c>
      <c r="Y971" s="14" t="s">
        <v>119</v>
      </c>
      <c r="Z971" s="14" t="s">
        <v>119</v>
      </c>
      <c r="AA971" s="14"/>
      <c r="AB971" s="15">
        <f>retribucións!$H$71</f>
        <v>18383.701689600002</v>
      </c>
      <c r="AC971" s="15">
        <f>retribucións!$H$60</f>
        <v>18626.938628479998</v>
      </c>
      <c r="AD971" s="15">
        <f t="shared" si="41"/>
        <v>243.23693887999616</v>
      </c>
    </row>
    <row r="972" spans="1:30" ht="15" customHeight="1" x14ac:dyDescent="0.25">
      <c r="A972" s="13" t="s">
        <v>17</v>
      </c>
      <c r="B972" s="13" t="s">
        <v>119</v>
      </c>
      <c r="C972" s="14" t="s">
        <v>3668</v>
      </c>
      <c r="D972" s="24" t="s">
        <v>3669</v>
      </c>
      <c r="E972" s="14" t="s">
        <v>3670</v>
      </c>
      <c r="F972" s="14" t="s">
        <v>1348</v>
      </c>
      <c r="G972" s="11">
        <v>9</v>
      </c>
      <c r="H972" s="15">
        <f>retribucións!$E$60</f>
        <v>6319.04</v>
      </c>
      <c r="I972" s="11" t="s">
        <v>1349</v>
      </c>
      <c r="J972" s="24" t="s">
        <v>1350</v>
      </c>
      <c r="K972" s="11">
        <v>11</v>
      </c>
      <c r="L972" s="14"/>
      <c r="M972" s="14"/>
      <c r="N972" s="12">
        <v>6003</v>
      </c>
      <c r="O972" s="25"/>
      <c r="P972" s="14"/>
      <c r="Q972" s="11" t="s">
        <v>15</v>
      </c>
      <c r="R972" s="16">
        <v>948</v>
      </c>
      <c r="S972" s="12"/>
      <c r="T972" s="13" t="s">
        <v>17</v>
      </c>
      <c r="U972" s="13" t="s">
        <v>6687</v>
      </c>
      <c r="V972" s="11" t="s">
        <v>119</v>
      </c>
      <c r="W972" s="14" t="s">
        <v>119</v>
      </c>
      <c r="X972" s="14" t="s">
        <v>119</v>
      </c>
      <c r="Y972" s="14" t="s">
        <v>119</v>
      </c>
      <c r="Z972" s="14" t="s">
        <v>119</v>
      </c>
      <c r="AA972" s="14"/>
      <c r="AB972" s="15">
        <f>retribucións!$H$71</f>
        <v>18383.701689600002</v>
      </c>
      <c r="AC972" s="15">
        <f>retribucións!$H$60</f>
        <v>18626.938628479998</v>
      </c>
      <c r="AD972" s="15">
        <f t="shared" si="41"/>
        <v>243.23693887999616</v>
      </c>
    </row>
    <row r="973" spans="1:30" ht="15" customHeight="1" x14ac:dyDescent="0.25">
      <c r="A973" s="13" t="s">
        <v>17</v>
      </c>
      <c r="B973" s="13" t="s">
        <v>119</v>
      </c>
      <c r="C973" s="14" t="s">
        <v>3668</v>
      </c>
      <c r="D973" s="24" t="s">
        <v>3671</v>
      </c>
      <c r="E973" s="14" t="s">
        <v>3672</v>
      </c>
      <c r="F973" s="14" t="s">
        <v>1348</v>
      </c>
      <c r="G973" s="11">
        <v>9</v>
      </c>
      <c r="H973" s="15">
        <f>retribucións!$E$60</f>
        <v>6319.04</v>
      </c>
      <c r="I973" s="11" t="s">
        <v>1349</v>
      </c>
      <c r="J973" s="24" t="s">
        <v>1350</v>
      </c>
      <c r="K973" s="11">
        <v>11</v>
      </c>
      <c r="L973" s="14"/>
      <c r="M973" s="14"/>
      <c r="N973" s="12">
        <v>6003</v>
      </c>
      <c r="O973" s="25"/>
      <c r="P973" s="14"/>
      <c r="Q973" s="11" t="s">
        <v>15</v>
      </c>
      <c r="R973" s="16" t="s">
        <v>16</v>
      </c>
      <c r="S973" s="12"/>
      <c r="T973" s="13" t="s">
        <v>17</v>
      </c>
      <c r="U973" s="13" t="s">
        <v>6687</v>
      </c>
      <c r="V973" s="11" t="s">
        <v>119</v>
      </c>
      <c r="W973" s="14" t="s">
        <v>119</v>
      </c>
      <c r="X973" s="14" t="s">
        <v>119</v>
      </c>
      <c r="Y973" s="14" t="s">
        <v>119</v>
      </c>
      <c r="Z973" s="14" t="s">
        <v>119</v>
      </c>
      <c r="AA973" s="14"/>
      <c r="AB973" s="15">
        <f>retribucións!$H$71</f>
        <v>18383.701689600002</v>
      </c>
      <c r="AC973" s="15">
        <f>retribucións!$H$60</f>
        <v>18626.938628479998</v>
      </c>
      <c r="AD973" s="15">
        <f t="shared" si="41"/>
        <v>243.23693887999616</v>
      </c>
    </row>
    <row r="974" spans="1:30" ht="15" customHeight="1" x14ac:dyDescent="0.25">
      <c r="A974" s="13" t="s">
        <v>17</v>
      </c>
      <c r="B974" s="13" t="s">
        <v>119</v>
      </c>
      <c r="C974" s="14" t="s">
        <v>3668</v>
      </c>
      <c r="D974" s="24" t="s">
        <v>3673</v>
      </c>
      <c r="E974" s="14" t="s">
        <v>3674</v>
      </c>
      <c r="F974" s="14" t="s">
        <v>1348</v>
      </c>
      <c r="G974" s="11">
        <v>9</v>
      </c>
      <c r="H974" s="15">
        <f>retribucións!$E$60</f>
        <v>6319.04</v>
      </c>
      <c r="I974" s="11" t="s">
        <v>1349</v>
      </c>
      <c r="J974" s="24" t="s">
        <v>1350</v>
      </c>
      <c r="K974" s="11">
        <v>11</v>
      </c>
      <c r="L974" s="14"/>
      <c r="M974" s="14"/>
      <c r="N974" s="12">
        <v>6003</v>
      </c>
      <c r="O974" s="25"/>
      <c r="P974" s="14"/>
      <c r="Q974" s="11" t="s">
        <v>15</v>
      </c>
      <c r="R974" s="16" t="s">
        <v>16</v>
      </c>
      <c r="S974" s="12"/>
      <c r="T974" s="13" t="s">
        <v>17</v>
      </c>
      <c r="U974" s="13" t="s">
        <v>6687</v>
      </c>
      <c r="V974" s="11" t="s">
        <v>119</v>
      </c>
      <c r="W974" s="14" t="s">
        <v>119</v>
      </c>
      <c r="X974" s="14" t="s">
        <v>119</v>
      </c>
      <c r="Y974" s="14" t="s">
        <v>119</v>
      </c>
      <c r="Z974" s="14" t="s">
        <v>119</v>
      </c>
      <c r="AA974" s="14"/>
      <c r="AB974" s="15">
        <f>retribucións!$H$71</f>
        <v>18383.701689600002</v>
      </c>
      <c r="AC974" s="15">
        <f>retribucións!$H$60</f>
        <v>18626.938628479998</v>
      </c>
      <c r="AD974" s="15">
        <f t="shared" si="41"/>
        <v>243.23693887999616</v>
      </c>
    </row>
    <row r="975" spans="1:30" ht="15" customHeight="1" x14ac:dyDescent="0.25">
      <c r="A975" s="13" t="s">
        <v>17</v>
      </c>
      <c r="B975" s="13" t="s">
        <v>119</v>
      </c>
      <c r="C975" s="14" t="s">
        <v>3675</v>
      </c>
      <c r="D975" s="24" t="s">
        <v>3676</v>
      </c>
      <c r="E975" s="14" t="s">
        <v>3677</v>
      </c>
      <c r="F975" s="14" t="s">
        <v>1348</v>
      </c>
      <c r="G975" s="11">
        <v>9</v>
      </c>
      <c r="H975" s="15">
        <f>retribucións!$E$60</f>
        <v>6319.04</v>
      </c>
      <c r="I975" s="11" t="s">
        <v>1349</v>
      </c>
      <c r="J975" s="24" t="s">
        <v>1350</v>
      </c>
      <c r="K975" s="11">
        <v>11</v>
      </c>
      <c r="L975" s="14"/>
      <c r="M975" s="14"/>
      <c r="N975" s="12">
        <v>6003</v>
      </c>
      <c r="O975" s="25"/>
      <c r="P975" s="14"/>
      <c r="Q975" s="11" t="s">
        <v>15</v>
      </c>
      <c r="R975" s="16" t="s">
        <v>16</v>
      </c>
      <c r="S975" s="12"/>
      <c r="T975" s="13" t="s">
        <v>17</v>
      </c>
      <c r="U975" s="13" t="s">
        <v>6687</v>
      </c>
      <c r="V975" s="11" t="s">
        <v>119</v>
      </c>
      <c r="W975" s="14" t="s">
        <v>119</v>
      </c>
      <c r="X975" s="14" t="s">
        <v>119</v>
      </c>
      <c r="Y975" s="14" t="s">
        <v>119</v>
      </c>
      <c r="Z975" s="14" t="s">
        <v>119</v>
      </c>
      <c r="AA975" s="14"/>
      <c r="AB975" s="15">
        <f>retribucións!$H$71</f>
        <v>18383.701689600002</v>
      </c>
      <c r="AC975" s="15">
        <f>retribucións!$H$60</f>
        <v>18626.938628479998</v>
      </c>
      <c r="AD975" s="15">
        <f t="shared" si="41"/>
        <v>243.23693887999616</v>
      </c>
    </row>
    <row r="976" spans="1:30" ht="15" customHeight="1" x14ac:dyDescent="0.25">
      <c r="A976" s="13" t="s">
        <v>17</v>
      </c>
      <c r="B976" s="13" t="s">
        <v>119</v>
      </c>
      <c r="C976" s="14" t="s">
        <v>3675</v>
      </c>
      <c r="D976" s="24" t="s">
        <v>3678</v>
      </c>
      <c r="E976" s="14" t="s">
        <v>3679</v>
      </c>
      <c r="F976" s="14" t="s">
        <v>1348</v>
      </c>
      <c r="G976" s="11">
        <v>9</v>
      </c>
      <c r="H976" s="15">
        <f>retribucións!$E$60</f>
        <v>6319.04</v>
      </c>
      <c r="I976" s="11" t="s">
        <v>1349</v>
      </c>
      <c r="J976" s="24" t="s">
        <v>1350</v>
      </c>
      <c r="K976" s="11">
        <v>11</v>
      </c>
      <c r="L976" s="14"/>
      <c r="M976" s="14"/>
      <c r="N976" s="12">
        <v>6003</v>
      </c>
      <c r="O976" s="25"/>
      <c r="P976" s="14"/>
      <c r="Q976" s="11" t="s">
        <v>15</v>
      </c>
      <c r="R976" s="16" t="s">
        <v>16</v>
      </c>
      <c r="S976" s="12"/>
      <c r="T976" s="13" t="s">
        <v>17</v>
      </c>
      <c r="U976" s="13" t="s">
        <v>6687</v>
      </c>
      <c r="V976" s="11" t="s">
        <v>119</v>
      </c>
      <c r="W976" s="14" t="s">
        <v>119</v>
      </c>
      <c r="X976" s="14" t="s">
        <v>119</v>
      </c>
      <c r="Y976" s="14" t="s">
        <v>119</v>
      </c>
      <c r="Z976" s="14" t="s">
        <v>119</v>
      </c>
      <c r="AA976" s="14"/>
      <c r="AB976" s="15">
        <f>retribucións!$H$71</f>
        <v>18383.701689600002</v>
      </c>
      <c r="AC976" s="15">
        <f>retribucións!$H$60</f>
        <v>18626.938628479998</v>
      </c>
      <c r="AD976" s="15">
        <f t="shared" si="41"/>
        <v>243.23693887999616</v>
      </c>
    </row>
    <row r="977" spans="1:30" ht="15" customHeight="1" x14ac:dyDescent="0.25">
      <c r="A977" s="13" t="s">
        <v>17</v>
      </c>
      <c r="B977" s="13" t="s">
        <v>119</v>
      </c>
      <c r="C977" s="14" t="s">
        <v>3675</v>
      </c>
      <c r="D977" s="24" t="s">
        <v>3680</v>
      </c>
      <c r="E977" s="14" t="s">
        <v>3681</v>
      </c>
      <c r="F977" s="14" t="s">
        <v>1348</v>
      </c>
      <c r="G977" s="11">
        <v>9</v>
      </c>
      <c r="H977" s="15">
        <f>retribucións!$E$60</f>
        <v>6319.04</v>
      </c>
      <c r="I977" s="11" t="s">
        <v>1349</v>
      </c>
      <c r="J977" s="24" t="s">
        <v>1350</v>
      </c>
      <c r="K977" s="11">
        <v>11</v>
      </c>
      <c r="L977" s="14"/>
      <c r="M977" s="14"/>
      <c r="N977" s="12">
        <v>6003</v>
      </c>
      <c r="O977" s="25"/>
      <c r="P977" s="14"/>
      <c r="Q977" s="11" t="s">
        <v>15</v>
      </c>
      <c r="R977" s="16" t="s">
        <v>16</v>
      </c>
      <c r="S977" s="12"/>
      <c r="T977" s="13" t="s">
        <v>17</v>
      </c>
      <c r="U977" s="13" t="s">
        <v>6687</v>
      </c>
      <c r="V977" s="11" t="s">
        <v>119</v>
      </c>
      <c r="W977" s="14" t="s">
        <v>119</v>
      </c>
      <c r="X977" s="14" t="s">
        <v>119</v>
      </c>
      <c r="Y977" s="14" t="s">
        <v>119</v>
      </c>
      <c r="Z977" s="14" t="s">
        <v>119</v>
      </c>
      <c r="AA977" s="14"/>
      <c r="AB977" s="15">
        <f>retribucións!$H$71</f>
        <v>18383.701689600002</v>
      </c>
      <c r="AC977" s="15">
        <f>retribucións!$H$60</f>
        <v>18626.938628479998</v>
      </c>
      <c r="AD977" s="15">
        <f t="shared" si="41"/>
        <v>243.23693887999616</v>
      </c>
    </row>
    <row r="978" spans="1:30" ht="15" customHeight="1" x14ac:dyDescent="0.25">
      <c r="A978" s="13" t="s">
        <v>17</v>
      </c>
      <c r="B978" s="13" t="s">
        <v>119</v>
      </c>
      <c r="C978" s="14" t="s">
        <v>3682</v>
      </c>
      <c r="D978" s="24" t="s">
        <v>3683</v>
      </c>
      <c r="E978" s="14" t="s">
        <v>3684</v>
      </c>
      <c r="F978" s="14" t="s">
        <v>1348</v>
      </c>
      <c r="G978" s="11">
        <v>9</v>
      </c>
      <c r="H978" s="15">
        <f>retribucións!$E$60</f>
        <v>6319.04</v>
      </c>
      <c r="I978" s="11" t="s">
        <v>1349</v>
      </c>
      <c r="J978" s="24" t="s">
        <v>1350</v>
      </c>
      <c r="K978" s="11">
        <v>11</v>
      </c>
      <c r="L978" s="14"/>
      <c r="M978" s="14"/>
      <c r="N978" s="12">
        <v>6003</v>
      </c>
      <c r="O978" s="25"/>
      <c r="P978" s="14"/>
      <c r="Q978" s="11" t="s">
        <v>15</v>
      </c>
      <c r="R978" s="16" t="s">
        <v>16</v>
      </c>
      <c r="S978" s="12"/>
      <c r="T978" s="13" t="s">
        <v>17</v>
      </c>
      <c r="U978" s="13" t="s">
        <v>6687</v>
      </c>
      <c r="V978" s="11" t="s">
        <v>119</v>
      </c>
      <c r="W978" s="14" t="s">
        <v>119</v>
      </c>
      <c r="X978" s="14" t="s">
        <v>119</v>
      </c>
      <c r="Y978" s="14" t="s">
        <v>119</v>
      </c>
      <c r="Z978" s="14" t="s">
        <v>119</v>
      </c>
      <c r="AA978" s="14"/>
      <c r="AB978" s="15">
        <f>retribucións!$H$71</f>
        <v>18383.701689600002</v>
      </c>
      <c r="AC978" s="15">
        <f>retribucións!$H$60</f>
        <v>18626.938628479998</v>
      </c>
      <c r="AD978" s="15">
        <f t="shared" si="41"/>
        <v>243.23693887999616</v>
      </c>
    </row>
    <row r="979" spans="1:30" ht="15" customHeight="1" x14ac:dyDescent="0.25">
      <c r="A979" s="13" t="s">
        <v>17</v>
      </c>
      <c r="B979" s="13" t="s">
        <v>119</v>
      </c>
      <c r="C979" s="14" t="s">
        <v>3682</v>
      </c>
      <c r="D979" s="24" t="s">
        <v>3685</v>
      </c>
      <c r="E979" s="14" t="s">
        <v>3686</v>
      </c>
      <c r="F979" s="14" t="s">
        <v>1348</v>
      </c>
      <c r="G979" s="11">
        <v>9</v>
      </c>
      <c r="H979" s="15">
        <f>retribucións!$E$60</f>
        <v>6319.04</v>
      </c>
      <c r="I979" s="11" t="s">
        <v>1349</v>
      </c>
      <c r="J979" s="24" t="s">
        <v>1350</v>
      </c>
      <c r="K979" s="11">
        <v>11</v>
      </c>
      <c r="L979" s="14"/>
      <c r="M979" s="14"/>
      <c r="N979" s="12">
        <v>6003</v>
      </c>
      <c r="O979" s="25"/>
      <c r="P979" s="14"/>
      <c r="Q979" s="11" t="s">
        <v>15</v>
      </c>
      <c r="R979" s="16">
        <v>948</v>
      </c>
      <c r="S979" s="12"/>
      <c r="T979" s="13" t="s">
        <v>17</v>
      </c>
      <c r="U979" s="13" t="s">
        <v>6687</v>
      </c>
      <c r="V979" s="11" t="s">
        <v>119</v>
      </c>
      <c r="W979" s="14" t="s">
        <v>119</v>
      </c>
      <c r="X979" s="14" t="s">
        <v>119</v>
      </c>
      <c r="Y979" s="14" t="s">
        <v>119</v>
      </c>
      <c r="Z979" s="14" t="s">
        <v>119</v>
      </c>
      <c r="AA979" s="14"/>
      <c r="AB979" s="15">
        <f>retribucións!$H$71</f>
        <v>18383.701689600002</v>
      </c>
      <c r="AC979" s="15">
        <f>retribucións!$H$60</f>
        <v>18626.938628479998</v>
      </c>
      <c r="AD979" s="15">
        <f t="shared" si="41"/>
        <v>243.23693887999616</v>
      </c>
    </row>
    <row r="980" spans="1:30" ht="15" customHeight="1" x14ac:dyDescent="0.25">
      <c r="A980" s="13" t="s">
        <v>17</v>
      </c>
      <c r="B980" s="13" t="s">
        <v>119</v>
      </c>
      <c r="C980" s="14" t="s">
        <v>3687</v>
      </c>
      <c r="D980" s="24" t="s">
        <v>3688</v>
      </c>
      <c r="E980" s="14" t="s">
        <v>3689</v>
      </c>
      <c r="F980" s="14" t="s">
        <v>1348</v>
      </c>
      <c r="G980" s="11">
        <v>9</v>
      </c>
      <c r="H980" s="15">
        <f>retribucións!$E$60</f>
        <v>6319.04</v>
      </c>
      <c r="I980" s="11" t="s">
        <v>1349</v>
      </c>
      <c r="J980" s="24" t="s">
        <v>1350</v>
      </c>
      <c r="K980" s="11">
        <v>11</v>
      </c>
      <c r="L980" s="14"/>
      <c r="M980" s="14"/>
      <c r="N980" s="12">
        <v>6003</v>
      </c>
      <c r="O980" s="25"/>
      <c r="P980" s="14"/>
      <c r="Q980" s="11" t="s">
        <v>15</v>
      </c>
      <c r="R980" s="16" t="s">
        <v>16</v>
      </c>
      <c r="S980" s="12"/>
      <c r="T980" s="13" t="s">
        <v>17</v>
      </c>
      <c r="U980" s="13" t="s">
        <v>6687</v>
      </c>
      <c r="V980" s="11" t="s">
        <v>119</v>
      </c>
      <c r="W980" s="14" t="s">
        <v>119</v>
      </c>
      <c r="X980" s="14" t="s">
        <v>119</v>
      </c>
      <c r="Y980" s="14" t="s">
        <v>119</v>
      </c>
      <c r="Z980" s="14" t="s">
        <v>119</v>
      </c>
      <c r="AA980" s="14"/>
      <c r="AB980" s="15">
        <f>retribucións!$H$71</f>
        <v>18383.701689600002</v>
      </c>
      <c r="AC980" s="15">
        <f>retribucións!$H$60</f>
        <v>18626.938628479998</v>
      </c>
      <c r="AD980" s="15">
        <f t="shared" si="41"/>
        <v>243.23693887999616</v>
      </c>
    </row>
    <row r="981" spans="1:30" ht="15" customHeight="1" x14ac:dyDescent="0.25">
      <c r="A981" s="13" t="s">
        <v>17</v>
      </c>
      <c r="B981" s="13" t="s">
        <v>119</v>
      </c>
      <c r="C981" s="14" t="s">
        <v>3687</v>
      </c>
      <c r="D981" s="24" t="s">
        <v>3690</v>
      </c>
      <c r="E981" s="14" t="s">
        <v>3691</v>
      </c>
      <c r="F981" s="14" t="s">
        <v>1348</v>
      </c>
      <c r="G981" s="11">
        <v>9</v>
      </c>
      <c r="H981" s="15">
        <f>retribucións!$E$60</f>
        <v>6319.04</v>
      </c>
      <c r="I981" s="11" t="s">
        <v>1349</v>
      </c>
      <c r="J981" s="24" t="s">
        <v>1350</v>
      </c>
      <c r="K981" s="11">
        <v>11</v>
      </c>
      <c r="L981" s="14"/>
      <c r="M981" s="14"/>
      <c r="N981" s="12">
        <v>6003</v>
      </c>
      <c r="O981" s="25"/>
      <c r="P981" s="14"/>
      <c r="Q981" s="11" t="s">
        <v>15</v>
      </c>
      <c r="R981" s="16" t="s">
        <v>16</v>
      </c>
      <c r="S981" s="12"/>
      <c r="T981" s="13" t="s">
        <v>17</v>
      </c>
      <c r="U981" s="13" t="s">
        <v>6687</v>
      </c>
      <c r="V981" s="11" t="s">
        <v>119</v>
      </c>
      <c r="W981" s="14" t="s">
        <v>119</v>
      </c>
      <c r="X981" s="14" t="s">
        <v>119</v>
      </c>
      <c r="Y981" s="14" t="s">
        <v>119</v>
      </c>
      <c r="Z981" s="14" t="s">
        <v>119</v>
      </c>
      <c r="AA981" s="14"/>
      <c r="AB981" s="15">
        <f>retribucións!$H$71</f>
        <v>18383.701689600002</v>
      </c>
      <c r="AC981" s="15">
        <f>retribucións!$H$60</f>
        <v>18626.938628479998</v>
      </c>
      <c r="AD981" s="15">
        <f t="shared" si="41"/>
        <v>243.23693887999616</v>
      </c>
    </row>
    <row r="982" spans="1:30" ht="15" customHeight="1" x14ac:dyDescent="0.25">
      <c r="A982" s="13" t="s">
        <v>17</v>
      </c>
      <c r="B982" s="13" t="s">
        <v>119</v>
      </c>
      <c r="C982" s="14" t="s">
        <v>3687</v>
      </c>
      <c r="D982" s="24" t="s">
        <v>3692</v>
      </c>
      <c r="E982" s="14" t="s">
        <v>3693</v>
      </c>
      <c r="F982" s="14" t="s">
        <v>1348</v>
      </c>
      <c r="G982" s="11">
        <v>9</v>
      </c>
      <c r="H982" s="15">
        <f>retribucións!$E$60</f>
        <v>6319.04</v>
      </c>
      <c r="I982" s="11" t="s">
        <v>1349</v>
      </c>
      <c r="J982" s="24" t="s">
        <v>1350</v>
      </c>
      <c r="K982" s="11">
        <v>11</v>
      </c>
      <c r="L982" s="14"/>
      <c r="M982" s="14"/>
      <c r="N982" s="12">
        <v>6003</v>
      </c>
      <c r="O982" s="25"/>
      <c r="P982" s="14"/>
      <c r="Q982" s="11" t="s">
        <v>15</v>
      </c>
      <c r="R982" s="16" t="s">
        <v>16</v>
      </c>
      <c r="S982" s="12"/>
      <c r="T982" s="13" t="s">
        <v>17</v>
      </c>
      <c r="U982" s="13" t="s">
        <v>6687</v>
      </c>
      <c r="V982" s="11" t="s">
        <v>119</v>
      </c>
      <c r="W982" s="14" t="s">
        <v>119</v>
      </c>
      <c r="X982" s="14" t="s">
        <v>119</v>
      </c>
      <c r="Y982" s="14" t="s">
        <v>119</v>
      </c>
      <c r="Z982" s="14" t="s">
        <v>119</v>
      </c>
      <c r="AA982" s="14"/>
      <c r="AB982" s="15">
        <f>retribucións!$H$71</f>
        <v>18383.701689600002</v>
      </c>
      <c r="AC982" s="15">
        <f>retribucións!$H$60</f>
        <v>18626.938628479998</v>
      </c>
      <c r="AD982" s="15">
        <f t="shared" si="41"/>
        <v>243.23693887999616</v>
      </c>
    </row>
    <row r="983" spans="1:30" ht="15" customHeight="1" x14ac:dyDescent="0.25">
      <c r="A983" s="13" t="s">
        <v>17</v>
      </c>
      <c r="B983" s="13" t="s">
        <v>119</v>
      </c>
      <c r="C983" s="14" t="s">
        <v>3694</v>
      </c>
      <c r="D983" s="24" t="s">
        <v>3695</v>
      </c>
      <c r="E983" s="14" t="s">
        <v>3696</v>
      </c>
      <c r="F983" s="14" t="s">
        <v>1348</v>
      </c>
      <c r="G983" s="11">
        <v>9</v>
      </c>
      <c r="H983" s="15">
        <f>retribucións!$E$60</f>
        <v>6319.04</v>
      </c>
      <c r="I983" s="11" t="s">
        <v>1349</v>
      </c>
      <c r="J983" s="24" t="s">
        <v>1350</v>
      </c>
      <c r="K983" s="11">
        <v>11</v>
      </c>
      <c r="L983" s="14"/>
      <c r="M983" s="14"/>
      <c r="N983" s="12">
        <v>6003</v>
      </c>
      <c r="O983" s="25"/>
      <c r="P983" s="14"/>
      <c r="Q983" s="11" t="s">
        <v>15</v>
      </c>
      <c r="R983" s="16" t="s">
        <v>16</v>
      </c>
      <c r="S983" s="12"/>
      <c r="T983" s="13" t="s">
        <v>17</v>
      </c>
      <c r="U983" s="13" t="s">
        <v>6687</v>
      </c>
      <c r="V983" s="11" t="s">
        <v>119</v>
      </c>
      <c r="W983" s="14" t="s">
        <v>119</v>
      </c>
      <c r="X983" s="14" t="s">
        <v>119</v>
      </c>
      <c r="Y983" s="14" t="s">
        <v>119</v>
      </c>
      <c r="Z983" s="14" t="s">
        <v>119</v>
      </c>
      <c r="AA983" s="14"/>
      <c r="AB983" s="15">
        <f>retribucións!$H$71</f>
        <v>18383.701689600002</v>
      </c>
      <c r="AC983" s="15">
        <f>retribucións!$H$60</f>
        <v>18626.938628479998</v>
      </c>
      <c r="AD983" s="15">
        <f t="shared" si="41"/>
        <v>243.23693887999616</v>
      </c>
    </row>
    <row r="984" spans="1:30" ht="15" customHeight="1" x14ac:dyDescent="0.25">
      <c r="A984" s="13" t="s">
        <v>17</v>
      </c>
      <c r="B984" s="13" t="s">
        <v>17</v>
      </c>
      <c r="C984" s="14" t="s">
        <v>3694</v>
      </c>
      <c r="D984" s="24" t="s">
        <v>3697</v>
      </c>
      <c r="E984" s="14" t="s">
        <v>3698</v>
      </c>
      <c r="F984" s="14" t="s">
        <v>1348</v>
      </c>
      <c r="G984" s="11">
        <v>9</v>
      </c>
      <c r="H984" s="15">
        <f>retribucións!$E$60</f>
        <v>6319.04</v>
      </c>
      <c r="I984" s="11" t="s">
        <v>1349</v>
      </c>
      <c r="J984" s="24" t="s">
        <v>1350</v>
      </c>
      <c r="K984" s="11">
        <v>11</v>
      </c>
      <c r="L984" s="14"/>
      <c r="M984" s="14"/>
      <c r="N984" s="12">
        <v>6003</v>
      </c>
      <c r="O984" s="25"/>
      <c r="P984" s="14"/>
      <c r="Q984" s="11" t="s">
        <v>15</v>
      </c>
      <c r="R984" s="16">
        <v>948</v>
      </c>
      <c r="S984" s="12"/>
      <c r="T984" s="13" t="s">
        <v>17</v>
      </c>
      <c r="U984" s="13" t="s">
        <v>17</v>
      </c>
      <c r="V984" s="11">
        <v>322</v>
      </c>
      <c r="W984" s="14" t="s">
        <v>598</v>
      </c>
      <c r="X984" s="14" t="s">
        <v>599</v>
      </c>
      <c r="Y984" s="14" t="s">
        <v>20</v>
      </c>
      <c r="Z984" s="14">
        <v>0</v>
      </c>
      <c r="AA984" s="14"/>
      <c r="AB984" s="15">
        <f>retribucións!$H$71</f>
        <v>18383.701689600002</v>
      </c>
      <c r="AC984" s="15">
        <f>retribucións!$H$60</f>
        <v>18626.938628479998</v>
      </c>
      <c r="AD984" s="15">
        <f t="shared" si="41"/>
        <v>243.23693887999616</v>
      </c>
    </row>
    <row r="985" spans="1:30" ht="15" customHeight="1" x14ac:dyDescent="0.25">
      <c r="A985" s="13" t="s">
        <v>17</v>
      </c>
      <c r="B985" s="13" t="s">
        <v>17</v>
      </c>
      <c r="C985" s="14" t="s">
        <v>3694</v>
      </c>
      <c r="D985" s="24" t="s">
        <v>3699</v>
      </c>
      <c r="E985" s="14" t="s">
        <v>3700</v>
      </c>
      <c r="F985" s="14" t="s">
        <v>1348</v>
      </c>
      <c r="G985" s="11">
        <v>9</v>
      </c>
      <c r="H985" s="15">
        <f>retribucións!$E$60</f>
        <v>6319.04</v>
      </c>
      <c r="I985" s="11" t="s">
        <v>1349</v>
      </c>
      <c r="J985" s="24" t="s">
        <v>1350</v>
      </c>
      <c r="K985" s="11">
        <v>11</v>
      </c>
      <c r="L985" s="14"/>
      <c r="M985" s="14"/>
      <c r="N985" s="12">
        <v>6003</v>
      </c>
      <c r="O985" s="25"/>
      <c r="P985" s="14"/>
      <c r="Q985" s="11" t="s">
        <v>15</v>
      </c>
      <c r="R985" s="16">
        <v>948</v>
      </c>
      <c r="S985" s="12"/>
      <c r="T985" s="13" t="s">
        <v>17</v>
      </c>
      <c r="U985" s="13" t="s">
        <v>17</v>
      </c>
      <c r="V985" s="11">
        <v>235</v>
      </c>
      <c r="W985" s="14" t="s">
        <v>600</v>
      </c>
      <c r="X985" s="14" t="s">
        <v>601</v>
      </c>
      <c r="Y985" s="14" t="s">
        <v>20</v>
      </c>
      <c r="Z985" s="14">
        <v>0</v>
      </c>
      <c r="AA985" s="14"/>
      <c r="AB985" s="15">
        <f>retribucións!$H$71</f>
        <v>18383.701689600002</v>
      </c>
      <c r="AC985" s="15">
        <f>retribucións!$H$60</f>
        <v>18626.938628479998</v>
      </c>
      <c r="AD985" s="15">
        <f t="shared" si="41"/>
        <v>243.23693887999616</v>
      </c>
    </row>
    <row r="986" spans="1:30" ht="15" customHeight="1" x14ac:dyDescent="0.25">
      <c r="A986" s="13" t="s">
        <v>17</v>
      </c>
      <c r="B986" s="13" t="s">
        <v>119</v>
      </c>
      <c r="C986" s="14" t="s">
        <v>3701</v>
      </c>
      <c r="D986" s="24" t="s">
        <v>3702</v>
      </c>
      <c r="E986" s="14" t="s">
        <v>3703</v>
      </c>
      <c r="F986" s="14" t="s">
        <v>1348</v>
      </c>
      <c r="G986" s="11">
        <v>9</v>
      </c>
      <c r="H986" s="15">
        <f>retribucións!$E$60</f>
        <v>6319.04</v>
      </c>
      <c r="I986" s="11" t="s">
        <v>1349</v>
      </c>
      <c r="J986" s="24" t="s">
        <v>1350</v>
      </c>
      <c r="K986" s="11">
        <v>11</v>
      </c>
      <c r="L986" s="14"/>
      <c r="M986" s="14"/>
      <c r="N986" s="12">
        <v>6003</v>
      </c>
      <c r="O986" s="25"/>
      <c r="P986" s="14"/>
      <c r="Q986" s="11" t="s">
        <v>15</v>
      </c>
      <c r="R986" s="16" t="s">
        <v>16</v>
      </c>
      <c r="S986" s="12"/>
      <c r="T986" s="13" t="s">
        <v>17</v>
      </c>
      <c r="U986" s="13" t="s">
        <v>6687</v>
      </c>
      <c r="V986" s="11" t="s">
        <v>119</v>
      </c>
      <c r="W986" s="14" t="s">
        <v>119</v>
      </c>
      <c r="X986" s="14" t="s">
        <v>119</v>
      </c>
      <c r="Y986" s="14" t="s">
        <v>119</v>
      </c>
      <c r="Z986" s="14" t="s">
        <v>119</v>
      </c>
      <c r="AA986" s="14"/>
      <c r="AB986" s="15">
        <f>retribucións!$H$71</f>
        <v>18383.701689600002</v>
      </c>
      <c r="AC986" s="15">
        <f>retribucións!$H$60</f>
        <v>18626.938628479998</v>
      </c>
      <c r="AD986" s="15">
        <f t="shared" si="41"/>
        <v>243.23693887999616</v>
      </c>
    </row>
    <row r="987" spans="1:30" ht="15" customHeight="1" x14ac:dyDescent="0.25">
      <c r="A987" s="13" t="s">
        <v>17</v>
      </c>
      <c r="B987" s="13" t="s">
        <v>119</v>
      </c>
      <c r="C987" s="14" t="s">
        <v>3701</v>
      </c>
      <c r="D987" s="24" t="s">
        <v>3704</v>
      </c>
      <c r="E987" s="14" t="s">
        <v>3705</v>
      </c>
      <c r="F987" s="14" t="s">
        <v>1348</v>
      </c>
      <c r="G987" s="11">
        <v>9</v>
      </c>
      <c r="H987" s="15">
        <f>retribucións!$E$60</f>
        <v>6319.04</v>
      </c>
      <c r="I987" s="11" t="s">
        <v>1349</v>
      </c>
      <c r="J987" s="24" t="s">
        <v>1350</v>
      </c>
      <c r="K987" s="11">
        <v>11</v>
      </c>
      <c r="L987" s="14"/>
      <c r="M987" s="14"/>
      <c r="N987" s="12">
        <v>6003</v>
      </c>
      <c r="O987" s="25"/>
      <c r="P987" s="14"/>
      <c r="Q987" s="11" t="s">
        <v>15</v>
      </c>
      <c r="R987" s="16" t="s">
        <v>16</v>
      </c>
      <c r="S987" s="12"/>
      <c r="T987" s="13" t="s">
        <v>17</v>
      </c>
      <c r="U987" s="13" t="s">
        <v>6687</v>
      </c>
      <c r="V987" s="11" t="s">
        <v>119</v>
      </c>
      <c r="W987" s="14" t="s">
        <v>119</v>
      </c>
      <c r="X987" s="14" t="s">
        <v>119</v>
      </c>
      <c r="Y987" s="14" t="s">
        <v>119</v>
      </c>
      <c r="Z987" s="14" t="s">
        <v>119</v>
      </c>
      <c r="AA987" s="14"/>
      <c r="AB987" s="15">
        <f>retribucións!$H$71</f>
        <v>18383.701689600002</v>
      </c>
      <c r="AC987" s="15">
        <f>retribucións!$H$60</f>
        <v>18626.938628479998</v>
      </c>
      <c r="AD987" s="15">
        <f t="shared" si="41"/>
        <v>243.23693887999616</v>
      </c>
    </row>
    <row r="988" spans="1:30" ht="15" customHeight="1" x14ac:dyDescent="0.25">
      <c r="A988" s="13" t="s">
        <v>17</v>
      </c>
      <c r="B988" s="13" t="s">
        <v>119</v>
      </c>
      <c r="C988" s="14" t="s">
        <v>3706</v>
      </c>
      <c r="D988" s="24" t="s">
        <v>3707</v>
      </c>
      <c r="E988" s="14" t="s">
        <v>3708</v>
      </c>
      <c r="F988" s="14" t="s">
        <v>1348</v>
      </c>
      <c r="G988" s="11">
        <v>9</v>
      </c>
      <c r="H988" s="15">
        <f>retribucións!$E$60</f>
        <v>6319.04</v>
      </c>
      <c r="I988" s="11" t="s">
        <v>1349</v>
      </c>
      <c r="J988" s="24" t="s">
        <v>1350</v>
      </c>
      <c r="K988" s="11">
        <v>11</v>
      </c>
      <c r="L988" s="14"/>
      <c r="M988" s="14"/>
      <c r="N988" s="12">
        <v>6003</v>
      </c>
      <c r="O988" s="25"/>
      <c r="P988" s="14"/>
      <c r="Q988" s="11" t="s">
        <v>15</v>
      </c>
      <c r="R988" s="16" t="s">
        <v>16</v>
      </c>
      <c r="S988" s="12"/>
      <c r="T988" s="13" t="s">
        <v>17</v>
      </c>
      <c r="U988" s="13" t="s">
        <v>6687</v>
      </c>
      <c r="V988" s="11" t="s">
        <v>119</v>
      </c>
      <c r="W988" s="14" t="s">
        <v>119</v>
      </c>
      <c r="X988" s="14" t="s">
        <v>119</v>
      </c>
      <c r="Y988" s="14" t="s">
        <v>119</v>
      </c>
      <c r="Z988" s="14" t="s">
        <v>119</v>
      </c>
      <c r="AA988" s="14"/>
      <c r="AB988" s="15">
        <f>retribucións!$H$71</f>
        <v>18383.701689600002</v>
      </c>
      <c r="AC988" s="15">
        <f>retribucións!$H$60</f>
        <v>18626.938628479998</v>
      </c>
      <c r="AD988" s="15">
        <f t="shared" si="41"/>
        <v>243.23693887999616</v>
      </c>
    </row>
    <row r="989" spans="1:30" ht="15" customHeight="1" x14ac:dyDescent="0.25">
      <c r="A989" s="13" t="s">
        <v>17</v>
      </c>
      <c r="B989" s="13" t="s">
        <v>119</v>
      </c>
      <c r="C989" s="14" t="s">
        <v>3706</v>
      </c>
      <c r="D989" s="24" t="s">
        <v>3709</v>
      </c>
      <c r="E989" s="14" t="s">
        <v>3710</v>
      </c>
      <c r="F989" s="14" t="s">
        <v>1348</v>
      </c>
      <c r="G989" s="11">
        <v>9</v>
      </c>
      <c r="H989" s="15">
        <f>retribucións!$E$60</f>
        <v>6319.04</v>
      </c>
      <c r="I989" s="11" t="s">
        <v>1349</v>
      </c>
      <c r="J989" s="24" t="s">
        <v>1350</v>
      </c>
      <c r="K989" s="11">
        <v>11</v>
      </c>
      <c r="L989" s="14"/>
      <c r="M989" s="14"/>
      <c r="N989" s="12">
        <v>6003</v>
      </c>
      <c r="O989" s="25"/>
      <c r="P989" s="14"/>
      <c r="Q989" s="11" t="s">
        <v>15</v>
      </c>
      <c r="R989" s="16" t="s">
        <v>16</v>
      </c>
      <c r="S989" s="12"/>
      <c r="T989" s="13" t="s">
        <v>17</v>
      </c>
      <c r="U989" s="13" t="s">
        <v>6687</v>
      </c>
      <c r="V989" s="11" t="s">
        <v>119</v>
      </c>
      <c r="W989" s="14" t="s">
        <v>119</v>
      </c>
      <c r="X989" s="14" t="s">
        <v>119</v>
      </c>
      <c r="Y989" s="14" t="s">
        <v>119</v>
      </c>
      <c r="Z989" s="14" t="s">
        <v>119</v>
      </c>
      <c r="AA989" s="14"/>
      <c r="AB989" s="15">
        <f>retribucións!$H$71</f>
        <v>18383.701689600002</v>
      </c>
      <c r="AC989" s="15">
        <f>retribucións!$H$60</f>
        <v>18626.938628479998</v>
      </c>
      <c r="AD989" s="15">
        <f t="shared" si="41"/>
        <v>243.23693887999616</v>
      </c>
    </row>
    <row r="990" spans="1:30" ht="15" customHeight="1" x14ac:dyDescent="0.25">
      <c r="A990" s="13" t="s">
        <v>17</v>
      </c>
      <c r="B990" s="13" t="s">
        <v>119</v>
      </c>
      <c r="C990" s="14" t="s">
        <v>3706</v>
      </c>
      <c r="D990" s="24" t="s">
        <v>3711</v>
      </c>
      <c r="E990" s="14" t="s">
        <v>3712</v>
      </c>
      <c r="F990" s="14" t="s">
        <v>1348</v>
      </c>
      <c r="G990" s="11">
        <v>9</v>
      </c>
      <c r="H990" s="15">
        <f>retribucións!$E$60</f>
        <v>6319.04</v>
      </c>
      <c r="I990" s="11" t="s">
        <v>1349</v>
      </c>
      <c r="J990" s="24" t="s">
        <v>1350</v>
      </c>
      <c r="K990" s="11">
        <v>11</v>
      </c>
      <c r="L990" s="14"/>
      <c r="M990" s="14"/>
      <c r="N990" s="12">
        <v>6003</v>
      </c>
      <c r="O990" s="25"/>
      <c r="P990" s="14"/>
      <c r="Q990" s="11" t="s">
        <v>15</v>
      </c>
      <c r="R990" s="16" t="s">
        <v>16</v>
      </c>
      <c r="S990" s="12"/>
      <c r="T990" s="13" t="s">
        <v>17</v>
      </c>
      <c r="U990" s="13" t="s">
        <v>6687</v>
      </c>
      <c r="V990" s="11" t="s">
        <v>119</v>
      </c>
      <c r="W990" s="14" t="s">
        <v>119</v>
      </c>
      <c r="X990" s="14" t="s">
        <v>119</v>
      </c>
      <c r="Y990" s="14" t="s">
        <v>119</v>
      </c>
      <c r="Z990" s="14" t="s">
        <v>119</v>
      </c>
      <c r="AA990" s="14"/>
      <c r="AB990" s="15">
        <f>retribucións!$H$71</f>
        <v>18383.701689600002</v>
      </c>
      <c r="AC990" s="15">
        <f>retribucións!$H$60</f>
        <v>18626.938628479998</v>
      </c>
      <c r="AD990" s="15">
        <f t="shared" si="41"/>
        <v>243.23693887999616</v>
      </c>
    </row>
    <row r="991" spans="1:30" ht="15" customHeight="1" x14ac:dyDescent="0.25">
      <c r="A991" s="13" t="s">
        <v>17</v>
      </c>
      <c r="B991" s="13" t="s">
        <v>119</v>
      </c>
      <c r="C991" s="14" t="s">
        <v>3713</v>
      </c>
      <c r="D991" s="24" t="s">
        <v>3714</v>
      </c>
      <c r="E991" s="14" t="s">
        <v>3715</v>
      </c>
      <c r="F991" s="14" t="s">
        <v>1348</v>
      </c>
      <c r="G991" s="11">
        <v>9</v>
      </c>
      <c r="H991" s="15">
        <f>retribucións!$E$60</f>
        <v>6319.04</v>
      </c>
      <c r="I991" s="11" t="s">
        <v>1349</v>
      </c>
      <c r="J991" s="24" t="s">
        <v>1350</v>
      </c>
      <c r="K991" s="11">
        <v>11</v>
      </c>
      <c r="L991" s="14"/>
      <c r="M991" s="14"/>
      <c r="N991" s="12">
        <v>6003</v>
      </c>
      <c r="O991" s="25"/>
      <c r="P991" s="14"/>
      <c r="Q991" s="11" t="s">
        <v>15</v>
      </c>
      <c r="R991" s="16" t="s">
        <v>16</v>
      </c>
      <c r="S991" s="12"/>
      <c r="T991" s="13" t="s">
        <v>17</v>
      </c>
      <c r="U991" s="13" t="s">
        <v>6687</v>
      </c>
      <c r="V991" s="11" t="s">
        <v>119</v>
      </c>
      <c r="W991" s="14" t="s">
        <v>119</v>
      </c>
      <c r="X991" s="14" t="s">
        <v>119</v>
      </c>
      <c r="Y991" s="14" t="s">
        <v>119</v>
      </c>
      <c r="Z991" s="14" t="s">
        <v>119</v>
      </c>
      <c r="AA991" s="14"/>
      <c r="AB991" s="15">
        <f>retribucións!$H$71</f>
        <v>18383.701689600002</v>
      </c>
      <c r="AC991" s="15">
        <f>retribucións!$H$60</f>
        <v>18626.938628479998</v>
      </c>
      <c r="AD991" s="15">
        <f t="shared" si="41"/>
        <v>243.23693887999616</v>
      </c>
    </row>
    <row r="992" spans="1:30" ht="15" customHeight="1" x14ac:dyDescent="0.25">
      <c r="A992" s="13" t="s">
        <v>17</v>
      </c>
      <c r="B992" s="13" t="s">
        <v>119</v>
      </c>
      <c r="C992" s="14" t="s">
        <v>3713</v>
      </c>
      <c r="D992" s="24" t="s">
        <v>3716</v>
      </c>
      <c r="E992" s="14" t="s">
        <v>3717</v>
      </c>
      <c r="F992" s="14" t="s">
        <v>1348</v>
      </c>
      <c r="G992" s="11">
        <v>9</v>
      </c>
      <c r="H992" s="15">
        <f>retribucións!$E$60</f>
        <v>6319.04</v>
      </c>
      <c r="I992" s="11" t="s">
        <v>1349</v>
      </c>
      <c r="J992" s="24" t="s">
        <v>1350</v>
      </c>
      <c r="K992" s="11">
        <v>11</v>
      </c>
      <c r="L992" s="14"/>
      <c r="M992" s="14"/>
      <c r="N992" s="12">
        <v>6003</v>
      </c>
      <c r="O992" s="25"/>
      <c r="P992" s="14"/>
      <c r="Q992" s="11" t="s">
        <v>15</v>
      </c>
      <c r="R992" s="16" t="s">
        <v>16</v>
      </c>
      <c r="S992" s="12"/>
      <c r="T992" s="13" t="s">
        <v>17</v>
      </c>
      <c r="U992" s="13" t="s">
        <v>6687</v>
      </c>
      <c r="V992" s="11" t="s">
        <v>119</v>
      </c>
      <c r="W992" s="14" t="s">
        <v>119</v>
      </c>
      <c r="X992" s="14" t="s">
        <v>119</v>
      </c>
      <c r="Y992" s="14" t="s">
        <v>119</v>
      </c>
      <c r="Z992" s="14" t="s">
        <v>119</v>
      </c>
      <c r="AA992" s="14"/>
      <c r="AB992" s="15">
        <f>retribucións!$H$71</f>
        <v>18383.701689600002</v>
      </c>
      <c r="AC992" s="15">
        <f>retribucións!$H$60</f>
        <v>18626.938628479998</v>
      </c>
      <c r="AD992" s="15">
        <f t="shared" si="41"/>
        <v>243.23693887999616</v>
      </c>
    </row>
    <row r="993" spans="1:30" ht="15" customHeight="1" x14ac:dyDescent="0.25">
      <c r="A993" s="13" t="s">
        <v>17</v>
      </c>
      <c r="B993" s="13" t="s">
        <v>119</v>
      </c>
      <c r="C993" s="14" t="s">
        <v>3713</v>
      </c>
      <c r="D993" s="24" t="s">
        <v>3718</v>
      </c>
      <c r="E993" s="14" t="s">
        <v>3719</v>
      </c>
      <c r="F993" s="14" t="s">
        <v>1348</v>
      </c>
      <c r="G993" s="11">
        <v>9</v>
      </c>
      <c r="H993" s="15">
        <f>retribucións!$E$60</f>
        <v>6319.04</v>
      </c>
      <c r="I993" s="11" t="s">
        <v>1349</v>
      </c>
      <c r="J993" s="24" t="s">
        <v>1350</v>
      </c>
      <c r="K993" s="11">
        <v>11</v>
      </c>
      <c r="L993" s="14"/>
      <c r="M993" s="14"/>
      <c r="N993" s="12">
        <v>6003</v>
      </c>
      <c r="O993" s="25"/>
      <c r="P993" s="14"/>
      <c r="Q993" s="11" t="s">
        <v>15</v>
      </c>
      <c r="R993" s="16" t="s">
        <v>16</v>
      </c>
      <c r="S993" s="12"/>
      <c r="T993" s="13" t="s">
        <v>17</v>
      </c>
      <c r="U993" s="13" t="s">
        <v>6687</v>
      </c>
      <c r="V993" s="11" t="s">
        <v>119</v>
      </c>
      <c r="W993" s="14" t="s">
        <v>119</v>
      </c>
      <c r="X993" s="14" t="s">
        <v>119</v>
      </c>
      <c r="Y993" s="14" t="s">
        <v>119</v>
      </c>
      <c r="Z993" s="14" t="s">
        <v>119</v>
      </c>
      <c r="AA993" s="14"/>
      <c r="AB993" s="15">
        <f>retribucións!$H$71</f>
        <v>18383.701689600002</v>
      </c>
      <c r="AC993" s="15">
        <f>retribucións!$H$60</f>
        <v>18626.938628479998</v>
      </c>
      <c r="AD993" s="15">
        <f t="shared" si="41"/>
        <v>243.23693887999616</v>
      </c>
    </row>
    <row r="994" spans="1:30" ht="15" customHeight="1" x14ac:dyDescent="0.25">
      <c r="A994" s="13" t="s">
        <v>17</v>
      </c>
      <c r="B994" s="13" t="s">
        <v>119</v>
      </c>
      <c r="C994" s="14" t="s">
        <v>3713</v>
      </c>
      <c r="D994" s="24" t="s">
        <v>3720</v>
      </c>
      <c r="E994" s="14" t="s">
        <v>3721</v>
      </c>
      <c r="F994" s="14" t="s">
        <v>1348</v>
      </c>
      <c r="G994" s="11">
        <v>9</v>
      </c>
      <c r="H994" s="15">
        <f>retribucións!$E$60</f>
        <v>6319.04</v>
      </c>
      <c r="I994" s="11" t="s">
        <v>1349</v>
      </c>
      <c r="J994" s="24" t="s">
        <v>1350</v>
      </c>
      <c r="K994" s="11">
        <v>11</v>
      </c>
      <c r="L994" s="14"/>
      <c r="M994" s="14"/>
      <c r="N994" s="12">
        <v>6003</v>
      </c>
      <c r="O994" s="25"/>
      <c r="P994" s="14"/>
      <c r="Q994" s="11" t="s">
        <v>15</v>
      </c>
      <c r="R994" s="16" t="s">
        <v>16</v>
      </c>
      <c r="S994" s="12"/>
      <c r="T994" s="13" t="s">
        <v>17</v>
      </c>
      <c r="U994" s="13" t="s">
        <v>6687</v>
      </c>
      <c r="V994" s="11" t="s">
        <v>119</v>
      </c>
      <c r="W994" s="14" t="s">
        <v>119</v>
      </c>
      <c r="X994" s="14" t="s">
        <v>119</v>
      </c>
      <c r="Y994" s="14" t="s">
        <v>119</v>
      </c>
      <c r="Z994" s="14" t="s">
        <v>119</v>
      </c>
      <c r="AA994" s="14"/>
      <c r="AB994" s="15">
        <f>retribucións!$H$71</f>
        <v>18383.701689600002</v>
      </c>
      <c r="AC994" s="15">
        <f>retribucións!$H$60</f>
        <v>18626.938628479998</v>
      </c>
      <c r="AD994" s="15">
        <f t="shared" si="41"/>
        <v>243.23693887999616</v>
      </c>
    </row>
    <row r="995" spans="1:30" ht="15" customHeight="1" x14ac:dyDescent="0.25">
      <c r="A995" s="13" t="s">
        <v>17</v>
      </c>
      <c r="B995" s="13" t="s">
        <v>17</v>
      </c>
      <c r="C995" s="14" t="s">
        <v>3722</v>
      </c>
      <c r="D995" s="24" t="s">
        <v>3723</v>
      </c>
      <c r="E995" s="14" t="s">
        <v>3724</v>
      </c>
      <c r="F995" s="14" t="s">
        <v>1348</v>
      </c>
      <c r="G995" s="11">
        <v>9</v>
      </c>
      <c r="H995" s="15">
        <f>retribucións!$E$60</f>
        <v>6319.04</v>
      </c>
      <c r="I995" s="11" t="s">
        <v>1349</v>
      </c>
      <c r="J995" s="24" t="s">
        <v>1350</v>
      </c>
      <c r="K995" s="11">
        <v>11</v>
      </c>
      <c r="L995" s="14"/>
      <c r="M995" s="14"/>
      <c r="N995" s="12">
        <v>6003</v>
      </c>
      <c r="O995" s="25"/>
      <c r="P995" s="14"/>
      <c r="Q995" s="11" t="s">
        <v>15</v>
      </c>
      <c r="R995" s="16" t="s">
        <v>16</v>
      </c>
      <c r="S995" s="12"/>
      <c r="T995" s="13" t="s">
        <v>17</v>
      </c>
      <c r="U995" s="13" t="s">
        <v>17</v>
      </c>
      <c r="V995" s="11">
        <v>106</v>
      </c>
      <c r="W995" s="14" t="s">
        <v>602</v>
      </c>
      <c r="X995" s="14" t="s">
        <v>603</v>
      </c>
      <c r="Y995" s="14" t="s">
        <v>20</v>
      </c>
      <c r="Z995" s="14">
        <v>0</v>
      </c>
      <c r="AA995" s="14"/>
      <c r="AB995" s="15">
        <f>retribucións!$H$71</f>
        <v>18383.701689600002</v>
      </c>
      <c r="AC995" s="15">
        <f>retribucións!$H$60</f>
        <v>18626.938628479998</v>
      </c>
      <c r="AD995" s="15">
        <f t="shared" si="41"/>
        <v>243.23693887999616</v>
      </c>
    </row>
    <row r="996" spans="1:30" ht="15" customHeight="1" x14ac:dyDescent="0.25">
      <c r="A996" s="13" t="s">
        <v>17</v>
      </c>
      <c r="B996" s="13" t="s">
        <v>17</v>
      </c>
      <c r="C996" s="14" t="s">
        <v>3722</v>
      </c>
      <c r="D996" s="24" t="s">
        <v>3725</v>
      </c>
      <c r="E996" s="14" t="s">
        <v>3726</v>
      </c>
      <c r="F996" s="14" t="s">
        <v>1348</v>
      </c>
      <c r="G996" s="11">
        <v>9</v>
      </c>
      <c r="H996" s="15">
        <f>retribucións!$E$60</f>
        <v>6319.04</v>
      </c>
      <c r="I996" s="11" t="s">
        <v>1349</v>
      </c>
      <c r="J996" s="24" t="s">
        <v>1350</v>
      </c>
      <c r="K996" s="11">
        <v>11</v>
      </c>
      <c r="L996" s="14"/>
      <c r="M996" s="14"/>
      <c r="N996" s="12">
        <v>6003</v>
      </c>
      <c r="O996" s="25"/>
      <c r="P996" s="14"/>
      <c r="Q996" s="11" t="s">
        <v>15</v>
      </c>
      <c r="R996" s="16" t="s">
        <v>16</v>
      </c>
      <c r="S996" s="12"/>
      <c r="T996" s="13" t="s">
        <v>17</v>
      </c>
      <c r="U996" s="13" t="s">
        <v>17</v>
      </c>
      <c r="V996" s="11">
        <v>284</v>
      </c>
      <c r="W996" s="14" t="s">
        <v>604</v>
      </c>
      <c r="X996" s="14" t="s">
        <v>605</v>
      </c>
      <c r="Y996" s="14" t="s">
        <v>20</v>
      </c>
      <c r="Z996" s="14">
        <v>0</v>
      </c>
      <c r="AA996" s="14"/>
      <c r="AB996" s="15">
        <f>retribucións!$H$71</f>
        <v>18383.701689600002</v>
      </c>
      <c r="AC996" s="15">
        <f>retribucións!$H$60</f>
        <v>18626.938628479998</v>
      </c>
      <c r="AD996" s="15">
        <f t="shared" si="41"/>
        <v>243.23693887999616</v>
      </c>
    </row>
    <row r="997" spans="1:30" ht="15" customHeight="1" x14ac:dyDescent="0.25">
      <c r="A997" s="13" t="s">
        <v>17</v>
      </c>
      <c r="B997" s="13" t="s">
        <v>119</v>
      </c>
      <c r="C997" s="14" t="s">
        <v>3722</v>
      </c>
      <c r="D997" s="24" t="s">
        <v>3727</v>
      </c>
      <c r="E997" s="14" t="s">
        <v>3728</v>
      </c>
      <c r="F997" s="14" t="s">
        <v>1348</v>
      </c>
      <c r="G997" s="11">
        <v>9</v>
      </c>
      <c r="H997" s="15">
        <f>retribucións!$E$60</f>
        <v>6319.04</v>
      </c>
      <c r="I997" s="11" t="s">
        <v>1349</v>
      </c>
      <c r="J997" s="24" t="s">
        <v>1350</v>
      </c>
      <c r="K997" s="11">
        <v>11</v>
      </c>
      <c r="L997" s="14"/>
      <c r="M997" s="14"/>
      <c r="N997" s="12">
        <v>6003</v>
      </c>
      <c r="O997" s="25"/>
      <c r="P997" s="14"/>
      <c r="Q997" s="11" t="s">
        <v>15</v>
      </c>
      <c r="R997" s="16" t="s">
        <v>16</v>
      </c>
      <c r="S997" s="12"/>
      <c r="T997" s="13" t="s">
        <v>17</v>
      </c>
      <c r="U997" s="13" t="s">
        <v>6687</v>
      </c>
      <c r="V997" s="11" t="s">
        <v>119</v>
      </c>
      <c r="W997" s="14" t="s">
        <v>119</v>
      </c>
      <c r="X997" s="14" t="s">
        <v>119</v>
      </c>
      <c r="Y997" s="14" t="s">
        <v>119</v>
      </c>
      <c r="Z997" s="14" t="s">
        <v>119</v>
      </c>
      <c r="AA997" s="14"/>
      <c r="AB997" s="15">
        <f>retribucións!$H$71</f>
        <v>18383.701689600002</v>
      </c>
      <c r="AC997" s="15">
        <f>retribucións!$H$60</f>
        <v>18626.938628479998</v>
      </c>
      <c r="AD997" s="15">
        <f t="shared" si="41"/>
        <v>243.23693887999616</v>
      </c>
    </row>
    <row r="998" spans="1:30" ht="15" customHeight="1" x14ac:dyDescent="0.25">
      <c r="A998" s="13" t="s">
        <v>17</v>
      </c>
      <c r="B998" s="13" t="s">
        <v>119</v>
      </c>
      <c r="C998" s="14" t="s">
        <v>3729</v>
      </c>
      <c r="D998" s="24" t="s">
        <v>3730</v>
      </c>
      <c r="E998" s="14" t="s">
        <v>3731</v>
      </c>
      <c r="F998" s="14" t="s">
        <v>1348</v>
      </c>
      <c r="G998" s="11">
        <v>9</v>
      </c>
      <c r="H998" s="15">
        <f>retribucións!$E$60</f>
        <v>6319.04</v>
      </c>
      <c r="I998" s="11" t="s">
        <v>1349</v>
      </c>
      <c r="J998" s="24" t="s">
        <v>1350</v>
      </c>
      <c r="K998" s="11">
        <v>11</v>
      </c>
      <c r="L998" s="14"/>
      <c r="M998" s="14"/>
      <c r="N998" s="12">
        <v>6003</v>
      </c>
      <c r="O998" s="25"/>
      <c r="P998" s="14"/>
      <c r="Q998" s="11" t="s">
        <v>15</v>
      </c>
      <c r="R998" s="16" t="s">
        <v>16</v>
      </c>
      <c r="S998" s="12"/>
      <c r="T998" s="13" t="s">
        <v>17</v>
      </c>
      <c r="U998" s="13" t="s">
        <v>6687</v>
      </c>
      <c r="V998" s="11" t="s">
        <v>119</v>
      </c>
      <c r="W998" s="14" t="s">
        <v>119</v>
      </c>
      <c r="X998" s="14" t="s">
        <v>119</v>
      </c>
      <c r="Y998" s="14" t="s">
        <v>119</v>
      </c>
      <c r="Z998" s="14" t="s">
        <v>119</v>
      </c>
      <c r="AA998" s="14"/>
      <c r="AB998" s="15">
        <f>retribucións!$H$71</f>
        <v>18383.701689600002</v>
      </c>
      <c r="AC998" s="15">
        <f>retribucións!$H$60</f>
        <v>18626.938628479998</v>
      </c>
      <c r="AD998" s="15">
        <f t="shared" si="41"/>
        <v>243.23693887999616</v>
      </c>
    </row>
    <row r="999" spans="1:30" ht="15" customHeight="1" x14ac:dyDescent="0.25">
      <c r="A999" s="13" t="s">
        <v>17</v>
      </c>
      <c r="B999" s="13" t="s">
        <v>119</v>
      </c>
      <c r="C999" s="14" t="s">
        <v>3729</v>
      </c>
      <c r="D999" s="24" t="s">
        <v>3732</v>
      </c>
      <c r="E999" s="14" t="s">
        <v>3733</v>
      </c>
      <c r="F999" s="14" t="s">
        <v>1348</v>
      </c>
      <c r="G999" s="11">
        <v>9</v>
      </c>
      <c r="H999" s="15">
        <f>retribucións!$E$60</f>
        <v>6319.04</v>
      </c>
      <c r="I999" s="11" t="s">
        <v>1349</v>
      </c>
      <c r="J999" s="24" t="s">
        <v>1350</v>
      </c>
      <c r="K999" s="11">
        <v>11</v>
      </c>
      <c r="L999" s="14"/>
      <c r="M999" s="14"/>
      <c r="N999" s="12">
        <v>6003</v>
      </c>
      <c r="O999" s="25"/>
      <c r="P999" s="14"/>
      <c r="Q999" s="11" t="s">
        <v>15</v>
      </c>
      <c r="R999" s="16" t="s">
        <v>16</v>
      </c>
      <c r="S999" s="12"/>
      <c r="T999" s="13" t="s">
        <v>17</v>
      </c>
      <c r="U999" s="13" t="s">
        <v>6687</v>
      </c>
      <c r="V999" s="11" t="s">
        <v>119</v>
      </c>
      <c r="W999" s="14" t="s">
        <v>119</v>
      </c>
      <c r="X999" s="14" t="s">
        <v>119</v>
      </c>
      <c r="Y999" s="14" t="s">
        <v>119</v>
      </c>
      <c r="Z999" s="14" t="s">
        <v>119</v>
      </c>
      <c r="AA999" s="14"/>
      <c r="AB999" s="15">
        <f>retribucións!$H$71</f>
        <v>18383.701689600002</v>
      </c>
      <c r="AC999" s="15">
        <f>retribucións!$H$60</f>
        <v>18626.938628479998</v>
      </c>
      <c r="AD999" s="15">
        <f t="shared" si="41"/>
        <v>243.23693887999616</v>
      </c>
    </row>
    <row r="1000" spans="1:30" ht="15" customHeight="1" x14ac:dyDescent="0.25">
      <c r="A1000" s="13" t="s">
        <v>17</v>
      </c>
      <c r="B1000" s="13" t="s">
        <v>119</v>
      </c>
      <c r="C1000" s="14" t="s">
        <v>3734</v>
      </c>
      <c r="D1000" s="24" t="s">
        <v>3735</v>
      </c>
      <c r="E1000" s="14" t="s">
        <v>3736</v>
      </c>
      <c r="F1000" s="14" t="s">
        <v>1348</v>
      </c>
      <c r="G1000" s="11">
        <v>9</v>
      </c>
      <c r="H1000" s="15">
        <f>retribucións!$E$60</f>
        <v>6319.04</v>
      </c>
      <c r="I1000" s="11" t="s">
        <v>1349</v>
      </c>
      <c r="J1000" s="24" t="s">
        <v>1350</v>
      </c>
      <c r="K1000" s="11">
        <v>11</v>
      </c>
      <c r="L1000" s="14"/>
      <c r="M1000" s="14"/>
      <c r="N1000" s="12">
        <v>6003</v>
      </c>
      <c r="O1000" s="25"/>
      <c r="P1000" s="14"/>
      <c r="Q1000" s="11" t="s">
        <v>15</v>
      </c>
      <c r="R1000" s="16" t="s">
        <v>16</v>
      </c>
      <c r="S1000" s="12"/>
      <c r="T1000" s="13" t="s">
        <v>17</v>
      </c>
      <c r="U1000" s="13" t="s">
        <v>6687</v>
      </c>
      <c r="V1000" s="11" t="s">
        <v>119</v>
      </c>
      <c r="W1000" s="14" t="s">
        <v>119</v>
      </c>
      <c r="X1000" s="14" t="s">
        <v>119</v>
      </c>
      <c r="Y1000" s="14" t="s">
        <v>119</v>
      </c>
      <c r="Z1000" s="14" t="s">
        <v>119</v>
      </c>
      <c r="AA1000" s="14"/>
      <c r="AB1000" s="15">
        <f>retribucións!$H$71</f>
        <v>18383.701689600002</v>
      </c>
      <c r="AC1000" s="15">
        <f>retribucións!$H$60</f>
        <v>18626.938628479998</v>
      </c>
      <c r="AD1000" s="15">
        <f t="shared" si="41"/>
        <v>243.23693887999616</v>
      </c>
    </row>
    <row r="1001" spans="1:30" ht="15" customHeight="1" x14ac:dyDescent="0.25">
      <c r="A1001" s="13" t="s">
        <v>17</v>
      </c>
      <c r="B1001" s="13" t="s">
        <v>119</v>
      </c>
      <c r="C1001" s="14" t="s">
        <v>3734</v>
      </c>
      <c r="D1001" s="24" t="s">
        <v>3737</v>
      </c>
      <c r="E1001" s="14" t="s">
        <v>3738</v>
      </c>
      <c r="F1001" s="14" t="s">
        <v>1348</v>
      </c>
      <c r="G1001" s="11">
        <v>9</v>
      </c>
      <c r="H1001" s="15">
        <f>retribucións!$E$60</f>
        <v>6319.04</v>
      </c>
      <c r="I1001" s="11" t="s">
        <v>1349</v>
      </c>
      <c r="J1001" s="24" t="s">
        <v>1350</v>
      </c>
      <c r="K1001" s="11">
        <v>11</v>
      </c>
      <c r="L1001" s="14"/>
      <c r="M1001" s="14"/>
      <c r="N1001" s="12">
        <v>6003</v>
      </c>
      <c r="O1001" s="25"/>
      <c r="P1001" s="14"/>
      <c r="Q1001" s="11" t="s">
        <v>15</v>
      </c>
      <c r="R1001" s="16" t="s">
        <v>16</v>
      </c>
      <c r="S1001" s="12"/>
      <c r="T1001" s="13" t="s">
        <v>17</v>
      </c>
      <c r="U1001" s="13" t="s">
        <v>6687</v>
      </c>
      <c r="V1001" s="11" t="s">
        <v>119</v>
      </c>
      <c r="W1001" s="14" t="s">
        <v>119</v>
      </c>
      <c r="X1001" s="14" t="s">
        <v>119</v>
      </c>
      <c r="Y1001" s="14" t="s">
        <v>119</v>
      </c>
      <c r="Z1001" s="14" t="s">
        <v>119</v>
      </c>
      <c r="AA1001" s="14"/>
      <c r="AB1001" s="15">
        <f>retribucións!$H$71</f>
        <v>18383.701689600002</v>
      </c>
      <c r="AC1001" s="15">
        <f>retribucións!$H$60</f>
        <v>18626.938628479998</v>
      </c>
      <c r="AD1001" s="15">
        <f t="shared" si="41"/>
        <v>243.23693887999616</v>
      </c>
    </row>
    <row r="1002" spans="1:30" ht="15" customHeight="1" x14ac:dyDescent="0.25">
      <c r="A1002" s="13" t="s">
        <v>17</v>
      </c>
      <c r="B1002" s="13" t="s">
        <v>119</v>
      </c>
      <c r="C1002" s="14" t="s">
        <v>3734</v>
      </c>
      <c r="D1002" s="24" t="s">
        <v>3739</v>
      </c>
      <c r="E1002" s="14" t="s">
        <v>3740</v>
      </c>
      <c r="F1002" s="14" t="s">
        <v>1348</v>
      </c>
      <c r="G1002" s="11">
        <v>9</v>
      </c>
      <c r="H1002" s="15">
        <f>retribucións!$E$60</f>
        <v>6319.04</v>
      </c>
      <c r="I1002" s="11" t="s">
        <v>1349</v>
      </c>
      <c r="J1002" s="24" t="s">
        <v>1350</v>
      </c>
      <c r="K1002" s="11">
        <v>11</v>
      </c>
      <c r="L1002" s="14"/>
      <c r="M1002" s="14"/>
      <c r="N1002" s="12">
        <v>6003</v>
      </c>
      <c r="O1002" s="25"/>
      <c r="P1002" s="14"/>
      <c r="Q1002" s="11" t="s">
        <v>15</v>
      </c>
      <c r="R1002" s="16" t="s">
        <v>16</v>
      </c>
      <c r="S1002" s="12"/>
      <c r="T1002" s="13" t="s">
        <v>17</v>
      </c>
      <c r="U1002" s="13" t="s">
        <v>6687</v>
      </c>
      <c r="V1002" s="11" t="s">
        <v>119</v>
      </c>
      <c r="W1002" s="14" t="s">
        <v>119</v>
      </c>
      <c r="X1002" s="14" t="s">
        <v>119</v>
      </c>
      <c r="Y1002" s="14" t="s">
        <v>119</v>
      </c>
      <c r="Z1002" s="14" t="s">
        <v>119</v>
      </c>
      <c r="AA1002" s="14"/>
      <c r="AB1002" s="15">
        <f>retribucións!$H$71</f>
        <v>18383.701689600002</v>
      </c>
      <c r="AC1002" s="15">
        <f>retribucións!$H$60</f>
        <v>18626.938628479998</v>
      </c>
      <c r="AD1002" s="15">
        <f t="shared" si="41"/>
        <v>243.23693887999616</v>
      </c>
    </row>
    <row r="1003" spans="1:30" ht="15" customHeight="1" x14ac:dyDescent="0.25">
      <c r="A1003" s="13" t="s">
        <v>17</v>
      </c>
      <c r="B1003" s="13" t="s">
        <v>17</v>
      </c>
      <c r="C1003" s="14" t="s">
        <v>3741</v>
      </c>
      <c r="D1003" s="24" t="s">
        <v>3742</v>
      </c>
      <c r="E1003" s="14" t="s">
        <v>3743</v>
      </c>
      <c r="F1003" s="14" t="s">
        <v>1348</v>
      </c>
      <c r="G1003" s="11">
        <v>9</v>
      </c>
      <c r="H1003" s="15">
        <f>retribucións!$E$60</f>
        <v>6319.04</v>
      </c>
      <c r="I1003" s="11" t="s">
        <v>1349</v>
      </c>
      <c r="J1003" s="24" t="s">
        <v>1350</v>
      </c>
      <c r="K1003" s="11">
        <v>11</v>
      </c>
      <c r="L1003" s="14"/>
      <c r="M1003" s="14"/>
      <c r="N1003" s="12">
        <v>6003</v>
      </c>
      <c r="O1003" s="25"/>
      <c r="P1003" s="14"/>
      <c r="Q1003" s="11" t="s">
        <v>15</v>
      </c>
      <c r="R1003" s="16" t="s">
        <v>16</v>
      </c>
      <c r="S1003" s="12"/>
      <c r="T1003" s="13" t="s">
        <v>17</v>
      </c>
      <c r="U1003" s="13" t="s">
        <v>17</v>
      </c>
      <c r="V1003" s="11">
        <v>319</v>
      </c>
      <c r="W1003" s="14" t="s">
        <v>606</v>
      </c>
      <c r="X1003" s="14" t="s">
        <v>607</v>
      </c>
      <c r="Y1003" s="14" t="s">
        <v>20</v>
      </c>
      <c r="Z1003" s="14">
        <v>0</v>
      </c>
      <c r="AA1003" s="14"/>
      <c r="AB1003" s="15">
        <f>retribucións!$H$71</f>
        <v>18383.701689600002</v>
      </c>
      <c r="AC1003" s="15">
        <f>retribucións!$H$60</f>
        <v>18626.938628479998</v>
      </c>
      <c r="AD1003" s="15">
        <f t="shared" si="41"/>
        <v>243.23693887999616</v>
      </c>
    </row>
    <row r="1004" spans="1:30" ht="15" customHeight="1" x14ac:dyDescent="0.25">
      <c r="A1004" s="13" t="s">
        <v>17</v>
      </c>
      <c r="B1004" s="13" t="s">
        <v>17</v>
      </c>
      <c r="C1004" s="14" t="s">
        <v>3741</v>
      </c>
      <c r="D1004" s="24" t="s">
        <v>3744</v>
      </c>
      <c r="E1004" s="14" t="s">
        <v>3745</v>
      </c>
      <c r="F1004" s="14" t="s">
        <v>1348</v>
      </c>
      <c r="G1004" s="11">
        <v>9</v>
      </c>
      <c r="H1004" s="15">
        <f>retribucións!$E$60</f>
        <v>6319.04</v>
      </c>
      <c r="I1004" s="11" t="s">
        <v>1349</v>
      </c>
      <c r="J1004" s="24" t="s">
        <v>1350</v>
      </c>
      <c r="K1004" s="11">
        <v>11</v>
      </c>
      <c r="L1004" s="14"/>
      <c r="M1004" s="14"/>
      <c r="N1004" s="12">
        <v>6003</v>
      </c>
      <c r="O1004" s="25"/>
      <c r="P1004" s="14"/>
      <c r="Q1004" s="11" t="s">
        <v>15</v>
      </c>
      <c r="R1004" s="16" t="s">
        <v>16</v>
      </c>
      <c r="S1004" s="12"/>
      <c r="T1004" s="13" t="s">
        <v>17</v>
      </c>
      <c r="U1004" s="13" t="s">
        <v>17</v>
      </c>
      <c r="V1004" s="11">
        <v>613</v>
      </c>
      <c r="W1004" s="14" t="s">
        <v>608</v>
      </c>
      <c r="X1004" s="14" t="s">
        <v>609</v>
      </c>
      <c r="Y1004" s="14" t="s">
        <v>20</v>
      </c>
      <c r="Z1004" s="14">
        <v>0</v>
      </c>
      <c r="AA1004" s="14"/>
      <c r="AB1004" s="15">
        <f>retribucións!$H$71</f>
        <v>18383.701689600002</v>
      </c>
      <c r="AC1004" s="15">
        <f>retribucións!$H$60</f>
        <v>18626.938628479998</v>
      </c>
      <c r="AD1004" s="15">
        <f t="shared" si="41"/>
        <v>243.23693887999616</v>
      </c>
    </row>
    <row r="1005" spans="1:30" ht="15" customHeight="1" x14ac:dyDescent="0.25">
      <c r="A1005" s="13" t="s">
        <v>17</v>
      </c>
      <c r="B1005" s="13" t="s">
        <v>17</v>
      </c>
      <c r="C1005" s="14" t="s">
        <v>3741</v>
      </c>
      <c r="D1005" s="24" t="s">
        <v>3746</v>
      </c>
      <c r="E1005" s="14" t="s">
        <v>3747</v>
      </c>
      <c r="F1005" s="14" t="s">
        <v>1348</v>
      </c>
      <c r="G1005" s="11">
        <v>9</v>
      </c>
      <c r="H1005" s="15">
        <f>retribucións!$E$60</f>
        <v>6319.04</v>
      </c>
      <c r="I1005" s="11" t="s">
        <v>1349</v>
      </c>
      <c r="J1005" s="24" t="s">
        <v>1350</v>
      </c>
      <c r="K1005" s="11">
        <v>11</v>
      </c>
      <c r="L1005" s="14"/>
      <c r="M1005" s="14"/>
      <c r="N1005" s="12">
        <v>6003</v>
      </c>
      <c r="O1005" s="25"/>
      <c r="P1005" s="14"/>
      <c r="Q1005" s="11" t="s">
        <v>15</v>
      </c>
      <c r="R1005" s="16" t="s">
        <v>16</v>
      </c>
      <c r="S1005" s="12"/>
      <c r="T1005" s="13" t="s">
        <v>17</v>
      </c>
      <c r="U1005" s="13" t="s">
        <v>17</v>
      </c>
      <c r="V1005" s="11">
        <v>169</v>
      </c>
      <c r="W1005" s="14" t="s">
        <v>610</v>
      </c>
      <c r="X1005" s="14" t="s">
        <v>611</v>
      </c>
      <c r="Y1005" s="14" t="s">
        <v>20</v>
      </c>
      <c r="Z1005" s="14">
        <v>0</v>
      </c>
      <c r="AA1005" s="14"/>
      <c r="AB1005" s="15">
        <f>retribucións!$H$71</f>
        <v>18383.701689600002</v>
      </c>
      <c r="AC1005" s="15">
        <f>retribucións!$H$60</f>
        <v>18626.938628479998</v>
      </c>
      <c r="AD1005" s="15">
        <f t="shared" si="41"/>
        <v>243.23693887999616</v>
      </c>
    </row>
    <row r="1006" spans="1:30" ht="15" customHeight="1" x14ac:dyDescent="0.25">
      <c r="A1006" s="13" t="s">
        <v>17</v>
      </c>
      <c r="B1006" s="13" t="s">
        <v>17</v>
      </c>
      <c r="C1006" s="14" t="s">
        <v>3741</v>
      </c>
      <c r="D1006" s="24" t="s">
        <v>3748</v>
      </c>
      <c r="E1006" s="14" t="s">
        <v>3749</v>
      </c>
      <c r="F1006" s="14" t="s">
        <v>1348</v>
      </c>
      <c r="G1006" s="11">
        <v>9</v>
      </c>
      <c r="H1006" s="15">
        <f>retribucións!$E$60</f>
        <v>6319.04</v>
      </c>
      <c r="I1006" s="11" t="s">
        <v>1349</v>
      </c>
      <c r="J1006" s="24" t="s">
        <v>1350</v>
      </c>
      <c r="K1006" s="11">
        <v>11</v>
      </c>
      <c r="L1006" s="14"/>
      <c r="M1006" s="14"/>
      <c r="N1006" s="12">
        <v>6003</v>
      </c>
      <c r="O1006" s="25"/>
      <c r="P1006" s="14"/>
      <c r="Q1006" s="11" t="s">
        <v>15</v>
      </c>
      <c r="R1006" s="16" t="s">
        <v>16</v>
      </c>
      <c r="S1006" s="12"/>
      <c r="T1006" s="13" t="s">
        <v>17</v>
      </c>
      <c r="U1006" s="13" t="s">
        <v>17</v>
      </c>
      <c r="V1006" s="11">
        <v>224</v>
      </c>
      <c r="W1006" s="14" t="s">
        <v>612</v>
      </c>
      <c r="X1006" s="14" t="s">
        <v>613</v>
      </c>
      <c r="Y1006" s="14" t="s">
        <v>20</v>
      </c>
      <c r="Z1006" s="14">
        <v>0</v>
      </c>
      <c r="AA1006" s="14"/>
      <c r="AB1006" s="15">
        <f>retribucións!$H$71</f>
        <v>18383.701689600002</v>
      </c>
      <c r="AC1006" s="15">
        <f>retribucións!$H$60</f>
        <v>18626.938628479998</v>
      </c>
      <c r="AD1006" s="15">
        <f t="shared" si="41"/>
        <v>243.23693887999616</v>
      </c>
    </row>
    <row r="1007" spans="1:30" ht="15" customHeight="1" x14ac:dyDescent="0.25">
      <c r="A1007" s="13" t="s">
        <v>17</v>
      </c>
      <c r="B1007" s="13" t="s">
        <v>17</v>
      </c>
      <c r="C1007" s="14" t="s">
        <v>3750</v>
      </c>
      <c r="D1007" s="24" t="s">
        <v>3751</v>
      </c>
      <c r="E1007" s="14" t="s">
        <v>3752</v>
      </c>
      <c r="F1007" s="14" t="s">
        <v>1348</v>
      </c>
      <c r="G1007" s="11">
        <v>9</v>
      </c>
      <c r="H1007" s="15">
        <f>retribucións!$E$60</f>
        <v>6319.04</v>
      </c>
      <c r="I1007" s="11" t="s">
        <v>1349</v>
      </c>
      <c r="J1007" s="24" t="s">
        <v>1350</v>
      </c>
      <c r="K1007" s="11">
        <v>11</v>
      </c>
      <c r="L1007" s="14"/>
      <c r="M1007" s="14"/>
      <c r="N1007" s="12">
        <v>6003</v>
      </c>
      <c r="O1007" s="25"/>
      <c r="P1007" s="14"/>
      <c r="Q1007" s="11" t="s">
        <v>15</v>
      </c>
      <c r="R1007" s="16" t="s">
        <v>16</v>
      </c>
      <c r="S1007" s="12"/>
      <c r="T1007" s="13" t="s">
        <v>17</v>
      </c>
      <c r="U1007" s="13" t="s">
        <v>17</v>
      </c>
      <c r="V1007" s="11">
        <v>128</v>
      </c>
      <c r="W1007" s="14" t="s">
        <v>614</v>
      </c>
      <c r="X1007" s="14" t="s">
        <v>615</v>
      </c>
      <c r="Y1007" s="14" t="s">
        <v>20</v>
      </c>
      <c r="Z1007" s="14">
        <v>0</v>
      </c>
      <c r="AA1007" s="14"/>
      <c r="AB1007" s="15">
        <f>retribucións!$H$71</f>
        <v>18383.701689600002</v>
      </c>
      <c r="AC1007" s="15">
        <f>retribucións!$H$60</f>
        <v>18626.938628479998</v>
      </c>
      <c r="AD1007" s="15">
        <f t="shared" si="41"/>
        <v>243.23693887999616</v>
      </c>
    </row>
    <row r="1008" spans="1:30" ht="15" customHeight="1" x14ac:dyDescent="0.25">
      <c r="A1008" s="13" t="s">
        <v>17</v>
      </c>
      <c r="B1008" s="13" t="s">
        <v>17</v>
      </c>
      <c r="C1008" s="14" t="s">
        <v>3750</v>
      </c>
      <c r="D1008" s="24" t="s">
        <v>3753</v>
      </c>
      <c r="E1008" s="14" t="s">
        <v>3754</v>
      </c>
      <c r="F1008" s="14" t="s">
        <v>1348</v>
      </c>
      <c r="G1008" s="11">
        <v>9</v>
      </c>
      <c r="H1008" s="15">
        <f>retribucións!$E$60</f>
        <v>6319.04</v>
      </c>
      <c r="I1008" s="11" t="s">
        <v>1349</v>
      </c>
      <c r="J1008" s="24" t="s">
        <v>1350</v>
      </c>
      <c r="K1008" s="11">
        <v>11</v>
      </c>
      <c r="L1008" s="14"/>
      <c r="M1008" s="14"/>
      <c r="N1008" s="12">
        <v>6003</v>
      </c>
      <c r="O1008" s="25"/>
      <c r="P1008" s="14"/>
      <c r="Q1008" s="11" t="s">
        <v>15</v>
      </c>
      <c r="R1008" s="16" t="s">
        <v>16</v>
      </c>
      <c r="S1008" s="12"/>
      <c r="T1008" s="13" t="s">
        <v>17</v>
      </c>
      <c r="U1008" s="13" t="s">
        <v>17</v>
      </c>
      <c r="V1008" s="11">
        <v>415</v>
      </c>
      <c r="W1008" s="14" t="s">
        <v>616</v>
      </c>
      <c r="X1008" s="14" t="s">
        <v>617</v>
      </c>
      <c r="Y1008" s="14" t="s">
        <v>20</v>
      </c>
      <c r="Z1008" s="14">
        <v>0</v>
      </c>
      <c r="AA1008" s="14"/>
      <c r="AB1008" s="15">
        <f>retribucións!$H$71</f>
        <v>18383.701689600002</v>
      </c>
      <c r="AC1008" s="15">
        <f>retribucións!$H$60</f>
        <v>18626.938628479998</v>
      </c>
      <c r="AD1008" s="15">
        <f t="shared" si="41"/>
        <v>243.23693887999616</v>
      </c>
    </row>
    <row r="1009" spans="1:30" ht="15" customHeight="1" x14ac:dyDescent="0.25">
      <c r="A1009" s="13" t="s">
        <v>17</v>
      </c>
      <c r="B1009" s="13" t="s">
        <v>17</v>
      </c>
      <c r="C1009" s="14" t="s">
        <v>3750</v>
      </c>
      <c r="D1009" s="24" t="s">
        <v>3755</v>
      </c>
      <c r="E1009" s="14" t="s">
        <v>3756</v>
      </c>
      <c r="F1009" s="14" t="s">
        <v>1348</v>
      </c>
      <c r="G1009" s="11">
        <v>9</v>
      </c>
      <c r="H1009" s="15">
        <f>retribucións!$E$60</f>
        <v>6319.04</v>
      </c>
      <c r="I1009" s="11" t="s">
        <v>1349</v>
      </c>
      <c r="J1009" s="24" t="s">
        <v>1350</v>
      </c>
      <c r="K1009" s="11">
        <v>11</v>
      </c>
      <c r="L1009" s="14"/>
      <c r="M1009" s="14"/>
      <c r="N1009" s="12">
        <v>6003</v>
      </c>
      <c r="O1009" s="25"/>
      <c r="P1009" s="14"/>
      <c r="Q1009" s="11" t="s">
        <v>15</v>
      </c>
      <c r="R1009" s="16">
        <v>948</v>
      </c>
      <c r="S1009" s="12"/>
      <c r="T1009" s="13" t="s">
        <v>17</v>
      </c>
      <c r="U1009" s="13" t="s">
        <v>17</v>
      </c>
      <c r="V1009" s="11">
        <v>495</v>
      </c>
      <c r="W1009" s="14" t="s">
        <v>618</v>
      </c>
      <c r="X1009" s="14" t="s">
        <v>619</v>
      </c>
      <c r="Y1009" s="14" t="s">
        <v>20</v>
      </c>
      <c r="Z1009" s="14">
        <v>0</v>
      </c>
      <c r="AA1009" s="14"/>
      <c r="AB1009" s="15">
        <f>retribucións!$H$71</f>
        <v>18383.701689600002</v>
      </c>
      <c r="AC1009" s="15">
        <f>retribucións!$H$60</f>
        <v>18626.938628479998</v>
      </c>
      <c r="AD1009" s="15">
        <f t="shared" si="41"/>
        <v>243.23693887999616</v>
      </c>
    </row>
    <row r="1010" spans="1:30" ht="15" customHeight="1" x14ac:dyDescent="0.25">
      <c r="A1010" s="13" t="s">
        <v>17</v>
      </c>
      <c r="B1010" s="13" t="s">
        <v>17</v>
      </c>
      <c r="C1010" s="14" t="s">
        <v>3750</v>
      </c>
      <c r="D1010" s="24" t="s">
        <v>3757</v>
      </c>
      <c r="E1010" s="14" t="s">
        <v>3758</v>
      </c>
      <c r="F1010" s="14" t="s">
        <v>1348</v>
      </c>
      <c r="G1010" s="11">
        <v>9</v>
      </c>
      <c r="H1010" s="15">
        <f>retribucións!$E$60</f>
        <v>6319.04</v>
      </c>
      <c r="I1010" s="11" t="s">
        <v>1349</v>
      </c>
      <c r="J1010" s="24" t="s">
        <v>1350</v>
      </c>
      <c r="K1010" s="11">
        <v>11</v>
      </c>
      <c r="L1010" s="14"/>
      <c r="M1010" s="14"/>
      <c r="N1010" s="12">
        <v>6003</v>
      </c>
      <c r="O1010" s="25"/>
      <c r="P1010" s="14"/>
      <c r="Q1010" s="11" t="s">
        <v>15</v>
      </c>
      <c r="R1010" s="16">
        <v>948</v>
      </c>
      <c r="S1010" s="12"/>
      <c r="T1010" s="13" t="s">
        <v>17</v>
      </c>
      <c r="U1010" s="13" t="s">
        <v>17</v>
      </c>
      <c r="V1010" s="11">
        <v>542</v>
      </c>
      <c r="W1010" s="14" t="s">
        <v>620</v>
      </c>
      <c r="X1010" s="14" t="s">
        <v>621</v>
      </c>
      <c r="Y1010" s="14" t="s">
        <v>20</v>
      </c>
      <c r="Z1010" s="14">
        <v>0</v>
      </c>
      <c r="AA1010" s="14"/>
      <c r="AB1010" s="15">
        <f>retribucións!$H$71</f>
        <v>18383.701689600002</v>
      </c>
      <c r="AC1010" s="15">
        <f>retribucións!$H$60</f>
        <v>18626.938628479998</v>
      </c>
      <c r="AD1010" s="15">
        <f t="shared" si="41"/>
        <v>243.23693887999616</v>
      </c>
    </row>
    <row r="1011" spans="1:30" ht="15" customHeight="1" x14ac:dyDescent="0.25">
      <c r="A1011" s="13" t="s">
        <v>17</v>
      </c>
      <c r="B1011" s="13" t="s">
        <v>17</v>
      </c>
      <c r="C1011" s="14" t="s">
        <v>3759</v>
      </c>
      <c r="D1011" s="24" t="s">
        <v>3760</v>
      </c>
      <c r="E1011" s="14" t="s">
        <v>3761</v>
      </c>
      <c r="F1011" s="14" t="s">
        <v>1348</v>
      </c>
      <c r="G1011" s="11">
        <v>9</v>
      </c>
      <c r="H1011" s="15">
        <f>retribucións!$E$60</f>
        <v>6319.04</v>
      </c>
      <c r="I1011" s="11" t="s">
        <v>1349</v>
      </c>
      <c r="J1011" s="24" t="s">
        <v>1350</v>
      </c>
      <c r="K1011" s="11">
        <v>11</v>
      </c>
      <c r="L1011" s="14"/>
      <c r="M1011" s="14"/>
      <c r="N1011" s="12">
        <v>6003</v>
      </c>
      <c r="O1011" s="25"/>
      <c r="P1011" s="14"/>
      <c r="Q1011" s="11" t="s">
        <v>15</v>
      </c>
      <c r="R1011" s="16" t="s">
        <v>16</v>
      </c>
      <c r="S1011" s="12"/>
      <c r="T1011" s="13" t="s">
        <v>17</v>
      </c>
      <c r="U1011" s="13" t="s">
        <v>17</v>
      </c>
      <c r="V1011" s="11">
        <v>130</v>
      </c>
      <c r="W1011" s="14" t="s">
        <v>622</v>
      </c>
      <c r="X1011" s="14" t="s">
        <v>623</v>
      </c>
      <c r="Y1011" s="14" t="s">
        <v>20</v>
      </c>
      <c r="Z1011" s="14">
        <v>0</v>
      </c>
      <c r="AA1011" s="14"/>
      <c r="AB1011" s="15">
        <f>retribucións!$H$71</f>
        <v>18383.701689600002</v>
      </c>
      <c r="AC1011" s="15">
        <f>retribucións!$H$60</f>
        <v>18626.938628479998</v>
      </c>
      <c r="AD1011" s="15">
        <f t="shared" si="41"/>
        <v>243.23693887999616</v>
      </c>
    </row>
    <row r="1012" spans="1:30" ht="15" customHeight="1" x14ac:dyDescent="0.25">
      <c r="A1012" s="13" t="s">
        <v>17</v>
      </c>
      <c r="B1012" s="13" t="s">
        <v>17</v>
      </c>
      <c r="C1012" s="14" t="s">
        <v>3759</v>
      </c>
      <c r="D1012" s="24" t="s">
        <v>3762</v>
      </c>
      <c r="E1012" s="14" t="s">
        <v>3763</v>
      </c>
      <c r="F1012" s="14" t="s">
        <v>1348</v>
      </c>
      <c r="G1012" s="11">
        <v>9</v>
      </c>
      <c r="H1012" s="15">
        <f>retribucións!$E$60</f>
        <v>6319.04</v>
      </c>
      <c r="I1012" s="11" t="s">
        <v>1349</v>
      </c>
      <c r="J1012" s="24" t="s">
        <v>1350</v>
      </c>
      <c r="K1012" s="11">
        <v>11</v>
      </c>
      <c r="L1012" s="14"/>
      <c r="M1012" s="14"/>
      <c r="N1012" s="12">
        <v>6003</v>
      </c>
      <c r="O1012" s="25"/>
      <c r="P1012" s="14"/>
      <c r="Q1012" s="11" t="s">
        <v>15</v>
      </c>
      <c r="R1012" s="16" t="s">
        <v>16</v>
      </c>
      <c r="S1012" s="12"/>
      <c r="T1012" s="13" t="s">
        <v>17</v>
      </c>
      <c r="U1012" s="13" t="s">
        <v>17</v>
      </c>
      <c r="V1012" s="11">
        <v>514</v>
      </c>
      <c r="W1012" s="14" t="s">
        <v>624</v>
      </c>
      <c r="X1012" s="14" t="s">
        <v>625</v>
      </c>
      <c r="Y1012" s="14" t="s">
        <v>20</v>
      </c>
      <c r="Z1012" s="14">
        <v>0</v>
      </c>
      <c r="AA1012" s="14"/>
      <c r="AB1012" s="15">
        <f>retribucións!$H$71</f>
        <v>18383.701689600002</v>
      </c>
      <c r="AC1012" s="15">
        <f>retribucións!$H$60</f>
        <v>18626.938628479998</v>
      </c>
      <c r="AD1012" s="15">
        <f t="shared" si="41"/>
        <v>243.23693887999616</v>
      </c>
    </row>
    <row r="1013" spans="1:30" ht="15" customHeight="1" x14ac:dyDescent="0.25">
      <c r="A1013" s="13" t="s">
        <v>17</v>
      </c>
      <c r="B1013" s="13" t="s">
        <v>119</v>
      </c>
      <c r="C1013" s="14" t="s">
        <v>3764</v>
      </c>
      <c r="D1013" s="24" t="s">
        <v>3765</v>
      </c>
      <c r="E1013" s="14" t="s">
        <v>3766</v>
      </c>
      <c r="F1013" s="14" t="s">
        <v>1348</v>
      </c>
      <c r="G1013" s="11">
        <v>9</v>
      </c>
      <c r="H1013" s="15">
        <f>retribucións!$E$60</f>
        <v>6319.04</v>
      </c>
      <c r="I1013" s="11" t="s">
        <v>1349</v>
      </c>
      <c r="J1013" s="24" t="s">
        <v>1350</v>
      </c>
      <c r="K1013" s="11">
        <v>11</v>
      </c>
      <c r="L1013" s="14"/>
      <c r="M1013" s="14"/>
      <c r="N1013" s="12">
        <v>6003</v>
      </c>
      <c r="O1013" s="25"/>
      <c r="P1013" s="14"/>
      <c r="Q1013" s="11" t="s">
        <v>15</v>
      </c>
      <c r="R1013" s="16">
        <v>948</v>
      </c>
      <c r="S1013" s="12"/>
      <c r="T1013" s="13" t="s">
        <v>17</v>
      </c>
      <c r="U1013" s="13" t="s">
        <v>6687</v>
      </c>
      <c r="V1013" s="11" t="s">
        <v>119</v>
      </c>
      <c r="W1013" s="14" t="s">
        <v>119</v>
      </c>
      <c r="X1013" s="14" t="s">
        <v>119</v>
      </c>
      <c r="Y1013" s="14" t="s">
        <v>119</v>
      </c>
      <c r="Z1013" s="14" t="s">
        <v>119</v>
      </c>
      <c r="AA1013" s="14"/>
      <c r="AB1013" s="15">
        <f>retribucións!$H$71</f>
        <v>18383.701689600002</v>
      </c>
      <c r="AC1013" s="15">
        <f>retribucións!$H$60</f>
        <v>18626.938628479998</v>
      </c>
      <c r="AD1013" s="15">
        <f t="shared" si="41"/>
        <v>243.23693887999616</v>
      </c>
    </row>
    <row r="1014" spans="1:30" ht="15" customHeight="1" x14ac:dyDescent="0.25">
      <c r="A1014" s="13" t="s">
        <v>17</v>
      </c>
      <c r="B1014" s="13" t="s">
        <v>119</v>
      </c>
      <c r="C1014" s="14" t="s">
        <v>3764</v>
      </c>
      <c r="D1014" s="24" t="s">
        <v>3767</v>
      </c>
      <c r="E1014" s="14" t="s">
        <v>3768</v>
      </c>
      <c r="F1014" s="14" t="s">
        <v>1348</v>
      </c>
      <c r="G1014" s="11">
        <v>9</v>
      </c>
      <c r="H1014" s="15">
        <f>retribucións!$E$60</f>
        <v>6319.04</v>
      </c>
      <c r="I1014" s="11" t="s">
        <v>1349</v>
      </c>
      <c r="J1014" s="24" t="s">
        <v>1350</v>
      </c>
      <c r="K1014" s="11">
        <v>11</v>
      </c>
      <c r="L1014" s="14"/>
      <c r="M1014" s="14"/>
      <c r="N1014" s="12">
        <v>6003</v>
      </c>
      <c r="O1014" s="25"/>
      <c r="P1014" s="14"/>
      <c r="Q1014" s="11" t="s">
        <v>15</v>
      </c>
      <c r="R1014" s="16" t="s">
        <v>16</v>
      </c>
      <c r="S1014" s="12"/>
      <c r="T1014" s="13" t="s">
        <v>17</v>
      </c>
      <c r="U1014" s="13" t="s">
        <v>6687</v>
      </c>
      <c r="V1014" s="11" t="s">
        <v>119</v>
      </c>
      <c r="W1014" s="14" t="s">
        <v>119</v>
      </c>
      <c r="X1014" s="14" t="s">
        <v>119</v>
      </c>
      <c r="Y1014" s="14" t="s">
        <v>119</v>
      </c>
      <c r="Z1014" s="14" t="s">
        <v>119</v>
      </c>
      <c r="AA1014" s="14"/>
      <c r="AB1014" s="15">
        <f>retribucións!$H$71</f>
        <v>18383.701689600002</v>
      </c>
      <c r="AC1014" s="15">
        <f>retribucións!$H$60</f>
        <v>18626.938628479998</v>
      </c>
      <c r="AD1014" s="15">
        <f t="shared" si="41"/>
        <v>243.23693887999616</v>
      </c>
    </row>
    <row r="1015" spans="1:30" ht="15" customHeight="1" x14ac:dyDescent="0.25">
      <c r="A1015" s="13" t="s">
        <v>17</v>
      </c>
      <c r="B1015" s="13" t="s">
        <v>119</v>
      </c>
      <c r="C1015" s="14" t="s">
        <v>3764</v>
      </c>
      <c r="D1015" s="24" t="s">
        <v>3769</v>
      </c>
      <c r="E1015" s="14" t="s">
        <v>3770</v>
      </c>
      <c r="F1015" s="14" t="s">
        <v>1348</v>
      </c>
      <c r="G1015" s="11">
        <v>9</v>
      </c>
      <c r="H1015" s="15">
        <f>retribucións!$E$60</f>
        <v>6319.04</v>
      </c>
      <c r="I1015" s="11" t="s">
        <v>1349</v>
      </c>
      <c r="J1015" s="24" t="s">
        <v>1350</v>
      </c>
      <c r="K1015" s="11">
        <v>11</v>
      </c>
      <c r="L1015" s="14"/>
      <c r="M1015" s="14"/>
      <c r="N1015" s="12">
        <v>6003</v>
      </c>
      <c r="O1015" s="25"/>
      <c r="P1015" s="14"/>
      <c r="Q1015" s="11" t="s">
        <v>15</v>
      </c>
      <c r="R1015" s="16" t="s">
        <v>16</v>
      </c>
      <c r="S1015" s="12"/>
      <c r="T1015" s="13" t="s">
        <v>17</v>
      </c>
      <c r="U1015" s="13" t="s">
        <v>6687</v>
      </c>
      <c r="V1015" s="11" t="s">
        <v>119</v>
      </c>
      <c r="W1015" s="14" t="s">
        <v>119</v>
      </c>
      <c r="X1015" s="14" t="s">
        <v>119</v>
      </c>
      <c r="Y1015" s="14" t="s">
        <v>119</v>
      </c>
      <c r="Z1015" s="14" t="s">
        <v>119</v>
      </c>
      <c r="AA1015" s="14"/>
      <c r="AB1015" s="15">
        <f>retribucións!$H$71</f>
        <v>18383.701689600002</v>
      </c>
      <c r="AC1015" s="15">
        <f>retribucións!$H$60</f>
        <v>18626.938628479998</v>
      </c>
      <c r="AD1015" s="15">
        <f t="shared" si="41"/>
        <v>243.23693887999616</v>
      </c>
    </row>
    <row r="1016" spans="1:30" ht="15" customHeight="1" x14ac:dyDescent="0.25">
      <c r="A1016" s="13" t="s">
        <v>17</v>
      </c>
      <c r="B1016" s="13" t="s">
        <v>119</v>
      </c>
      <c r="C1016" s="14" t="s">
        <v>3771</v>
      </c>
      <c r="D1016" s="24" t="s">
        <v>3772</v>
      </c>
      <c r="E1016" s="14" t="s">
        <v>3773</v>
      </c>
      <c r="F1016" s="14" t="s">
        <v>1348</v>
      </c>
      <c r="G1016" s="11">
        <v>10</v>
      </c>
      <c r="H1016" s="15">
        <f>retribucións!$E$59</f>
        <v>6486.34</v>
      </c>
      <c r="I1016" s="11" t="s">
        <v>1349</v>
      </c>
      <c r="J1016" s="24" t="s">
        <v>1350</v>
      </c>
      <c r="K1016" s="11">
        <v>11</v>
      </c>
      <c r="L1016" s="14"/>
      <c r="M1016" s="14"/>
      <c r="N1016" s="12">
        <v>6003</v>
      </c>
      <c r="O1016" s="25"/>
      <c r="P1016" s="14" t="s">
        <v>2259</v>
      </c>
      <c r="Q1016" s="11" t="s">
        <v>15</v>
      </c>
      <c r="R1016" s="16">
        <v>9733</v>
      </c>
      <c r="S1016" s="12"/>
      <c r="T1016" s="13" t="s">
        <v>17</v>
      </c>
      <c r="U1016" s="13" t="s">
        <v>6687</v>
      </c>
      <c r="V1016" s="11" t="s">
        <v>119</v>
      </c>
      <c r="W1016" s="14" t="s">
        <v>119</v>
      </c>
      <c r="X1016" s="14" t="s">
        <v>119</v>
      </c>
      <c r="Y1016" s="14" t="s">
        <v>119</v>
      </c>
      <c r="Z1016" s="14" t="s">
        <v>119</v>
      </c>
      <c r="AA1016" s="14"/>
      <c r="AB1016" s="15">
        <f>retribucións!$L$71</f>
        <v>18968.988064320001</v>
      </c>
      <c r="AC1016" s="15">
        <f>retribucións!$H$59</f>
        <v>19124.976097919996</v>
      </c>
      <c r="AD1016" s="15">
        <f>AC1016-AB1016</f>
        <v>155.98803359999511</v>
      </c>
    </row>
    <row r="1017" spans="1:30" ht="15" customHeight="1" x14ac:dyDescent="0.25">
      <c r="A1017" s="13" t="s">
        <v>17</v>
      </c>
      <c r="B1017" s="13" t="s">
        <v>17</v>
      </c>
      <c r="C1017" s="14" t="s">
        <v>3771</v>
      </c>
      <c r="D1017" s="24" t="s">
        <v>3774</v>
      </c>
      <c r="E1017" s="14" t="s">
        <v>3775</v>
      </c>
      <c r="F1017" s="14" t="s">
        <v>1348</v>
      </c>
      <c r="G1017" s="11">
        <v>10</v>
      </c>
      <c r="H1017" s="15">
        <f>retribucións!$E$59</f>
        <v>6486.34</v>
      </c>
      <c r="I1017" s="11" t="s">
        <v>1349</v>
      </c>
      <c r="J1017" s="24" t="s">
        <v>1350</v>
      </c>
      <c r="K1017" s="11">
        <v>11</v>
      </c>
      <c r="L1017" s="14"/>
      <c r="M1017" s="14"/>
      <c r="N1017" s="12">
        <v>6003</v>
      </c>
      <c r="O1017" s="25"/>
      <c r="P1017" s="14" t="s">
        <v>2259</v>
      </c>
      <c r="Q1017" s="11" t="s">
        <v>15</v>
      </c>
      <c r="R1017" s="16">
        <v>9733</v>
      </c>
      <c r="S1017" s="12"/>
      <c r="T1017" s="13" t="s">
        <v>17</v>
      </c>
      <c r="U1017" s="13" t="s">
        <v>17</v>
      </c>
      <c r="V1017" s="11">
        <v>9</v>
      </c>
      <c r="W1017" s="14" t="s">
        <v>626</v>
      </c>
      <c r="X1017" s="14" t="s">
        <v>627</v>
      </c>
      <c r="Y1017" s="14" t="s">
        <v>20</v>
      </c>
      <c r="Z1017" s="14">
        <v>0</v>
      </c>
      <c r="AA1017" s="14"/>
      <c r="AB1017" s="15">
        <f>retribucións!$L$71</f>
        <v>18968.988064320001</v>
      </c>
      <c r="AC1017" s="15">
        <f>retribucións!$H$59</f>
        <v>19124.976097919996</v>
      </c>
      <c r="AD1017" s="15">
        <f>AC1017-AB1017</f>
        <v>155.98803359999511</v>
      </c>
    </row>
    <row r="1018" spans="1:30" ht="15" customHeight="1" x14ac:dyDescent="0.25">
      <c r="A1018" s="13" t="s">
        <v>17</v>
      </c>
      <c r="B1018" s="13" t="s">
        <v>119</v>
      </c>
      <c r="C1018" s="14" t="s">
        <v>3771</v>
      </c>
      <c r="D1018" s="24" t="s">
        <v>3776</v>
      </c>
      <c r="E1018" s="14" t="s">
        <v>3777</v>
      </c>
      <c r="F1018" s="14" t="s">
        <v>1348</v>
      </c>
      <c r="G1018" s="11">
        <v>10</v>
      </c>
      <c r="H1018" s="15">
        <f>retribucións!$E$59</f>
        <v>6486.34</v>
      </c>
      <c r="I1018" s="11" t="s">
        <v>1349</v>
      </c>
      <c r="J1018" s="24" t="s">
        <v>1350</v>
      </c>
      <c r="K1018" s="11">
        <v>11</v>
      </c>
      <c r="L1018" s="14"/>
      <c r="M1018" s="14"/>
      <c r="N1018" s="12">
        <v>6003</v>
      </c>
      <c r="O1018" s="25"/>
      <c r="P1018" s="14" t="s">
        <v>2259</v>
      </c>
      <c r="Q1018" s="11" t="s">
        <v>15</v>
      </c>
      <c r="R1018" s="16">
        <v>9733</v>
      </c>
      <c r="S1018" s="12"/>
      <c r="T1018" s="13" t="s">
        <v>17</v>
      </c>
      <c r="U1018" s="13" t="s">
        <v>6687</v>
      </c>
      <c r="V1018" s="11" t="s">
        <v>119</v>
      </c>
      <c r="W1018" s="14" t="s">
        <v>119</v>
      </c>
      <c r="X1018" s="14" t="s">
        <v>119</v>
      </c>
      <c r="Y1018" s="14" t="s">
        <v>119</v>
      </c>
      <c r="Z1018" s="14" t="s">
        <v>119</v>
      </c>
      <c r="AA1018" s="14"/>
      <c r="AB1018" s="15">
        <f>retribucións!$L$71</f>
        <v>18968.988064320001</v>
      </c>
      <c r="AC1018" s="15">
        <f>retribucións!$H$59</f>
        <v>19124.976097919996</v>
      </c>
      <c r="AD1018" s="15">
        <f>AC1018-AB1018</f>
        <v>155.98803359999511</v>
      </c>
    </row>
    <row r="1019" spans="1:30" ht="15" customHeight="1" x14ac:dyDescent="0.25">
      <c r="A1019" s="13" t="s">
        <v>17</v>
      </c>
      <c r="B1019" s="13" t="s">
        <v>17</v>
      </c>
      <c r="C1019" s="14" t="s">
        <v>3771</v>
      </c>
      <c r="D1019" s="24" t="s">
        <v>3778</v>
      </c>
      <c r="E1019" s="14" t="s">
        <v>3779</v>
      </c>
      <c r="F1019" s="14" t="s">
        <v>1348</v>
      </c>
      <c r="G1019" s="11">
        <v>10</v>
      </c>
      <c r="H1019" s="15">
        <f>retribucións!$E$59</f>
        <v>6486.34</v>
      </c>
      <c r="I1019" s="11" t="s">
        <v>1349</v>
      </c>
      <c r="J1019" s="24" t="s">
        <v>1350</v>
      </c>
      <c r="K1019" s="11">
        <v>11</v>
      </c>
      <c r="L1019" s="14"/>
      <c r="M1019" s="14"/>
      <c r="N1019" s="12">
        <v>6003</v>
      </c>
      <c r="O1019" s="25"/>
      <c r="P1019" s="14" t="s">
        <v>2259</v>
      </c>
      <c r="Q1019" s="11" t="s">
        <v>15</v>
      </c>
      <c r="R1019" s="16" t="s">
        <v>579</v>
      </c>
      <c r="S1019" s="12"/>
      <c r="T1019" s="13" t="s">
        <v>17</v>
      </c>
      <c r="U1019" s="13" t="s">
        <v>17</v>
      </c>
      <c r="V1019" s="11">
        <v>408</v>
      </c>
      <c r="W1019" s="14" t="s">
        <v>628</v>
      </c>
      <c r="X1019" s="14" t="s">
        <v>629</v>
      </c>
      <c r="Y1019" s="14" t="s">
        <v>20</v>
      </c>
      <c r="Z1019" s="14">
        <v>0</v>
      </c>
      <c r="AA1019" s="14"/>
      <c r="AB1019" s="15">
        <f>retribucións!$L$71</f>
        <v>18968.988064320001</v>
      </c>
      <c r="AC1019" s="15">
        <f>retribucións!$H$59</f>
        <v>19124.976097919996</v>
      </c>
      <c r="AD1019" s="15">
        <f>AC1019-AB1019</f>
        <v>155.98803359999511</v>
      </c>
    </row>
    <row r="1020" spans="1:30" ht="15" customHeight="1" x14ac:dyDescent="0.25">
      <c r="A1020" s="13" t="s">
        <v>17</v>
      </c>
      <c r="B1020" s="13" t="s">
        <v>17</v>
      </c>
      <c r="C1020" s="14" t="s">
        <v>3780</v>
      </c>
      <c r="D1020" s="24" t="s">
        <v>3781</v>
      </c>
      <c r="E1020" s="14" t="s">
        <v>3782</v>
      </c>
      <c r="F1020" s="14" t="s">
        <v>1348</v>
      </c>
      <c r="G1020" s="11">
        <v>9</v>
      </c>
      <c r="H1020" s="15">
        <f>retribucións!$E$60</f>
        <v>6319.04</v>
      </c>
      <c r="I1020" s="11" t="s">
        <v>1349</v>
      </c>
      <c r="J1020" s="24" t="s">
        <v>1350</v>
      </c>
      <c r="K1020" s="11">
        <v>11</v>
      </c>
      <c r="L1020" s="14"/>
      <c r="M1020" s="14"/>
      <c r="N1020" s="12">
        <v>6003</v>
      </c>
      <c r="O1020" s="25"/>
      <c r="P1020" s="14"/>
      <c r="Q1020" s="11" t="s">
        <v>15</v>
      </c>
      <c r="R1020" s="16" t="s">
        <v>16</v>
      </c>
      <c r="S1020" s="12"/>
      <c r="T1020" s="13" t="s">
        <v>17</v>
      </c>
      <c r="U1020" s="13" t="s">
        <v>17</v>
      </c>
      <c r="V1020" s="11">
        <v>414</v>
      </c>
      <c r="W1020" s="14" t="s">
        <v>630</v>
      </c>
      <c r="X1020" s="14" t="s">
        <v>631</v>
      </c>
      <c r="Y1020" s="14" t="s">
        <v>20</v>
      </c>
      <c r="Z1020" s="14">
        <v>0</v>
      </c>
      <c r="AA1020" s="14"/>
      <c r="AB1020" s="15">
        <f>retribucións!$H$71</f>
        <v>18383.701689600002</v>
      </c>
      <c r="AC1020" s="15">
        <f>retribucións!$H$60</f>
        <v>18626.938628479998</v>
      </c>
      <c r="AD1020" s="15">
        <f t="shared" ref="AD1020:AD1032" si="42">AC1020-AB1020</f>
        <v>243.23693887999616</v>
      </c>
    </row>
    <row r="1021" spans="1:30" ht="15" customHeight="1" x14ac:dyDescent="0.25">
      <c r="A1021" s="13" t="s">
        <v>17</v>
      </c>
      <c r="B1021" s="13" t="s">
        <v>119</v>
      </c>
      <c r="C1021" s="14" t="s">
        <v>3780</v>
      </c>
      <c r="D1021" s="24" t="s">
        <v>3783</v>
      </c>
      <c r="E1021" s="14" t="s">
        <v>3784</v>
      </c>
      <c r="F1021" s="14" t="s">
        <v>1348</v>
      </c>
      <c r="G1021" s="11">
        <v>9</v>
      </c>
      <c r="H1021" s="15">
        <f>retribucións!$E$60</f>
        <v>6319.04</v>
      </c>
      <c r="I1021" s="11" t="s">
        <v>1349</v>
      </c>
      <c r="J1021" s="24" t="s">
        <v>1350</v>
      </c>
      <c r="K1021" s="11">
        <v>11</v>
      </c>
      <c r="L1021" s="14"/>
      <c r="M1021" s="14"/>
      <c r="N1021" s="12">
        <v>6003</v>
      </c>
      <c r="O1021" s="25"/>
      <c r="P1021" s="14"/>
      <c r="Q1021" s="11" t="s">
        <v>15</v>
      </c>
      <c r="R1021" s="16" t="s">
        <v>16</v>
      </c>
      <c r="S1021" s="12"/>
      <c r="T1021" s="13" t="s">
        <v>17</v>
      </c>
      <c r="U1021" s="13" t="s">
        <v>6687</v>
      </c>
      <c r="V1021" s="11" t="s">
        <v>119</v>
      </c>
      <c r="W1021" s="14" t="s">
        <v>119</v>
      </c>
      <c r="X1021" s="14" t="s">
        <v>119</v>
      </c>
      <c r="Y1021" s="14" t="s">
        <v>119</v>
      </c>
      <c r="Z1021" s="14" t="s">
        <v>119</v>
      </c>
      <c r="AA1021" s="14"/>
      <c r="AB1021" s="15">
        <f>retribucións!$H$71</f>
        <v>18383.701689600002</v>
      </c>
      <c r="AC1021" s="15">
        <f>retribucións!$H$60</f>
        <v>18626.938628479998</v>
      </c>
      <c r="AD1021" s="15">
        <f t="shared" si="42"/>
        <v>243.23693887999616</v>
      </c>
    </row>
    <row r="1022" spans="1:30" ht="15" customHeight="1" x14ac:dyDescent="0.25">
      <c r="A1022" s="13" t="s">
        <v>17</v>
      </c>
      <c r="B1022" s="13" t="s">
        <v>119</v>
      </c>
      <c r="C1022" s="14" t="s">
        <v>3785</v>
      </c>
      <c r="D1022" s="24" t="s">
        <v>3786</v>
      </c>
      <c r="E1022" s="14" t="s">
        <v>3787</v>
      </c>
      <c r="F1022" s="14" t="s">
        <v>1348</v>
      </c>
      <c r="G1022" s="11">
        <v>9</v>
      </c>
      <c r="H1022" s="15">
        <f>retribucións!$E$60</f>
        <v>6319.04</v>
      </c>
      <c r="I1022" s="11" t="s">
        <v>1349</v>
      </c>
      <c r="J1022" s="24" t="s">
        <v>1350</v>
      </c>
      <c r="K1022" s="11">
        <v>11</v>
      </c>
      <c r="L1022" s="14"/>
      <c r="M1022" s="14"/>
      <c r="N1022" s="12">
        <v>6003</v>
      </c>
      <c r="O1022" s="25"/>
      <c r="P1022" s="14"/>
      <c r="Q1022" s="11" t="s">
        <v>15</v>
      </c>
      <c r="R1022" s="16">
        <v>948</v>
      </c>
      <c r="S1022" s="12"/>
      <c r="T1022" s="13" t="s">
        <v>17</v>
      </c>
      <c r="U1022" s="13" t="s">
        <v>6687</v>
      </c>
      <c r="V1022" s="11" t="s">
        <v>119</v>
      </c>
      <c r="W1022" s="14" t="s">
        <v>119</v>
      </c>
      <c r="X1022" s="14" t="s">
        <v>119</v>
      </c>
      <c r="Y1022" s="14" t="s">
        <v>119</v>
      </c>
      <c r="Z1022" s="14" t="s">
        <v>119</v>
      </c>
      <c r="AA1022" s="14"/>
      <c r="AB1022" s="15">
        <f>retribucións!$H$71</f>
        <v>18383.701689600002</v>
      </c>
      <c r="AC1022" s="15">
        <f>retribucións!$H$60</f>
        <v>18626.938628479998</v>
      </c>
      <c r="AD1022" s="15">
        <f t="shared" si="42"/>
        <v>243.23693887999616</v>
      </c>
    </row>
    <row r="1023" spans="1:30" ht="15" customHeight="1" x14ac:dyDescent="0.25">
      <c r="A1023" s="13" t="s">
        <v>17</v>
      </c>
      <c r="B1023" s="13" t="s">
        <v>119</v>
      </c>
      <c r="C1023" s="14" t="s">
        <v>3785</v>
      </c>
      <c r="D1023" s="24" t="s">
        <v>3788</v>
      </c>
      <c r="E1023" s="14" t="s">
        <v>3789</v>
      </c>
      <c r="F1023" s="14" t="s">
        <v>1348</v>
      </c>
      <c r="G1023" s="11">
        <v>9</v>
      </c>
      <c r="H1023" s="15">
        <f>retribucións!$E$60</f>
        <v>6319.04</v>
      </c>
      <c r="I1023" s="11" t="s">
        <v>1349</v>
      </c>
      <c r="J1023" s="24" t="s">
        <v>1350</v>
      </c>
      <c r="K1023" s="11">
        <v>11</v>
      </c>
      <c r="L1023" s="14"/>
      <c r="M1023" s="14"/>
      <c r="N1023" s="12">
        <v>6003</v>
      </c>
      <c r="O1023" s="25"/>
      <c r="P1023" s="14"/>
      <c r="Q1023" s="11" t="s">
        <v>15</v>
      </c>
      <c r="R1023" s="16">
        <v>948</v>
      </c>
      <c r="S1023" s="12"/>
      <c r="T1023" s="13" t="s">
        <v>17</v>
      </c>
      <c r="U1023" s="13" t="s">
        <v>6687</v>
      </c>
      <c r="V1023" s="11" t="s">
        <v>119</v>
      </c>
      <c r="W1023" s="14" t="s">
        <v>119</v>
      </c>
      <c r="X1023" s="14" t="s">
        <v>119</v>
      </c>
      <c r="Y1023" s="14" t="s">
        <v>119</v>
      </c>
      <c r="Z1023" s="14" t="s">
        <v>119</v>
      </c>
      <c r="AA1023" s="14"/>
      <c r="AB1023" s="15">
        <f>retribucións!$H$71</f>
        <v>18383.701689600002</v>
      </c>
      <c r="AC1023" s="15">
        <f>retribucións!$H$60</f>
        <v>18626.938628479998</v>
      </c>
      <c r="AD1023" s="15">
        <f t="shared" si="42"/>
        <v>243.23693887999616</v>
      </c>
    </row>
    <row r="1024" spans="1:30" ht="15" customHeight="1" x14ac:dyDescent="0.25">
      <c r="A1024" s="13" t="s">
        <v>17</v>
      </c>
      <c r="B1024" s="13" t="s">
        <v>119</v>
      </c>
      <c r="C1024" s="14" t="s">
        <v>3785</v>
      </c>
      <c r="D1024" s="24" t="s">
        <v>3790</v>
      </c>
      <c r="E1024" s="14" t="s">
        <v>3791</v>
      </c>
      <c r="F1024" s="14" t="s">
        <v>1348</v>
      </c>
      <c r="G1024" s="11">
        <v>9</v>
      </c>
      <c r="H1024" s="15">
        <f>retribucións!$E$60</f>
        <v>6319.04</v>
      </c>
      <c r="I1024" s="11" t="s">
        <v>1349</v>
      </c>
      <c r="J1024" s="24" t="s">
        <v>1350</v>
      </c>
      <c r="K1024" s="11">
        <v>11</v>
      </c>
      <c r="L1024" s="14"/>
      <c r="M1024" s="14"/>
      <c r="N1024" s="12">
        <v>6003</v>
      </c>
      <c r="O1024" s="25"/>
      <c r="P1024" s="14"/>
      <c r="Q1024" s="11" t="s">
        <v>15</v>
      </c>
      <c r="R1024" s="16">
        <v>948</v>
      </c>
      <c r="S1024" s="12"/>
      <c r="T1024" s="13" t="s">
        <v>17</v>
      </c>
      <c r="U1024" s="13" t="s">
        <v>6687</v>
      </c>
      <c r="V1024" s="11" t="s">
        <v>119</v>
      </c>
      <c r="W1024" s="14" t="s">
        <v>119</v>
      </c>
      <c r="X1024" s="14" t="s">
        <v>119</v>
      </c>
      <c r="Y1024" s="14" t="s">
        <v>119</v>
      </c>
      <c r="Z1024" s="14" t="s">
        <v>119</v>
      </c>
      <c r="AA1024" s="14"/>
      <c r="AB1024" s="15">
        <f>retribucións!$H$71</f>
        <v>18383.701689600002</v>
      </c>
      <c r="AC1024" s="15">
        <f>retribucións!$H$60</f>
        <v>18626.938628479998</v>
      </c>
      <c r="AD1024" s="15">
        <f t="shared" si="42"/>
        <v>243.23693887999616</v>
      </c>
    </row>
    <row r="1025" spans="1:30" ht="15" customHeight="1" x14ac:dyDescent="0.25">
      <c r="A1025" s="13" t="s">
        <v>17</v>
      </c>
      <c r="B1025" s="13" t="s">
        <v>17</v>
      </c>
      <c r="C1025" s="14" t="s">
        <v>3785</v>
      </c>
      <c r="D1025" s="24" t="s">
        <v>3792</v>
      </c>
      <c r="E1025" s="14" t="s">
        <v>3793</v>
      </c>
      <c r="F1025" s="14" t="s">
        <v>1348</v>
      </c>
      <c r="G1025" s="11">
        <v>9</v>
      </c>
      <c r="H1025" s="15">
        <f>retribucións!$E$60</f>
        <v>6319.04</v>
      </c>
      <c r="I1025" s="11" t="s">
        <v>1349</v>
      </c>
      <c r="J1025" s="24" t="s">
        <v>1350</v>
      </c>
      <c r="K1025" s="11">
        <v>11</v>
      </c>
      <c r="L1025" s="14"/>
      <c r="M1025" s="14"/>
      <c r="N1025" s="12">
        <v>6003</v>
      </c>
      <c r="O1025" s="25"/>
      <c r="P1025" s="14"/>
      <c r="Q1025" s="11" t="s">
        <v>15</v>
      </c>
      <c r="R1025" s="16">
        <v>948</v>
      </c>
      <c r="S1025" s="12"/>
      <c r="T1025" s="13" t="s">
        <v>17</v>
      </c>
      <c r="U1025" s="13" t="s">
        <v>17</v>
      </c>
      <c r="V1025" s="11">
        <v>159</v>
      </c>
      <c r="W1025" s="14" t="s">
        <v>632</v>
      </c>
      <c r="X1025" s="14" t="s">
        <v>633</v>
      </c>
      <c r="Y1025" s="14" t="s">
        <v>20</v>
      </c>
      <c r="Z1025" s="14">
        <v>0</v>
      </c>
      <c r="AA1025" s="14"/>
      <c r="AB1025" s="15">
        <f>retribucións!$H$71</f>
        <v>18383.701689600002</v>
      </c>
      <c r="AC1025" s="15">
        <f>retribucións!$H$60</f>
        <v>18626.938628479998</v>
      </c>
      <c r="AD1025" s="15">
        <f t="shared" si="42"/>
        <v>243.23693887999616</v>
      </c>
    </row>
    <row r="1026" spans="1:30" ht="15" customHeight="1" x14ac:dyDescent="0.25">
      <c r="A1026" s="13" t="s">
        <v>17</v>
      </c>
      <c r="B1026" s="13" t="s">
        <v>119</v>
      </c>
      <c r="C1026" s="14" t="s">
        <v>3785</v>
      </c>
      <c r="D1026" s="24" t="s">
        <v>3794</v>
      </c>
      <c r="E1026" s="14" t="s">
        <v>3795</v>
      </c>
      <c r="F1026" s="14" t="s">
        <v>1348</v>
      </c>
      <c r="G1026" s="11">
        <v>9</v>
      </c>
      <c r="H1026" s="15">
        <f>retribucións!$E$60</f>
        <v>6319.04</v>
      </c>
      <c r="I1026" s="11" t="s">
        <v>1349</v>
      </c>
      <c r="J1026" s="24" t="s">
        <v>1350</v>
      </c>
      <c r="K1026" s="11">
        <v>11</v>
      </c>
      <c r="L1026" s="14"/>
      <c r="M1026" s="14"/>
      <c r="N1026" s="12">
        <v>6003</v>
      </c>
      <c r="O1026" s="25"/>
      <c r="P1026" s="14"/>
      <c r="Q1026" s="11" t="s">
        <v>15</v>
      </c>
      <c r="R1026" s="16" t="s">
        <v>16</v>
      </c>
      <c r="S1026" s="12"/>
      <c r="T1026" s="13" t="s">
        <v>17</v>
      </c>
      <c r="U1026" s="13" t="s">
        <v>6687</v>
      </c>
      <c r="V1026" s="11" t="s">
        <v>119</v>
      </c>
      <c r="W1026" s="14" t="s">
        <v>119</v>
      </c>
      <c r="X1026" s="14" t="s">
        <v>119</v>
      </c>
      <c r="Y1026" s="14" t="s">
        <v>119</v>
      </c>
      <c r="Z1026" s="14" t="s">
        <v>119</v>
      </c>
      <c r="AA1026" s="14"/>
      <c r="AB1026" s="15">
        <f>retribucións!$H$71</f>
        <v>18383.701689600002</v>
      </c>
      <c r="AC1026" s="15">
        <f>retribucións!$H$60</f>
        <v>18626.938628479998</v>
      </c>
      <c r="AD1026" s="15">
        <f t="shared" si="42"/>
        <v>243.23693887999616</v>
      </c>
    </row>
    <row r="1027" spans="1:30" ht="15" customHeight="1" x14ac:dyDescent="0.25">
      <c r="A1027" s="13" t="s">
        <v>17</v>
      </c>
      <c r="B1027" s="13" t="s">
        <v>119</v>
      </c>
      <c r="C1027" s="14" t="s">
        <v>3796</v>
      </c>
      <c r="D1027" s="24" t="s">
        <v>3797</v>
      </c>
      <c r="E1027" s="14" t="s">
        <v>3798</v>
      </c>
      <c r="F1027" s="14" t="s">
        <v>1348</v>
      </c>
      <c r="G1027" s="11">
        <v>9</v>
      </c>
      <c r="H1027" s="15">
        <f>retribucións!$E$60</f>
        <v>6319.04</v>
      </c>
      <c r="I1027" s="11" t="s">
        <v>1349</v>
      </c>
      <c r="J1027" s="24" t="s">
        <v>1350</v>
      </c>
      <c r="K1027" s="11">
        <v>11</v>
      </c>
      <c r="L1027" s="14"/>
      <c r="M1027" s="14"/>
      <c r="N1027" s="12">
        <v>6003</v>
      </c>
      <c r="O1027" s="25"/>
      <c r="P1027" s="14"/>
      <c r="Q1027" s="11" t="s">
        <v>15</v>
      </c>
      <c r="R1027" s="16" t="s">
        <v>16</v>
      </c>
      <c r="S1027" s="12"/>
      <c r="T1027" s="13" t="s">
        <v>17</v>
      </c>
      <c r="U1027" s="13" t="s">
        <v>6687</v>
      </c>
      <c r="V1027" s="11" t="s">
        <v>119</v>
      </c>
      <c r="W1027" s="14" t="s">
        <v>119</v>
      </c>
      <c r="X1027" s="14" t="s">
        <v>119</v>
      </c>
      <c r="Y1027" s="14" t="s">
        <v>119</v>
      </c>
      <c r="Z1027" s="14" t="s">
        <v>119</v>
      </c>
      <c r="AA1027" s="14"/>
      <c r="AB1027" s="15">
        <f>retribucións!$H$71</f>
        <v>18383.701689600002</v>
      </c>
      <c r="AC1027" s="15">
        <f>retribucións!$H$60</f>
        <v>18626.938628479998</v>
      </c>
      <c r="AD1027" s="15">
        <f t="shared" si="42"/>
        <v>243.23693887999616</v>
      </c>
    </row>
    <row r="1028" spans="1:30" ht="15" customHeight="1" x14ac:dyDescent="0.25">
      <c r="A1028" s="13" t="s">
        <v>17</v>
      </c>
      <c r="B1028" s="13" t="s">
        <v>119</v>
      </c>
      <c r="C1028" s="14" t="s">
        <v>3796</v>
      </c>
      <c r="D1028" s="24" t="s">
        <v>3799</v>
      </c>
      <c r="E1028" s="14" t="s">
        <v>3800</v>
      </c>
      <c r="F1028" s="14" t="s">
        <v>1348</v>
      </c>
      <c r="G1028" s="11">
        <v>9</v>
      </c>
      <c r="H1028" s="15">
        <f>retribucións!$E$60</f>
        <v>6319.04</v>
      </c>
      <c r="I1028" s="11" t="s">
        <v>1349</v>
      </c>
      <c r="J1028" s="24" t="s">
        <v>1350</v>
      </c>
      <c r="K1028" s="11">
        <v>11</v>
      </c>
      <c r="L1028" s="14"/>
      <c r="M1028" s="14"/>
      <c r="N1028" s="12">
        <v>6003</v>
      </c>
      <c r="O1028" s="25"/>
      <c r="P1028" s="14"/>
      <c r="Q1028" s="11" t="s">
        <v>15</v>
      </c>
      <c r="R1028" s="16" t="s">
        <v>16</v>
      </c>
      <c r="S1028" s="12"/>
      <c r="T1028" s="13" t="s">
        <v>17</v>
      </c>
      <c r="U1028" s="13" t="s">
        <v>6687</v>
      </c>
      <c r="V1028" s="11" t="s">
        <v>119</v>
      </c>
      <c r="W1028" s="14" t="s">
        <v>119</v>
      </c>
      <c r="X1028" s="14" t="s">
        <v>119</v>
      </c>
      <c r="Y1028" s="14" t="s">
        <v>119</v>
      </c>
      <c r="Z1028" s="14" t="s">
        <v>119</v>
      </c>
      <c r="AA1028" s="14"/>
      <c r="AB1028" s="15">
        <f>retribucións!$H$71</f>
        <v>18383.701689600002</v>
      </c>
      <c r="AC1028" s="15">
        <f>retribucións!$H$60</f>
        <v>18626.938628479998</v>
      </c>
      <c r="AD1028" s="15">
        <f t="shared" si="42"/>
        <v>243.23693887999616</v>
      </c>
    </row>
    <row r="1029" spans="1:30" ht="15" customHeight="1" x14ac:dyDescent="0.25">
      <c r="A1029" s="13" t="s">
        <v>17</v>
      </c>
      <c r="B1029" s="13" t="s">
        <v>119</v>
      </c>
      <c r="C1029" s="14" t="s">
        <v>3796</v>
      </c>
      <c r="D1029" s="24" t="s">
        <v>3801</v>
      </c>
      <c r="E1029" s="14" t="s">
        <v>3802</v>
      </c>
      <c r="F1029" s="14" t="s">
        <v>1348</v>
      </c>
      <c r="G1029" s="11">
        <v>9</v>
      </c>
      <c r="H1029" s="15">
        <f>retribucións!$E$60</f>
        <v>6319.04</v>
      </c>
      <c r="I1029" s="11" t="s">
        <v>1349</v>
      </c>
      <c r="J1029" s="24" t="s">
        <v>1350</v>
      </c>
      <c r="K1029" s="11">
        <v>11</v>
      </c>
      <c r="L1029" s="14"/>
      <c r="M1029" s="14"/>
      <c r="N1029" s="12">
        <v>6003</v>
      </c>
      <c r="O1029" s="25"/>
      <c r="P1029" s="14"/>
      <c r="Q1029" s="11" t="s">
        <v>15</v>
      </c>
      <c r="R1029" s="16">
        <v>948</v>
      </c>
      <c r="S1029" s="12"/>
      <c r="T1029" s="13" t="s">
        <v>17</v>
      </c>
      <c r="U1029" s="13" t="s">
        <v>6687</v>
      </c>
      <c r="V1029" s="11" t="s">
        <v>119</v>
      </c>
      <c r="W1029" s="14" t="s">
        <v>119</v>
      </c>
      <c r="X1029" s="14" t="s">
        <v>119</v>
      </c>
      <c r="Y1029" s="14" t="s">
        <v>119</v>
      </c>
      <c r="Z1029" s="14" t="s">
        <v>119</v>
      </c>
      <c r="AA1029" s="14"/>
      <c r="AB1029" s="15">
        <f>retribucións!$H$71</f>
        <v>18383.701689600002</v>
      </c>
      <c r="AC1029" s="15">
        <f>retribucións!$H$60</f>
        <v>18626.938628479998</v>
      </c>
      <c r="AD1029" s="15">
        <f t="shared" si="42"/>
        <v>243.23693887999616</v>
      </c>
    </row>
    <row r="1030" spans="1:30" ht="15" customHeight="1" x14ac:dyDescent="0.25">
      <c r="A1030" s="13" t="s">
        <v>17</v>
      </c>
      <c r="B1030" s="13" t="s">
        <v>119</v>
      </c>
      <c r="C1030" s="14" t="s">
        <v>3796</v>
      </c>
      <c r="D1030" s="24" t="s">
        <v>3803</v>
      </c>
      <c r="E1030" s="14" t="s">
        <v>3804</v>
      </c>
      <c r="F1030" s="14" t="s">
        <v>1348</v>
      </c>
      <c r="G1030" s="11">
        <v>9</v>
      </c>
      <c r="H1030" s="15">
        <f>retribucións!$E$60</f>
        <v>6319.04</v>
      </c>
      <c r="I1030" s="11" t="s">
        <v>1349</v>
      </c>
      <c r="J1030" s="24" t="s">
        <v>1350</v>
      </c>
      <c r="K1030" s="11">
        <v>11</v>
      </c>
      <c r="L1030" s="14"/>
      <c r="M1030" s="14"/>
      <c r="N1030" s="12">
        <v>6003</v>
      </c>
      <c r="O1030" s="25"/>
      <c r="P1030" s="14"/>
      <c r="Q1030" s="11" t="s">
        <v>15</v>
      </c>
      <c r="R1030" s="16" t="s">
        <v>16</v>
      </c>
      <c r="S1030" s="12"/>
      <c r="T1030" s="13" t="s">
        <v>17</v>
      </c>
      <c r="U1030" s="13" t="s">
        <v>6687</v>
      </c>
      <c r="V1030" s="11" t="s">
        <v>119</v>
      </c>
      <c r="W1030" s="14" t="s">
        <v>119</v>
      </c>
      <c r="X1030" s="14" t="s">
        <v>119</v>
      </c>
      <c r="Y1030" s="14" t="s">
        <v>119</v>
      </c>
      <c r="Z1030" s="14" t="s">
        <v>119</v>
      </c>
      <c r="AA1030" s="14"/>
      <c r="AB1030" s="15">
        <f>retribucións!$H$71</f>
        <v>18383.701689600002</v>
      </c>
      <c r="AC1030" s="15">
        <f>retribucións!$H$60</f>
        <v>18626.938628479998</v>
      </c>
      <c r="AD1030" s="15">
        <f t="shared" si="42"/>
        <v>243.23693887999616</v>
      </c>
    </row>
    <row r="1031" spans="1:30" ht="15" customHeight="1" x14ac:dyDescent="0.25">
      <c r="A1031" s="13" t="s">
        <v>17</v>
      </c>
      <c r="B1031" s="13" t="s">
        <v>119</v>
      </c>
      <c r="C1031" s="14" t="s">
        <v>3805</v>
      </c>
      <c r="D1031" s="24" t="s">
        <v>3806</v>
      </c>
      <c r="E1031" s="14" t="s">
        <v>3807</v>
      </c>
      <c r="F1031" s="14" t="s">
        <v>1348</v>
      </c>
      <c r="G1031" s="11">
        <v>9</v>
      </c>
      <c r="H1031" s="15">
        <f>retribucións!$E$60</f>
        <v>6319.04</v>
      </c>
      <c r="I1031" s="11" t="s">
        <v>1349</v>
      </c>
      <c r="J1031" s="24" t="s">
        <v>1350</v>
      </c>
      <c r="K1031" s="11">
        <v>11</v>
      </c>
      <c r="L1031" s="14"/>
      <c r="M1031" s="14"/>
      <c r="N1031" s="12">
        <v>6003</v>
      </c>
      <c r="O1031" s="25"/>
      <c r="P1031" s="14"/>
      <c r="Q1031" s="11" t="s">
        <v>15</v>
      </c>
      <c r="R1031" s="16" t="s">
        <v>16</v>
      </c>
      <c r="S1031" s="12"/>
      <c r="T1031" s="13" t="s">
        <v>17</v>
      </c>
      <c r="U1031" s="13" t="s">
        <v>6687</v>
      </c>
      <c r="V1031" s="11" t="s">
        <v>119</v>
      </c>
      <c r="W1031" s="14" t="s">
        <v>119</v>
      </c>
      <c r="X1031" s="14" t="s">
        <v>119</v>
      </c>
      <c r="Y1031" s="14" t="s">
        <v>119</v>
      </c>
      <c r="Z1031" s="14" t="s">
        <v>119</v>
      </c>
      <c r="AA1031" s="14"/>
      <c r="AB1031" s="15">
        <f>retribucións!$H$71</f>
        <v>18383.701689600002</v>
      </c>
      <c r="AC1031" s="15">
        <f>retribucións!$H$60</f>
        <v>18626.938628479998</v>
      </c>
      <c r="AD1031" s="15">
        <f t="shared" si="42"/>
        <v>243.23693887999616</v>
      </c>
    </row>
    <row r="1032" spans="1:30" ht="15" customHeight="1" x14ac:dyDescent="0.25">
      <c r="A1032" s="13" t="s">
        <v>17</v>
      </c>
      <c r="B1032" s="13" t="s">
        <v>17</v>
      </c>
      <c r="C1032" s="14" t="s">
        <v>3805</v>
      </c>
      <c r="D1032" s="24" t="s">
        <v>3808</v>
      </c>
      <c r="E1032" s="14" t="s">
        <v>3809</v>
      </c>
      <c r="F1032" s="14" t="s">
        <v>1348</v>
      </c>
      <c r="G1032" s="11">
        <v>9</v>
      </c>
      <c r="H1032" s="15">
        <f>retribucións!$E$60</f>
        <v>6319.04</v>
      </c>
      <c r="I1032" s="11" t="s">
        <v>1349</v>
      </c>
      <c r="J1032" s="24" t="s">
        <v>1350</v>
      </c>
      <c r="K1032" s="11">
        <v>11</v>
      </c>
      <c r="L1032" s="14"/>
      <c r="M1032" s="14"/>
      <c r="N1032" s="12">
        <v>6003</v>
      </c>
      <c r="O1032" s="25"/>
      <c r="P1032" s="14"/>
      <c r="Q1032" s="11" t="s">
        <v>15</v>
      </c>
      <c r="R1032" s="16" t="s">
        <v>16</v>
      </c>
      <c r="S1032" s="12"/>
      <c r="T1032" s="13" t="s">
        <v>17</v>
      </c>
      <c r="U1032" s="13" t="s">
        <v>17</v>
      </c>
      <c r="V1032" s="11">
        <v>219</v>
      </c>
      <c r="W1032" s="14" t="s">
        <v>634</v>
      </c>
      <c r="X1032" s="14" t="s">
        <v>635</v>
      </c>
      <c r="Y1032" s="14" t="s">
        <v>20</v>
      </c>
      <c r="Z1032" s="14">
        <v>0</v>
      </c>
      <c r="AA1032" s="14"/>
      <c r="AB1032" s="15">
        <f>retribucións!$H$71</f>
        <v>18383.701689600002</v>
      </c>
      <c r="AC1032" s="15">
        <f>retribucións!$H$60</f>
        <v>18626.938628479998</v>
      </c>
      <c r="AD1032" s="15">
        <f t="shared" si="42"/>
        <v>243.23693887999616</v>
      </c>
    </row>
    <row r="1033" spans="1:30" ht="15" customHeight="1" x14ac:dyDescent="0.25">
      <c r="A1033" s="13" t="s">
        <v>17</v>
      </c>
      <c r="B1033" s="13" t="s">
        <v>119</v>
      </c>
      <c r="C1033" s="14" t="s">
        <v>3810</v>
      </c>
      <c r="D1033" s="24" t="s">
        <v>3811</v>
      </c>
      <c r="E1033" s="14" t="s">
        <v>3812</v>
      </c>
      <c r="F1033" s="14" t="s">
        <v>1348</v>
      </c>
      <c r="G1033" s="11">
        <v>10</v>
      </c>
      <c r="H1033" s="15">
        <f>retribucións!$E$59</f>
        <v>6486.34</v>
      </c>
      <c r="I1033" s="11" t="s">
        <v>1349</v>
      </c>
      <c r="J1033" s="24" t="s">
        <v>1350</v>
      </c>
      <c r="K1033" s="11">
        <v>11</v>
      </c>
      <c r="L1033" s="14"/>
      <c r="M1033" s="14"/>
      <c r="N1033" s="12">
        <v>6003</v>
      </c>
      <c r="O1033" s="25"/>
      <c r="P1033" s="14" t="s">
        <v>2259</v>
      </c>
      <c r="Q1033" s="11" t="s">
        <v>15</v>
      </c>
      <c r="R1033" s="16">
        <v>9733</v>
      </c>
      <c r="S1033" s="12"/>
      <c r="T1033" s="13" t="s">
        <v>17</v>
      </c>
      <c r="U1033" s="13" t="s">
        <v>6687</v>
      </c>
      <c r="V1033" s="11" t="s">
        <v>119</v>
      </c>
      <c r="W1033" s="14" t="s">
        <v>119</v>
      </c>
      <c r="X1033" s="14" t="s">
        <v>119</v>
      </c>
      <c r="Y1033" s="14" t="s">
        <v>119</v>
      </c>
      <c r="Z1033" s="14" t="s">
        <v>119</v>
      </c>
      <c r="AA1033" s="14"/>
      <c r="AB1033" s="15">
        <f>retribucións!$L$71</f>
        <v>18968.988064320001</v>
      </c>
      <c r="AC1033" s="15">
        <f>retribucións!$H$59</f>
        <v>19124.976097919996</v>
      </c>
      <c r="AD1033" s="15">
        <f>AC1033-AB1033</f>
        <v>155.98803359999511</v>
      </c>
    </row>
    <row r="1034" spans="1:30" ht="15" customHeight="1" x14ac:dyDescent="0.25">
      <c r="A1034" s="13" t="s">
        <v>17</v>
      </c>
      <c r="B1034" s="13" t="s">
        <v>119</v>
      </c>
      <c r="C1034" s="14" t="s">
        <v>3810</v>
      </c>
      <c r="D1034" s="24" t="s">
        <v>3813</v>
      </c>
      <c r="E1034" s="14" t="s">
        <v>3814</v>
      </c>
      <c r="F1034" s="14" t="s">
        <v>1348</v>
      </c>
      <c r="G1034" s="11">
        <v>9</v>
      </c>
      <c r="H1034" s="15">
        <f>retribucións!$E$60</f>
        <v>6319.04</v>
      </c>
      <c r="I1034" s="11" t="s">
        <v>1349</v>
      </c>
      <c r="J1034" s="24" t="s">
        <v>1350</v>
      </c>
      <c r="K1034" s="11">
        <v>11</v>
      </c>
      <c r="L1034" s="14"/>
      <c r="M1034" s="14"/>
      <c r="N1034" s="12">
        <v>6003</v>
      </c>
      <c r="O1034" s="25"/>
      <c r="P1034" s="14"/>
      <c r="Q1034" s="11" t="s">
        <v>15</v>
      </c>
      <c r="R1034" s="16" t="s">
        <v>16</v>
      </c>
      <c r="S1034" s="12"/>
      <c r="T1034" s="13" t="s">
        <v>17</v>
      </c>
      <c r="U1034" s="13" t="s">
        <v>6687</v>
      </c>
      <c r="V1034" s="11" t="s">
        <v>119</v>
      </c>
      <c r="W1034" s="14" t="s">
        <v>119</v>
      </c>
      <c r="X1034" s="14" t="s">
        <v>119</v>
      </c>
      <c r="Y1034" s="14" t="s">
        <v>119</v>
      </c>
      <c r="Z1034" s="14" t="s">
        <v>119</v>
      </c>
      <c r="AA1034" s="14"/>
      <c r="AB1034" s="15">
        <f>retribucións!$H$71</f>
        <v>18383.701689600002</v>
      </c>
      <c r="AC1034" s="15">
        <f>retribucións!$H$60</f>
        <v>18626.938628479998</v>
      </c>
      <c r="AD1034" s="15">
        <f t="shared" ref="AD1034:AD1056" si="43">AC1034-AB1034</f>
        <v>243.23693887999616</v>
      </c>
    </row>
    <row r="1035" spans="1:30" ht="15" customHeight="1" x14ac:dyDescent="0.25">
      <c r="A1035" s="13" t="s">
        <v>17</v>
      </c>
      <c r="B1035" s="13" t="s">
        <v>17</v>
      </c>
      <c r="C1035" s="14" t="s">
        <v>3815</v>
      </c>
      <c r="D1035" s="24" t="s">
        <v>3816</v>
      </c>
      <c r="E1035" s="14" t="s">
        <v>3817</v>
      </c>
      <c r="F1035" s="14" t="s">
        <v>1348</v>
      </c>
      <c r="G1035" s="11">
        <v>9</v>
      </c>
      <c r="H1035" s="15">
        <f>retribucións!$E$60</f>
        <v>6319.04</v>
      </c>
      <c r="I1035" s="11" t="s">
        <v>1349</v>
      </c>
      <c r="J1035" s="24" t="s">
        <v>1350</v>
      </c>
      <c r="K1035" s="11">
        <v>11</v>
      </c>
      <c r="L1035" s="14"/>
      <c r="M1035" s="14"/>
      <c r="N1035" s="12">
        <v>6003</v>
      </c>
      <c r="O1035" s="25"/>
      <c r="P1035" s="14"/>
      <c r="Q1035" s="11" t="s">
        <v>15</v>
      </c>
      <c r="R1035" s="16" t="s">
        <v>16</v>
      </c>
      <c r="S1035" s="12"/>
      <c r="T1035" s="13" t="s">
        <v>17</v>
      </c>
      <c r="U1035" s="13" t="s">
        <v>17</v>
      </c>
      <c r="V1035" s="11">
        <v>56</v>
      </c>
      <c r="W1035" s="14" t="s">
        <v>636</v>
      </c>
      <c r="X1035" s="14" t="s">
        <v>637</v>
      </c>
      <c r="Y1035" s="14" t="s">
        <v>20</v>
      </c>
      <c r="Z1035" s="14">
        <v>0</v>
      </c>
      <c r="AA1035" s="14"/>
      <c r="AB1035" s="15">
        <f>retribucións!$H$71</f>
        <v>18383.701689600002</v>
      </c>
      <c r="AC1035" s="15">
        <f>retribucións!$H$60</f>
        <v>18626.938628479998</v>
      </c>
      <c r="AD1035" s="15">
        <f t="shared" si="43"/>
        <v>243.23693887999616</v>
      </c>
    </row>
    <row r="1036" spans="1:30" ht="15" customHeight="1" x14ac:dyDescent="0.25">
      <c r="A1036" s="13" t="s">
        <v>17</v>
      </c>
      <c r="B1036" s="13" t="s">
        <v>17</v>
      </c>
      <c r="C1036" s="14" t="s">
        <v>3815</v>
      </c>
      <c r="D1036" s="24" t="s">
        <v>3818</v>
      </c>
      <c r="E1036" s="14" t="s">
        <v>3819</v>
      </c>
      <c r="F1036" s="14" t="s">
        <v>1348</v>
      </c>
      <c r="G1036" s="11">
        <v>9</v>
      </c>
      <c r="H1036" s="15">
        <f>retribucións!$E$60</f>
        <v>6319.04</v>
      </c>
      <c r="I1036" s="11" t="s">
        <v>1349</v>
      </c>
      <c r="J1036" s="24" t="s">
        <v>1350</v>
      </c>
      <c r="K1036" s="11">
        <v>11</v>
      </c>
      <c r="L1036" s="14"/>
      <c r="M1036" s="14"/>
      <c r="N1036" s="12">
        <v>6003</v>
      </c>
      <c r="O1036" s="25"/>
      <c r="P1036" s="14"/>
      <c r="Q1036" s="11" t="s">
        <v>15</v>
      </c>
      <c r="R1036" s="16" t="s">
        <v>16</v>
      </c>
      <c r="S1036" s="12"/>
      <c r="T1036" s="13" t="s">
        <v>17</v>
      </c>
      <c r="U1036" s="13" t="s">
        <v>17</v>
      </c>
      <c r="V1036" s="11">
        <v>108</v>
      </c>
      <c r="W1036" s="14" t="s">
        <v>638</v>
      </c>
      <c r="X1036" s="14" t="s">
        <v>639</v>
      </c>
      <c r="Y1036" s="14" t="s">
        <v>20</v>
      </c>
      <c r="Z1036" s="14">
        <v>0</v>
      </c>
      <c r="AA1036" s="14"/>
      <c r="AB1036" s="15">
        <f>retribucións!$H$71</f>
        <v>18383.701689600002</v>
      </c>
      <c r="AC1036" s="15">
        <f>retribucións!$H$60</f>
        <v>18626.938628479998</v>
      </c>
      <c r="AD1036" s="15">
        <f t="shared" si="43"/>
        <v>243.23693887999616</v>
      </c>
    </row>
    <row r="1037" spans="1:30" ht="15" customHeight="1" x14ac:dyDescent="0.25">
      <c r="A1037" s="13" t="s">
        <v>17</v>
      </c>
      <c r="B1037" s="13" t="s">
        <v>17</v>
      </c>
      <c r="C1037" s="14" t="s">
        <v>3815</v>
      </c>
      <c r="D1037" s="24" t="s">
        <v>3820</v>
      </c>
      <c r="E1037" s="14" t="s">
        <v>3821</v>
      </c>
      <c r="F1037" s="14" t="s">
        <v>1348</v>
      </c>
      <c r="G1037" s="11">
        <v>9</v>
      </c>
      <c r="H1037" s="15">
        <f>retribucións!$E$60</f>
        <v>6319.04</v>
      </c>
      <c r="I1037" s="11" t="s">
        <v>1349</v>
      </c>
      <c r="J1037" s="24" t="s">
        <v>1350</v>
      </c>
      <c r="K1037" s="11">
        <v>11</v>
      </c>
      <c r="L1037" s="14"/>
      <c r="M1037" s="14"/>
      <c r="N1037" s="12">
        <v>6003</v>
      </c>
      <c r="O1037" s="25"/>
      <c r="P1037" s="14"/>
      <c r="Q1037" s="11" t="s">
        <v>15</v>
      </c>
      <c r="R1037" s="16" t="s">
        <v>16</v>
      </c>
      <c r="S1037" s="12"/>
      <c r="T1037" s="13" t="s">
        <v>17</v>
      </c>
      <c r="U1037" s="13" t="s">
        <v>17</v>
      </c>
      <c r="V1037" s="11">
        <v>51</v>
      </c>
      <c r="W1037" s="14" t="s">
        <v>640</v>
      </c>
      <c r="X1037" s="14" t="s">
        <v>641</v>
      </c>
      <c r="Y1037" s="14" t="s">
        <v>20</v>
      </c>
      <c r="Z1037" s="14">
        <v>0</v>
      </c>
      <c r="AA1037" s="14"/>
      <c r="AB1037" s="15">
        <f>retribucións!$H$71</f>
        <v>18383.701689600002</v>
      </c>
      <c r="AC1037" s="15">
        <f>retribucións!$H$60</f>
        <v>18626.938628479998</v>
      </c>
      <c r="AD1037" s="15">
        <f t="shared" si="43"/>
        <v>243.23693887999616</v>
      </c>
    </row>
    <row r="1038" spans="1:30" ht="15" customHeight="1" x14ac:dyDescent="0.25">
      <c r="A1038" s="13" t="s">
        <v>17</v>
      </c>
      <c r="B1038" s="13" t="s">
        <v>119</v>
      </c>
      <c r="C1038" s="14" t="s">
        <v>3815</v>
      </c>
      <c r="D1038" s="24" t="s">
        <v>3822</v>
      </c>
      <c r="E1038" s="14" t="s">
        <v>3823</v>
      </c>
      <c r="F1038" s="14" t="s">
        <v>1348</v>
      </c>
      <c r="G1038" s="11">
        <v>9</v>
      </c>
      <c r="H1038" s="15">
        <f>retribucións!$E$60</f>
        <v>6319.04</v>
      </c>
      <c r="I1038" s="11" t="s">
        <v>1349</v>
      </c>
      <c r="J1038" s="24" t="s">
        <v>1350</v>
      </c>
      <c r="K1038" s="11">
        <v>11</v>
      </c>
      <c r="L1038" s="14"/>
      <c r="M1038" s="14"/>
      <c r="N1038" s="12">
        <v>6003</v>
      </c>
      <c r="O1038" s="25"/>
      <c r="P1038" s="14"/>
      <c r="Q1038" s="11" t="s">
        <v>15</v>
      </c>
      <c r="R1038" s="16" t="s">
        <v>16</v>
      </c>
      <c r="S1038" s="12"/>
      <c r="T1038" s="13" t="s">
        <v>17</v>
      </c>
      <c r="U1038" s="13" t="s">
        <v>6687</v>
      </c>
      <c r="V1038" s="11" t="s">
        <v>119</v>
      </c>
      <c r="W1038" s="14" t="s">
        <v>119</v>
      </c>
      <c r="X1038" s="14" t="s">
        <v>119</v>
      </c>
      <c r="Y1038" s="14" t="s">
        <v>119</v>
      </c>
      <c r="Z1038" s="14" t="s">
        <v>119</v>
      </c>
      <c r="AA1038" s="14"/>
      <c r="AB1038" s="15">
        <f>retribucións!$H$71</f>
        <v>18383.701689600002</v>
      </c>
      <c r="AC1038" s="15">
        <f>retribucións!$H$60</f>
        <v>18626.938628479998</v>
      </c>
      <c r="AD1038" s="15">
        <f t="shared" si="43"/>
        <v>243.23693887999616</v>
      </c>
    </row>
    <row r="1039" spans="1:30" ht="15" customHeight="1" x14ac:dyDescent="0.25">
      <c r="A1039" s="13" t="s">
        <v>17</v>
      </c>
      <c r="B1039" s="13" t="s">
        <v>119</v>
      </c>
      <c r="C1039" s="14" t="s">
        <v>3824</v>
      </c>
      <c r="D1039" s="24" t="s">
        <v>3825</v>
      </c>
      <c r="E1039" s="14" t="s">
        <v>3826</v>
      </c>
      <c r="F1039" s="14" t="s">
        <v>1348</v>
      </c>
      <c r="G1039" s="11">
        <v>9</v>
      </c>
      <c r="H1039" s="15">
        <f>retribucións!$E$60</f>
        <v>6319.04</v>
      </c>
      <c r="I1039" s="11" t="s">
        <v>1349</v>
      </c>
      <c r="J1039" s="24" t="s">
        <v>1350</v>
      </c>
      <c r="K1039" s="11">
        <v>11</v>
      </c>
      <c r="L1039" s="14"/>
      <c r="M1039" s="14"/>
      <c r="N1039" s="12">
        <v>6003</v>
      </c>
      <c r="O1039" s="25"/>
      <c r="P1039" s="14"/>
      <c r="Q1039" s="11" t="s">
        <v>15</v>
      </c>
      <c r="R1039" s="16" t="s">
        <v>16</v>
      </c>
      <c r="S1039" s="12"/>
      <c r="T1039" s="13" t="s">
        <v>17</v>
      </c>
      <c r="U1039" s="13" t="s">
        <v>6687</v>
      </c>
      <c r="V1039" s="11" t="s">
        <v>119</v>
      </c>
      <c r="W1039" s="14" t="s">
        <v>119</v>
      </c>
      <c r="X1039" s="14" t="s">
        <v>119</v>
      </c>
      <c r="Y1039" s="14" t="s">
        <v>119</v>
      </c>
      <c r="Z1039" s="14" t="s">
        <v>119</v>
      </c>
      <c r="AA1039" s="14"/>
      <c r="AB1039" s="15">
        <f>retribucións!$H$71</f>
        <v>18383.701689600002</v>
      </c>
      <c r="AC1039" s="15">
        <f>retribucións!$H$60</f>
        <v>18626.938628479998</v>
      </c>
      <c r="AD1039" s="15">
        <f t="shared" si="43"/>
        <v>243.23693887999616</v>
      </c>
    </row>
    <row r="1040" spans="1:30" ht="15" customHeight="1" x14ac:dyDescent="0.25">
      <c r="A1040" s="13" t="s">
        <v>17</v>
      </c>
      <c r="B1040" s="13" t="s">
        <v>17</v>
      </c>
      <c r="C1040" s="14" t="s">
        <v>3824</v>
      </c>
      <c r="D1040" s="24" t="s">
        <v>3827</v>
      </c>
      <c r="E1040" s="14" t="s">
        <v>3828</v>
      </c>
      <c r="F1040" s="14" t="s">
        <v>1348</v>
      </c>
      <c r="G1040" s="11">
        <v>9</v>
      </c>
      <c r="H1040" s="15">
        <f>retribucións!$E$60</f>
        <v>6319.04</v>
      </c>
      <c r="I1040" s="11" t="s">
        <v>1349</v>
      </c>
      <c r="J1040" s="24" t="s">
        <v>1350</v>
      </c>
      <c r="K1040" s="11">
        <v>11</v>
      </c>
      <c r="L1040" s="14"/>
      <c r="M1040" s="14"/>
      <c r="N1040" s="12">
        <v>6003</v>
      </c>
      <c r="O1040" s="25"/>
      <c r="P1040" s="14"/>
      <c r="Q1040" s="11" t="s">
        <v>15</v>
      </c>
      <c r="R1040" s="16" t="s">
        <v>16</v>
      </c>
      <c r="S1040" s="12"/>
      <c r="T1040" s="13" t="s">
        <v>17</v>
      </c>
      <c r="U1040" s="13" t="s">
        <v>17</v>
      </c>
      <c r="V1040" s="11">
        <v>63</v>
      </c>
      <c r="W1040" s="14" t="s">
        <v>642</v>
      </c>
      <c r="X1040" s="14" t="s">
        <v>643</v>
      </c>
      <c r="Y1040" s="14" t="s">
        <v>20</v>
      </c>
      <c r="Z1040" s="14">
        <v>0</v>
      </c>
      <c r="AA1040" s="14"/>
      <c r="AB1040" s="15">
        <f>retribucións!$H$71</f>
        <v>18383.701689600002</v>
      </c>
      <c r="AC1040" s="15">
        <f>retribucións!$H$60</f>
        <v>18626.938628479998</v>
      </c>
      <c r="AD1040" s="15">
        <f t="shared" si="43"/>
        <v>243.23693887999616</v>
      </c>
    </row>
    <row r="1041" spans="1:30" ht="15" customHeight="1" x14ac:dyDescent="0.25">
      <c r="A1041" s="13" t="s">
        <v>17</v>
      </c>
      <c r="B1041" s="13" t="s">
        <v>17</v>
      </c>
      <c r="C1041" s="14" t="s">
        <v>3824</v>
      </c>
      <c r="D1041" s="24" t="s">
        <v>3829</v>
      </c>
      <c r="E1041" s="14" t="s">
        <v>3830</v>
      </c>
      <c r="F1041" s="14" t="s">
        <v>1348</v>
      </c>
      <c r="G1041" s="11">
        <v>9</v>
      </c>
      <c r="H1041" s="15">
        <f>retribucións!$E$60</f>
        <v>6319.04</v>
      </c>
      <c r="I1041" s="11" t="s">
        <v>1349</v>
      </c>
      <c r="J1041" s="24" t="s">
        <v>1350</v>
      </c>
      <c r="K1041" s="11">
        <v>11</v>
      </c>
      <c r="L1041" s="14"/>
      <c r="M1041" s="14"/>
      <c r="N1041" s="12">
        <v>6003</v>
      </c>
      <c r="O1041" s="25"/>
      <c r="P1041" s="14"/>
      <c r="Q1041" s="11" t="s">
        <v>15</v>
      </c>
      <c r="R1041" s="16" t="s">
        <v>16</v>
      </c>
      <c r="S1041" s="12"/>
      <c r="T1041" s="13" t="s">
        <v>17</v>
      </c>
      <c r="U1041" s="13" t="s">
        <v>17</v>
      </c>
      <c r="V1041" s="11">
        <v>59</v>
      </c>
      <c r="W1041" s="14" t="s">
        <v>644</v>
      </c>
      <c r="X1041" s="14" t="s">
        <v>645</v>
      </c>
      <c r="Y1041" s="14" t="s">
        <v>20</v>
      </c>
      <c r="Z1041" s="14">
        <v>0</v>
      </c>
      <c r="AA1041" s="14"/>
      <c r="AB1041" s="15">
        <f>retribucións!$H$71</f>
        <v>18383.701689600002</v>
      </c>
      <c r="AC1041" s="15">
        <f>retribucións!$H$60</f>
        <v>18626.938628479998</v>
      </c>
      <c r="AD1041" s="15">
        <f t="shared" si="43"/>
        <v>243.23693887999616</v>
      </c>
    </row>
    <row r="1042" spans="1:30" ht="15" customHeight="1" x14ac:dyDescent="0.25">
      <c r="A1042" s="13" t="s">
        <v>17</v>
      </c>
      <c r="B1042" s="13" t="s">
        <v>17</v>
      </c>
      <c r="C1042" s="14" t="s">
        <v>3824</v>
      </c>
      <c r="D1042" s="24" t="s">
        <v>3831</v>
      </c>
      <c r="E1042" s="14" t="s">
        <v>3832</v>
      </c>
      <c r="F1042" s="14" t="s">
        <v>1348</v>
      </c>
      <c r="G1042" s="11">
        <v>9</v>
      </c>
      <c r="H1042" s="15">
        <f>retribucións!$E$60</f>
        <v>6319.04</v>
      </c>
      <c r="I1042" s="11" t="s">
        <v>1349</v>
      </c>
      <c r="J1042" s="24" t="s">
        <v>1350</v>
      </c>
      <c r="K1042" s="11">
        <v>11</v>
      </c>
      <c r="L1042" s="14"/>
      <c r="M1042" s="14"/>
      <c r="N1042" s="12">
        <v>6003</v>
      </c>
      <c r="O1042" s="25"/>
      <c r="P1042" s="14"/>
      <c r="Q1042" s="11" t="s">
        <v>15</v>
      </c>
      <c r="R1042" s="16" t="s">
        <v>16</v>
      </c>
      <c r="S1042" s="12"/>
      <c r="T1042" s="13" t="s">
        <v>17</v>
      </c>
      <c r="U1042" s="13" t="s">
        <v>17</v>
      </c>
      <c r="V1042" s="11">
        <v>129</v>
      </c>
      <c r="W1042" s="14" t="s">
        <v>646</v>
      </c>
      <c r="X1042" s="14" t="s">
        <v>647</v>
      </c>
      <c r="Y1042" s="14" t="s">
        <v>20</v>
      </c>
      <c r="Z1042" s="14">
        <v>0</v>
      </c>
      <c r="AA1042" s="14"/>
      <c r="AB1042" s="15">
        <f>retribucións!$H$71</f>
        <v>18383.701689600002</v>
      </c>
      <c r="AC1042" s="15">
        <f>retribucións!$H$60</f>
        <v>18626.938628479998</v>
      </c>
      <c r="AD1042" s="15">
        <f t="shared" si="43"/>
        <v>243.23693887999616</v>
      </c>
    </row>
    <row r="1043" spans="1:30" ht="15" customHeight="1" x14ac:dyDescent="0.25">
      <c r="A1043" s="13" t="s">
        <v>17</v>
      </c>
      <c r="B1043" s="13" t="s">
        <v>119</v>
      </c>
      <c r="C1043" s="14" t="s">
        <v>3833</v>
      </c>
      <c r="D1043" s="24" t="s">
        <v>3834</v>
      </c>
      <c r="E1043" s="14" t="s">
        <v>3835</v>
      </c>
      <c r="F1043" s="14" t="s">
        <v>1348</v>
      </c>
      <c r="G1043" s="11">
        <v>9</v>
      </c>
      <c r="H1043" s="15">
        <f>retribucións!$E$60</f>
        <v>6319.04</v>
      </c>
      <c r="I1043" s="11" t="s">
        <v>1349</v>
      </c>
      <c r="J1043" s="24" t="s">
        <v>1350</v>
      </c>
      <c r="K1043" s="11">
        <v>11</v>
      </c>
      <c r="L1043" s="14"/>
      <c r="M1043" s="14"/>
      <c r="N1043" s="12">
        <v>6003</v>
      </c>
      <c r="O1043" s="25"/>
      <c r="P1043" s="14"/>
      <c r="Q1043" s="11" t="s">
        <v>15</v>
      </c>
      <c r="R1043" s="16" t="s">
        <v>16</v>
      </c>
      <c r="S1043" s="12"/>
      <c r="T1043" s="13" t="s">
        <v>17</v>
      </c>
      <c r="U1043" s="13" t="s">
        <v>6687</v>
      </c>
      <c r="V1043" s="11" t="s">
        <v>119</v>
      </c>
      <c r="W1043" s="14" t="s">
        <v>119</v>
      </c>
      <c r="X1043" s="14" t="s">
        <v>119</v>
      </c>
      <c r="Y1043" s="14" t="s">
        <v>119</v>
      </c>
      <c r="Z1043" s="14" t="s">
        <v>119</v>
      </c>
      <c r="AA1043" s="14"/>
      <c r="AB1043" s="15">
        <f>retribucións!$H$71</f>
        <v>18383.701689600002</v>
      </c>
      <c r="AC1043" s="15">
        <f>retribucións!$H$60</f>
        <v>18626.938628479998</v>
      </c>
      <c r="AD1043" s="15">
        <f t="shared" si="43"/>
        <v>243.23693887999616</v>
      </c>
    </row>
    <row r="1044" spans="1:30" ht="15" customHeight="1" x14ac:dyDescent="0.25">
      <c r="A1044" s="13" t="s">
        <v>17</v>
      </c>
      <c r="B1044" s="13" t="s">
        <v>17</v>
      </c>
      <c r="C1044" s="14" t="s">
        <v>3833</v>
      </c>
      <c r="D1044" s="24" t="s">
        <v>3836</v>
      </c>
      <c r="E1044" s="14" t="s">
        <v>3837</v>
      </c>
      <c r="F1044" s="14" t="s">
        <v>1348</v>
      </c>
      <c r="G1044" s="11">
        <v>9</v>
      </c>
      <c r="H1044" s="15">
        <f>retribucións!$E$60</f>
        <v>6319.04</v>
      </c>
      <c r="I1044" s="11" t="s">
        <v>1349</v>
      </c>
      <c r="J1044" s="24" t="s">
        <v>1350</v>
      </c>
      <c r="K1044" s="11">
        <v>11</v>
      </c>
      <c r="L1044" s="14"/>
      <c r="M1044" s="14"/>
      <c r="N1044" s="12">
        <v>6003</v>
      </c>
      <c r="O1044" s="25"/>
      <c r="P1044" s="14"/>
      <c r="Q1044" s="11" t="s">
        <v>15</v>
      </c>
      <c r="R1044" s="16" t="s">
        <v>16</v>
      </c>
      <c r="S1044" s="12"/>
      <c r="T1044" s="13" t="s">
        <v>17</v>
      </c>
      <c r="U1044" s="13" t="s">
        <v>17</v>
      </c>
      <c r="V1044" s="11">
        <v>641</v>
      </c>
      <c r="W1044" s="14" t="s">
        <v>648</v>
      </c>
      <c r="X1044" s="14" t="s">
        <v>649</v>
      </c>
      <c r="Y1044" s="14" t="s">
        <v>20</v>
      </c>
      <c r="Z1044" s="14">
        <v>0</v>
      </c>
      <c r="AA1044" s="14"/>
      <c r="AB1044" s="15">
        <f>retribucións!$H$71</f>
        <v>18383.701689600002</v>
      </c>
      <c r="AC1044" s="15">
        <f>retribucións!$H$60</f>
        <v>18626.938628479998</v>
      </c>
      <c r="AD1044" s="15">
        <f t="shared" si="43"/>
        <v>243.23693887999616</v>
      </c>
    </row>
    <row r="1045" spans="1:30" ht="15" customHeight="1" x14ac:dyDescent="0.25">
      <c r="A1045" s="13" t="s">
        <v>17</v>
      </c>
      <c r="B1045" s="13" t="s">
        <v>17</v>
      </c>
      <c r="C1045" s="14" t="s">
        <v>3833</v>
      </c>
      <c r="D1045" s="24" t="s">
        <v>3838</v>
      </c>
      <c r="E1045" s="14" t="s">
        <v>3839</v>
      </c>
      <c r="F1045" s="14" t="s">
        <v>1348</v>
      </c>
      <c r="G1045" s="11">
        <v>9</v>
      </c>
      <c r="H1045" s="15">
        <f>retribucións!$E$60</f>
        <v>6319.04</v>
      </c>
      <c r="I1045" s="11" t="s">
        <v>1349</v>
      </c>
      <c r="J1045" s="24" t="s">
        <v>1350</v>
      </c>
      <c r="K1045" s="11">
        <v>11</v>
      </c>
      <c r="L1045" s="14"/>
      <c r="M1045" s="14"/>
      <c r="N1045" s="12">
        <v>6003</v>
      </c>
      <c r="O1045" s="25"/>
      <c r="P1045" s="14"/>
      <c r="Q1045" s="11" t="s">
        <v>15</v>
      </c>
      <c r="R1045" s="16" t="s">
        <v>16</v>
      </c>
      <c r="S1045" s="12"/>
      <c r="T1045" s="13" t="s">
        <v>17</v>
      </c>
      <c r="U1045" s="13" t="s">
        <v>17</v>
      </c>
      <c r="V1045" s="11">
        <v>345</v>
      </c>
      <c r="W1045" s="14" t="s">
        <v>650</v>
      </c>
      <c r="X1045" s="14" t="s">
        <v>651</v>
      </c>
      <c r="Y1045" s="14" t="s">
        <v>20</v>
      </c>
      <c r="Z1045" s="14">
        <v>0</v>
      </c>
      <c r="AA1045" s="14"/>
      <c r="AB1045" s="15">
        <f>retribucións!$H$71</f>
        <v>18383.701689600002</v>
      </c>
      <c r="AC1045" s="15">
        <f>retribucións!$H$60</f>
        <v>18626.938628479998</v>
      </c>
      <c r="AD1045" s="15">
        <f t="shared" si="43"/>
        <v>243.23693887999616</v>
      </c>
    </row>
    <row r="1046" spans="1:30" ht="15" customHeight="1" x14ac:dyDescent="0.25">
      <c r="A1046" s="13" t="s">
        <v>17</v>
      </c>
      <c r="B1046" s="13" t="s">
        <v>119</v>
      </c>
      <c r="C1046" s="14" t="s">
        <v>3833</v>
      </c>
      <c r="D1046" s="24" t="s">
        <v>3840</v>
      </c>
      <c r="E1046" s="14" t="s">
        <v>3841</v>
      </c>
      <c r="F1046" s="14" t="s">
        <v>1348</v>
      </c>
      <c r="G1046" s="11">
        <v>9</v>
      </c>
      <c r="H1046" s="15">
        <f>retribucións!$E$60</f>
        <v>6319.04</v>
      </c>
      <c r="I1046" s="11" t="s">
        <v>1349</v>
      </c>
      <c r="J1046" s="24" t="s">
        <v>1350</v>
      </c>
      <c r="K1046" s="11">
        <v>11</v>
      </c>
      <c r="L1046" s="14"/>
      <c r="M1046" s="14"/>
      <c r="N1046" s="12">
        <v>6003</v>
      </c>
      <c r="O1046" s="25"/>
      <c r="P1046" s="14"/>
      <c r="Q1046" s="11" t="s">
        <v>15</v>
      </c>
      <c r="R1046" s="16" t="s">
        <v>16</v>
      </c>
      <c r="S1046" s="12"/>
      <c r="T1046" s="13" t="s">
        <v>17</v>
      </c>
      <c r="U1046" s="13" t="s">
        <v>6687</v>
      </c>
      <c r="V1046" s="11" t="s">
        <v>119</v>
      </c>
      <c r="W1046" s="14" t="s">
        <v>119</v>
      </c>
      <c r="X1046" s="14" t="s">
        <v>119</v>
      </c>
      <c r="Y1046" s="14" t="s">
        <v>119</v>
      </c>
      <c r="Z1046" s="14" t="s">
        <v>119</v>
      </c>
      <c r="AA1046" s="14"/>
      <c r="AB1046" s="15">
        <f>retribucións!$H$71</f>
        <v>18383.701689600002</v>
      </c>
      <c r="AC1046" s="15">
        <f>retribucións!$H$60</f>
        <v>18626.938628479998</v>
      </c>
      <c r="AD1046" s="15">
        <f t="shared" si="43"/>
        <v>243.23693887999616</v>
      </c>
    </row>
    <row r="1047" spans="1:30" ht="15" customHeight="1" x14ac:dyDescent="0.25">
      <c r="A1047" s="13" t="s">
        <v>17</v>
      </c>
      <c r="B1047" s="13" t="s">
        <v>17</v>
      </c>
      <c r="C1047" s="14" t="s">
        <v>3842</v>
      </c>
      <c r="D1047" s="24" t="s">
        <v>3843</v>
      </c>
      <c r="E1047" s="14" t="s">
        <v>3844</v>
      </c>
      <c r="F1047" s="14" t="s">
        <v>1348</v>
      </c>
      <c r="G1047" s="11">
        <v>9</v>
      </c>
      <c r="H1047" s="15">
        <f>retribucións!$E$60</f>
        <v>6319.04</v>
      </c>
      <c r="I1047" s="11" t="s">
        <v>1349</v>
      </c>
      <c r="J1047" s="24" t="s">
        <v>1350</v>
      </c>
      <c r="K1047" s="11">
        <v>11</v>
      </c>
      <c r="L1047" s="14"/>
      <c r="M1047" s="14"/>
      <c r="N1047" s="12">
        <v>6003</v>
      </c>
      <c r="O1047" s="25"/>
      <c r="P1047" s="14"/>
      <c r="Q1047" s="11" t="s">
        <v>15</v>
      </c>
      <c r="R1047" s="16" t="s">
        <v>16</v>
      </c>
      <c r="S1047" s="12"/>
      <c r="T1047" s="13" t="s">
        <v>17</v>
      </c>
      <c r="U1047" s="13" t="s">
        <v>17</v>
      </c>
      <c r="V1047" s="11">
        <v>268</v>
      </c>
      <c r="W1047" s="14" t="s">
        <v>652</v>
      </c>
      <c r="X1047" s="14" t="s">
        <v>653</v>
      </c>
      <c r="Y1047" s="14" t="s">
        <v>20</v>
      </c>
      <c r="Z1047" s="14">
        <v>0</v>
      </c>
      <c r="AA1047" s="14"/>
      <c r="AB1047" s="15">
        <f>retribucións!$H$71</f>
        <v>18383.701689600002</v>
      </c>
      <c r="AC1047" s="15">
        <f>retribucións!$H$60</f>
        <v>18626.938628479998</v>
      </c>
      <c r="AD1047" s="15">
        <f t="shared" si="43"/>
        <v>243.23693887999616</v>
      </c>
    </row>
    <row r="1048" spans="1:30" ht="15" customHeight="1" x14ac:dyDescent="0.25">
      <c r="A1048" s="13" t="s">
        <v>17</v>
      </c>
      <c r="B1048" s="13" t="s">
        <v>119</v>
      </c>
      <c r="C1048" s="14" t="s">
        <v>3842</v>
      </c>
      <c r="D1048" s="24" t="s">
        <v>3845</v>
      </c>
      <c r="E1048" s="14" t="s">
        <v>3846</v>
      </c>
      <c r="F1048" s="14" t="s">
        <v>1348</v>
      </c>
      <c r="G1048" s="11">
        <v>9</v>
      </c>
      <c r="H1048" s="15">
        <f>retribucións!$E$60</f>
        <v>6319.04</v>
      </c>
      <c r="I1048" s="11" t="s">
        <v>1349</v>
      </c>
      <c r="J1048" s="24" t="s">
        <v>1350</v>
      </c>
      <c r="K1048" s="11">
        <v>11</v>
      </c>
      <c r="L1048" s="14"/>
      <c r="M1048" s="14"/>
      <c r="N1048" s="12">
        <v>6003</v>
      </c>
      <c r="O1048" s="25"/>
      <c r="P1048" s="14"/>
      <c r="Q1048" s="11" t="s">
        <v>15</v>
      </c>
      <c r="R1048" s="16" t="s">
        <v>16</v>
      </c>
      <c r="S1048" s="12"/>
      <c r="T1048" s="13" t="s">
        <v>17</v>
      </c>
      <c r="U1048" s="13" t="s">
        <v>6687</v>
      </c>
      <c r="V1048" s="11" t="s">
        <v>119</v>
      </c>
      <c r="W1048" s="14" t="s">
        <v>119</v>
      </c>
      <c r="X1048" s="14" t="s">
        <v>119</v>
      </c>
      <c r="Y1048" s="14" t="s">
        <v>119</v>
      </c>
      <c r="Z1048" s="14" t="s">
        <v>119</v>
      </c>
      <c r="AA1048" s="14"/>
      <c r="AB1048" s="15">
        <f>retribucións!$H$71</f>
        <v>18383.701689600002</v>
      </c>
      <c r="AC1048" s="15">
        <f>retribucións!$H$60</f>
        <v>18626.938628479998</v>
      </c>
      <c r="AD1048" s="15">
        <f t="shared" si="43"/>
        <v>243.23693887999616</v>
      </c>
    </row>
    <row r="1049" spans="1:30" ht="15" customHeight="1" x14ac:dyDescent="0.25">
      <c r="A1049" s="13" t="s">
        <v>17</v>
      </c>
      <c r="B1049" s="13" t="s">
        <v>119</v>
      </c>
      <c r="C1049" s="14" t="s">
        <v>3842</v>
      </c>
      <c r="D1049" s="24" t="s">
        <v>3847</v>
      </c>
      <c r="E1049" s="14" t="s">
        <v>3848</v>
      </c>
      <c r="F1049" s="14" t="s">
        <v>1348</v>
      </c>
      <c r="G1049" s="11">
        <v>9</v>
      </c>
      <c r="H1049" s="15">
        <f>retribucións!$E$60</f>
        <v>6319.04</v>
      </c>
      <c r="I1049" s="11" t="s">
        <v>1349</v>
      </c>
      <c r="J1049" s="24" t="s">
        <v>1350</v>
      </c>
      <c r="K1049" s="11">
        <v>11</v>
      </c>
      <c r="L1049" s="14"/>
      <c r="M1049" s="14"/>
      <c r="N1049" s="12">
        <v>6003</v>
      </c>
      <c r="O1049" s="25"/>
      <c r="P1049" s="14"/>
      <c r="Q1049" s="11" t="s">
        <v>15</v>
      </c>
      <c r="R1049" s="16" t="s">
        <v>16</v>
      </c>
      <c r="S1049" s="12"/>
      <c r="T1049" s="13" t="s">
        <v>17</v>
      </c>
      <c r="U1049" s="13" t="s">
        <v>6687</v>
      </c>
      <c r="V1049" s="11" t="s">
        <v>119</v>
      </c>
      <c r="W1049" s="14" t="s">
        <v>119</v>
      </c>
      <c r="X1049" s="14" t="s">
        <v>119</v>
      </c>
      <c r="Y1049" s="14" t="s">
        <v>119</v>
      </c>
      <c r="Z1049" s="14" t="s">
        <v>119</v>
      </c>
      <c r="AA1049" s="14"/>
      <c r="AB1049" s="15">
        <f>retribucións!$H$71</f>
        <v>18383.701689600002</v>
      </c>
      <c r="AC1049" s="15">
        <f>retribucións!$H$60</f>
        <v>18626.938628479998</v>
      </c>
      <c r="AD1049" s="15">
        <f t="shared" si="43"/>
        <v>243.23693887999616</v>
      </c>
    </row>
    <row r="1050" spans="1:30" ht="15" customHeight="1" x14ac:dyDescent="0.25">
      <c r="A1050" s="13" t="s">
        <v>17</v>
      </c>
      <c r="B1050" s="13" t="s">
        <v>119</v>
      </c>
      <c r="C1050" s="14" t="s">
        <v>3842</v>
      </c>
      <c r="D1050" s="24" t="s">
        <v>3849</v>
      </c>
      <c r="E1050" s="14" t="s">
        <v>3850</v>
      </c>
      <c r="F1050" s="14" t="s">
        <v>1348</v>
      </c>
      <c r="G1050" s="11">
        <v>9</v>
      </c>
      <c r="H1050" s="15">
        <f>retribucións!$E$60</f>
        <v>6319.04</v>
      </c>
      <c r="I1050" s="11" t="s">
        <v>1349</v>
      </c>
      <c r="J1050" s="24" t="s">
        <v>1350</v>
      </c>
      <c r="K1050" s="11">
        <v>11</v>
      </c>
      <c r="L1050" s="14"/>
      <c r="M1050" s="14"/>
      <c r="N1050" s="12">
        <v>6003</v>
      </c>
      <c r="O1050" s="25"/>
      <c r="P1050" s="14"/>
      <c r="Q1050" s="11" t="s">
        <v>15</v>
      </c>
      <c r="R1050" s="16" t="s">
        <v>16</v>
      </c>
      <c r="S1050" s="12"/>
      <c r="T1050" s="13" t="s">
        <v>17</v>
      </c>
      <c r="U1050" s="13" t="s">
        <v>6687</v>
      </c>
      <c r="V1050" s="11" t="s">
        <v>119</v>
      </c>
      <c r="W1050" s="14" t="s">
        <v>119</v>
      </c>
      <c r="X1050" s="14" t="s">
        <v>119</v>
      </c>
      <c r="Y1050" s="14" t="s">
        <v>119</v>
      </c>
      <c r="Z1050" s="14" t="s">
        <v>119</v>
      </c>
      <c r="AA1050" s="14"/>
      <c r="AB1050" s="15">
        <f>retribucións!$H$71</f>
        <v>18383.701689600002</v>
      </c>
      <c r="AC1050" s="15">
        <f>retribucións!$H$60</f>
        <v>18626.938628479998</v>
      </c>
      <c r="AD1050" s="15">
        <f t="shared" si="43"/>
        <v>243.23693887999616</v>
      </c>
    </row>
    <row r="1051" spans="1:30" ht="15" customHeight="1" x14ac:dyDescent="0.25">
      <c r="A1051" s="13" t="s">
        <v>17</v>
      </c>
      <c r="B1051" s="13" t="s">
        <v>119</v>
      </c>
      <c r="C1051" s="14" t="s">
        <v>3842</v>
      </c>
      <c r="D1051" s="24" t="s">
        <v>3851</v>
      </c>
      <c r="E1051" s="14" t="s">
        <v>3852</v>
      </c>
      <c r="F1051" s="14" t="s">
        <v>1348</v>
      </c>
      <c r="G1051" s="11">
        <v>9</v>
      </c>
      <c r="H1051" s="15">
        <f>retribucións!$E$60</f>
        <v>6319.04</v>
      </c>
      <c r="I1051" s="11" t="s">
        <v>1349</v>
      </c>
      <c r="J1051" s="24" t="s">
        <v>1350</v>
      </c>
      <c r="K1051" s="11">
        <v>11</v>
      </c>
      <c r="L1051" s="14"/>
      <c r="M1051" s="14"/>
      <c r="N1051" s="12">
        <v>6003</v>
      </c>
      <c r="O1051" s="25"/>
      <c r="P1051" s="14"/>
      <c r="Q1051" s="11" t="s">
        <v>15</v>
      </c>
      <c r="R1051" s="16" t="s">
        <v>16</v>
      </c>
      <c r="S1051" s="12"/>
      <c r="T1051" s="13" t="s">
        <v>17</v>
      </c>
      <c r="U1051" s="13" t="s">
        <v>6687</v>
      </c>
      <c r="V1051" s="11" t="s">
        <v>119</v>
      </c>
      <c r="W1051" s="14" t="s">
        <v>119</v>
      </c>
      <c r="X1051" s="14" t="s">
        <v>119</v>
      </c>
      <c r="Y1051" s="14" t="s">
        <v>119</v>
      </c>
      <c r="Z1051" s="14" t="s">
        <v>119</v>
      </c>
      <c r="AA1051" s="14"/>
      <c r="AB1051" s="15">
        <f>retribucións!$H$71</f>
        <v>18383.701689600002</v>
      </c>
      <c r="AC1051" s="15">
        <f>retribucións!$H$60</f>
        <v>18626.938628479998</v>
      </c>
      <c r="AD1051" s="15">
        <f t="shared" si="43"/>
        <v>243.23693887999616</v>
      </c>
    </row>
    <row r="1052" spans="1:30" ht="15" customHeight="1" x14ac:dyDescent="0.25">
      <c r="A1052" s="13" t="s">
        <v>17</v>
      </c>
      <c r="B1052" s="13" t="s">
        <v>119</v>
      </c>
      <c r="C1052" s="14" t="s">
        <v>3853</v>
      </c>
      <c r="D1052" s="24" t="s">
        <v>3854</v>
      </c>
      <c r="E1052" s="14" t="s">
        <v>3855</v>
      </c>
      <c r="F1052" s="14" t="s">
        <v>1348</v>
      </c>
      <c r="G1052" s="11">
        <v>9</v>
      </c>
      <c r="H1052" s="15">
        <f>retribucións!$E$60</f>
        <v>6319.04</v>
      </c>
      <c r="I1052" s="11" t="s">
        <v>1349</v>
      </c>
      <c r="J1052" s="24" t="s">
        <v>1350</v>
      </c>
      <c r="K1052" s="11">
        <v>11</v>
      </c>
      <c r="L1052" s="14"/>
      <c r="M1052" s="14"/>
      <c r="N1052" s="12">
        <v>6003</v>
      </c>
      <c r="O1052" s="25"/>
      <c r="P1052" s="14"/>
      <c r="Q1052" s="11" t="s">
        <v>15</v>
      </c>
      <c r="R1052" s="16" t="s">
        <v>16</v>
      </c>
      <c r="S1052" s="12"/>
      <c r="T1052" s="13" t="s">
        <v>17</v>
      </c>
      <c r="U1052" s="13" t="s">
        <v>6687</v>
      </c>
      <c r="V1052" s="11" t="s">
        <v>119</v>
      </c>
      <c r="W1052" s="14" t="s">
        <v>119</v>
      </c>
      <c r="X1052" s="14" t="s">
        <v>119</v>
      </c>
      <c r="Y1052" s="14" t="s">
        <v>119</v>
      </c>
      <c r="Z1052" s="14" t="s">
        <v>119</v>
      </c>
      <c r="AA1052" s="14"/>
      <c r="AB1052" s="15">
        <f>retribucións!$H$71</f>
        <v>18383.701689600002</v>
      </c>
      <c r="AC1052" s="15">
        <f>retribucións!$H$60</f>
        <v>18626.938628479998</v>
      </c>
      <c r="AD1052" s="15">
        <f t="shared" si="43"/>
        <v>243.23693887999616</v>
      </c>
    </row>
    <row r="1053" spans="1:30" ht="15" customHeight="1" x14ac:dyDescent="0.25">
      <c r="A1053" s="13" t="s">
        <v>17</v>
      </c>
      <c r="B1053" s="13" t="s">
        <v>119</v>
      </c>
      <c r="C1053" s="14" t="s">
        <v>3853</v>
      </c>
      <c r="D1053" s="24" t="s">
        <v>3856</v>
      </c>
      <c r="E1053" s="14" t="s">
        <v>3857</v>
      </c>
      <c r="F1053" s="14" t="s">
        <v>1348</v>
      </c>
      <c r="G1053" s="11">
        <v>9</v>
      </c>
      <c r="H1053" s="15">
        <f>retribucións!$E$60</f>
        <v>6319.04</v>
      </c>
      <c r="I1053" s="11" t="s">
        <v>1349</v>
      </c>
      <c r="J1053" s="24" t="s">
        <v>1350</v>
      </c>
      <c r="K1053" s="11">
        <v>11</v>
      </c>
      <c r="L1053" s="14"/>
      <c r="M1053" s="14"/>
      <c r="N1053" s="12">
        <v>6003</v>
      </c>
      <c r="O1053" s="25"/>
      <c r="P1053" s="14"/>
      <c r="Q1053" s="11" t="s">
        <v>15</v>
      </c>
      <c r="R1053" s="16" t="s">
        <v>16</v>
      </c>
      <c r="S1053" s="12"/>
      <c r="T1053" s="13" t="s">
        <v>17</v>
      </c>
      <c r="U1053" s="13" t="s">
        <v>6687</v>
      </c>
      <c r="V1053" s="11" t="s">
        <v>119</v>
      </c>
      <c r="W1053" s="14" t="s">
        <v>119</v>
      </c>
      <c r="X1053" s="14" t="s">
        <v>119</v>
      </c>
      <c r="Y1053" s="14" t="s">
        <v>119</v>
      </c>
      <c r="Z1053" s="14" t="s">
        <v>119</v>
      </c>
      <c r="AA1053" s="14"/>
      <c r="AB1053" s="15">
        <f>retribucións!$H$71</f>
        <v>18383.701689600002</v>
      </c>
      <c r="AC1053" s="15">
        <f>retribucións!$H$60</f>
        <v>18626.938628479998</v>
      </c>
      <c r="AD1053" s="15">
        <f t="shared" si="43"/>
        <v>243.23693887999616</v>
      </c>
    </row>
    <row r="1054" spans="1:30" ht="15" customHeight="1" x14ac:dyDescent="0.25">
      <c r="A1054" s="13" t="s">
        <v>17</v>
      </c>
      <c r="B1054" s="13" t="s">
        <v>17</v>
      </c>
      <c r="C1054" s="14" t="s">
        <v>3858</v>
      </c>
      <c r="D1054" s="24" t="s">
        <v>3859</v>
      </c>
      <c r="E1054" s="14" t="s">
        <v>3860</v>
      </c>
      <c r="F1054" s="14" t="s">
        <v>1348</v>
      </c>
      <c r="G1054" s="11">
        <v>9</v>
      </c>
      <c r="H1054" s="15">
        <f>retribucións!$E$60</f>
        <v>6319.04</v>
      </c>
      <c r="I1054" s="11" t="s">
        <v>1349</v>
      </c>
      <c r="J1054" s="24" t="s">
        <v>1350</v>
      </c>
      <c r="K1054" s="11">
        <v>11</v>
      </c>
      <c r="L1054" s="14"/>
      <c r="M1054" s="14"/>
      <c r="N1054" s="12">
        <v>6003</v>
      </c>
      <c r="O1054" s="25"/>
      <c r="P1054" s="14"/>
      <c r="Q1054" s="11" t="s">
        <v>15</v>
      </c>
      <c r="R1054" s="16" t="s">
        <v>16</v>
      </c>
      <c r="S1054" s="12"/>
      <c r="T1054" s="13" t="s">
        <v>17</v>
      </c>
      <c r="U1054" s="13" t="s">
        <v>17</v>
      </c>
      <c r="V1054" s="11">
        <v>330</v>
      </c>
      <c r="W1054" s="14" t="s">
        <v>654</v>
      </c>
      <c r="X1054" s="14" t="s">
        <v>655</v>
      </c>
      <c r="Y1054" s="14" t="s">
        <v>20</v>
      </c>
      <c r="Z1054" s="14">
        <v>0</v>
      </c>
      <c r="AA1054" s="14"/>
      <c r="AB1054" s="15">
        <f>retribucións!$H$71</f>
        <v>18383.701689600002</v>
      </c>
      <c r="AC1054" s="15">
        <f>retribucións!$H$60</f>
        <v>18626.938628479998</v>
      </c>
      <c r="AD1054" s="15">
        <f t="shared" si="43"/>
        <v>243.23693887999616</v>
      </c>
    </row>
    <row r="1055" spans="1:30" ht="15" customHeight="1" x14ac:dyDescent="0.25">
      <c r="A1055" s="13" t="s">
        <v>17</v>
      </c>
      <c r="B1055" s="13" t="s">
        <v>17</v>
      </c>
      <c r="C1055" s="14" t="s">
        <v>3858</v>
      </c>
      <c r="D1055" s="24" t="s">
        <v>3861</v>
      </c>
      <c r="E1055" s="14" t="s">
        <v>3862</v>
      </c>
      <c r="F1055" s="14" t="s">
        <v>1348</v>
      </c>
      <c r="G1055" s="11">
        <v>9</v>
      </c>
      <c r="H1055" s="15">
        <f>retribucións!$E$60</f>
        <v>6319.04</v>
      </c>
      <c r="I1055" s="11" t="s">
        <v>1349</v>
      </c>
      <c r="J1055" s="24" t="s">
        <v>1350</v>
      </c>
      <c r="K1055" s="11">
        <v>11</v>
      </c>
      <c r="L1055" s="14"/>
      <c r="M1055" s="14"/>
      <c r="N1055" s="12">
        <v>6003</v>
      </c>
      <c r="O1055" s="25"/>
      <c r="P1055" s="14"/>
      <c r="Q1055" s="11" t="s">
        <v>15</v>
      </c>
      <c r="R1055" s="16" t="s">
        <v>16</v>
      </c>
      <c r="S1055" s="12"/>
      <c r="T1055" s="13" t="s">
        <v>17</v>
      </c>
      <c r="U1055" s="13" t="s">
        <v>17</v>
      </c>
      <c r="V1055" s="11">
        <v>54</v>
      </c>
      <c r="W1055" s="14" t="s">
        <v>656</v>
      </c>
      <c r="X1055" s="14" t="s">
        <v>657</v>
      </c>
      <c r="Y1055" s="14" t="s">
        <v>20</v>
      </c>
      <c r="Z1055" s="14">
        <v>0</v>
      </c>
      <c r="AA1055" s="14"/>
      <c r="AB1055" s="15">
        <f>retribucións!$H$71</f>
        <v>18383.701689600002</v>
      </c>
      <c r="AC1055" s="15">
        <f>retribucións!$H$60</f>
        <v>18626.938628479998</v>
      </c>
      <c r="AD1055" s="15">
        <f t="shared" si="43"/>
        <v>243.23693887999616</v>
      </c>
    </row>
    <row r="1056" spans="1:30" ht="15" customHeight="1" x14ac:dyDescent="0.25">
      <c r="A1056" s="13" t="s">
        <v>17</v>
      </c>
      <c r="B1056" s="13" t="s">
        <v>17</v>
      </c>
      <c r="C1056" s="14" t="s">
        <v>3858</v>
      </c>
      <c r="D1056" s="24" t="s">
        <v>3863</v>
      </c>
      <c r="E1056" s="14" t="s">
        <v>3864</v>
      </c>
      <c r="F1056" s="14" t="s">
        <v>1348</v>
      </c>
      <c r="G1056" s="11">
        <v>9</v>
      </c>
      <c r="H1056" s="15">
        <f>retribucións!$E$60</f>
        <v>6319.04</v>
      </c>
      <c r="I1056" s="11" t="s">
        <v>1349</v>
      </c>
      <c r="J1056" s="24" t="s">
        <v>1350</v>
      </c>
      <c r="K1056" s="11">
        <v>11</v>
      </c>
      <c r="L1056" s="14"/>
      <c r="M1056" s="14"/>
      <c r="N1056" s="12">
        <v>6003</v>
      </c>
      <c r="O1056" s="25"/>
      <c r="P1056" s="14"/>
      <c r="Q1056" s="11" t="s">
        <v>15</v>
      </c>
      <c r="R1056" s="16" t="s">
        <v>16</v>
      </c>
      <c r="S1056" s="12"/>
      <c r="T1056" s="13" t="s">
        <v>17</v>
      </c>
      <c r="U1056" s="13" t="s">
        <v>17</v>
      </c>
      <c r="V1056" s="11">
        <v>304</v>
      </c>
      <c r="W1056" s="14" t="s">
        <v>658</v>
      </c>
      <c r="X1056" s="14" t="s">
        <v>659</v>
      </c>
      <c r="Y1056" s="14" t="s">
        <v>20</v>
      </c>
      <c r="Z1056" s="14">
        <v>0</v>
      </c>
      <c r="AA1056" s="14"/>
      <c r="AB1056" s="15">
        <f>retribucións!$H$71</f>
        <v>18383.701689600002</v>
      </c>
      <c r="AC1056" s="15">
        <f>retribucións!$H$60</f>
        <v>18626.938628479998</v>
      </c>
      <c r="AD1056" s="15">
        <f t="shared" si="43"/>
        <v>243.23693887999616</v>
      </c>
    </row>
    <row r="1057" spans="1:30" ht="15" customHeight="1" x14ac:dyDescent="0.25">
      <c r="A1057" s="13" t="s">
        <v>17</v>
      </c>
      <c r="B1057" s="13" t="s">
        <v>7276</v>
      </c>
      <c r="C1057" s="14" t="s">
        <v>3865</v>
      </c>
      <c r="D1057" s="24" t="s">
        <v>3866</v>
      </c>
      <c r="E1057" s="14" t="s">
        <v>3867</v>
      </c>
      <c r="F1057" s="14" t="s">
        <v>1348</v>
      </c>
      <c r="G1057" s="11">
        <v>10</v>
      </c>
      <c r="H1057" s="15">
        <f>retribucións!$E$59</f>
        <v>6486.34</v>
      </c>
      <c r="I1057" s="11" t="s">
        <v>1349</v>
      </c>
      <c r="J1057" s="24" t="s">
        <v>1350</v>
      </c>
      <c r="K1057" s="11">
        <v>11</v>
      </c>
      <c r="L1057" s="14"/>
      <c r="M1057" s="14"/>
      <c r="N1057" s="12">
        <v>6003</v>
      </c>
      <c r="O1057" s="25"/>
      <c r="P1057" s="14" t="s">
        <v>2259</v>
      </c>
      <c r="Q1057" s="11" t="s">
        <v>15</v>
      </c>
      <c r="R1057" s="16" t="s">
        <v>579</v>
      </c>
      <c r="S1057" s="12"/>
      <c r="T1057" s="13" t="s">
        <v>17</v>
      </c>
      <c r="U1057" s="13" t="s">
        <v>17</v>
      </c>
      <c r="V1057" s="11" t="s">
        <v>119</v>
      </c>
      <c r="W1057" s="14" t="s">
        <v>119</v>
      </c>
      <c r="X1057" s="14" t="s">
        <v>119</v>
      </c>
      <c r="Y1057" s="14" t="s">
        <v>119</v>
      </c>
      <c r="Z1057" s="14" t="s">
        <v>119</v>
      </c>
      <c r="AA1057" s="14"/>
      <c r="AB1057" s="15">
        <f>retribucións!$L$71</f>
        <v>18968.988064320001</v>
      </c>
      <c r="AC1057" s="15">
        <f>retribucións!$H$59</f>
        <v>19124.976097919996</v>
      </c>
      <c r="AD1057" s="15">
        <f>AC1057-AB1057</f>
        <v>155.98803359999511</v>
      </c>
    </row>
    <row r="1058" spans="1:30" ht="15" customHeight="1" x14ac:dyDescent="0.25">
      <c r="A1058" s="13" t="s">
        <v>17</v>
      </c>
      <c r="B1058" s="13" t="s">
        <v>119</v>
      </c>
      <c r="C1058" s="14" t="s">
        <v>3865</v>
      </c>
      <c r="D1058" s="24" t="s">
        <v>3868</v>
      </c>
      <c r="E1058" s="14" t="s">
        <v>3869</v>
      </c>
      <c r="F1058" s="14" t="s">
        <v>1348</v>
      </c>
      <c r="G1058" s="11">
        <v>10</v>
      </c>
      <c r="H1058" s="15">
        <f>retribucións!$E$59</f>
        <v>6486.34</v>
      </c>
      <c r="I1058" s="11" t="s">
        <v>1349</v>
      </c>
      <c r="J1058" s="24" t="s">
        <v>1350</v>
      </c>
      <c r="K1058" s="11">
        <v>11</v>
      </c>
      <c r="L1058" s="14"/>
      <c r="M1058" s="14"/>
      <c r="N1058" s="12">
        <v>6003</v>
      </c>
      <c r="O1058" s="25"/>
      <c r="P1058" s="14" t="s">
        <v>2259</v>
      </c>
      <c r="Q1058" s="11" t="s">
        <v>15</v>
      </c>
      <c r="R1058" s="16" t="s">
        <v>579</v>
      </c>
      <c r="S1058" s="12"/>
      <c r="T1058" s="13" t="s">
        <v>17</v>
      </c>
      <c r="U1058" s="13" t="s">
        <v>6687</v>
      </c>
      <c r="V1058" s="11" t="s">
        <v>119</v>
      </c>
      <c r="W1058" s="14" t="s">
        <v>119</v>
      </c>
      <c r="X1058" s="14" t="s">
        <v>119</v>
      </c>
      <c r="Y1058" s="14" t="s">
        <v>119</v>
      </c>
      <c r="Z1058" s="14" t="s">
        <v>119</v>
      </c>
      <c r="AA1058" s="14"/>
      <c r="AB1058" s="15">
        <f>retribucións!$L$71</f>
        <v>18968.988064320001</v>
      </c>
      <c r="AC1058" s="15">
        <f>retribucións!$H$59</f>
        <v>19124.976097919996</v>
      </c>
      <c r="AD1058" s="15">
        <f>AC1058-AB1058</f>
        <v>155.98803359999511</v>
      </c>
    </row>
    <row r="1059" spans="1:30" ht="15" customHeight="1" x14ac:dyDescent="0.25">
      <c r="A1059" s="13" t="s">
        <v>17</v>
      </c>
      <c r="B1059" s="13" t="s">
        <v>17</v>
      </c>
      <c r="C1059" s="14" t="s">
        <v>3865</v>
      </c>
      <c r="D1059" s="24" t="s">
        <v>3870</v>
      </c>
      <c r="E1059" s="14" t="s">
        <v>3871</v>
      </c>
      <c r="F1059" s="14" t="s">
        <v>1348</v>
      </c>
      <c r="G1059" s="11">
        <v>10</v>
      </c>
      <c r="H1059" s="15">
        <f>retribucións!$E$59</f>
        <v>6486.34</v>
      </c>
      <c r="I1059" s="11" t="s">
        <v>1349</v>
      </c>
      <c r="J1059" s="24" t="s">
        <v>1350</v>
      </c>
      <c r="K1059" s="11">
        <v>11</v>
      </c>
      <c r="L1059" s="14"/>
      <c r="M1059" s="14"/>
      <c r="N1059" s="12">
        <v>6003</v>
      </c>
      <c r="O1059" s="25"/>
      <c r="P1059" s="14" t="s">
        <v>2259</v>
      </c>
      <c r="Q1059" s="11" t="s">
        <v>15</v>
      </c>
      <c r="R1059" s="16">
        <v>9733</v>
      </c>
      <c r="S1059" s="12"/>
      <c r="T1059" s="13" t="s">
        <v>17</v>
      </c>
      <c r="U1059" s="13" t="s">
        <v>17</v>
      </c>
      <c r="V1059" s="11">
        <v>296</v>
      </c>
      <c r="W1059" s="14" t="s">
        <v>660</v>
      </c>
      <c r="X1059" s="14" t="s">
        <v>661</v>
      </c>
      <c r="Y1059" s="14" t="s">
        <v>20</v>
      </c>
      <c r="Z1059" s="14">
        <v>0</v>
      </c>
      <c r="AA1059" s="14"/>
      <c r="AB1059" s="15">
        <f>retribucións!$L$71</f>
        <v>18968.988064320001</v>
      </c>
      <c r="AC1059" s="15">
        <f>retribucións!$H$59</f>
        <v>19124.976097919996</v>
      </c>
      <c r="AD1059" s="15">
        <f>AC1059-AB1059</f>
        <v>155.98803359999511</v>
      </c>
    </row>
    <row r="1060" spans="1:30" ht="15" customHeight="1" x14ac:dyDescent="0.25">
      <c r="A1060" s="13" t="s">
        <v>17</v>
      </c>
      <c r="B1060" s="13" t="s">
        <v>17</v>
      </c>
      <c r="C1060" s="14" t="s">
        <v>3872</v>
      </c>
      <c r="D1060" s="24" t="s">
        <v>3873</v>
      </c>
      <c r="E1060" s="14" t="s">
        <v>3874</v>
      </c>
      <c r="F1060" s="14" t="s">
        <v>1348</v>
      </c>
      <c r="G1060" s="11">
        <v>9</v>
      </c>
      <c r="H1060" s="15">
        <f>retribucións!$E$60</f>
        <v>6319.04</v>
      </c>
      <c r="I1060" s="11" t="s">
        <v>1349</v>
      </c>
      <c r="J1060" s="24" t="s">
        <v>1350</v>
      </c>
      <c r="K1060" s="11">
        <v>11</v>
      </c>
      <c r="L1060" s="14"/>
      <c r="M1060" s="14"/>
      <c r="N1060" s="12">
        <v>6003</v>
      </c>
      <c r="O1060" s="25"/>
      <c r="P1060" s="14"/>
      <c r="Q1060" s="11" t="s">
        <v>15</v>
      </c>
      <c r="R1060" s="16">
        <v>948</v>
      </c>
      <c r="S1060" s="12"/>
      <c r="T1060" s="13" t="s">
        <v>17</v>
      </c>
      <c r="U1060" s="13" t="s">
        <v>17</v>
      </c>
      <c r="V1060" s="11">
        <v>26</v>
      </c>
      <c r="W1060" s="14" t="s">
        <v>662</v>
      </c>
      <c r="X1060" s="14" t="s">
        <v>663</v>
      </c>
      <c r="Y1060" s="14" t="s">
        <v>20</v>
      </c>
      <c r="Z1060" s="14">
        <v>0</v>
      </c>
      <c r="AA1060" s="14"/>
      <c r="AB1060" s="15">
        <f>retribucións!$H$71</f>
        <v>18383.701689600002</v>
      </c>
      <c r="AC1060" s="15">
        <f>retribucións!$H$60</f>
        <v>18626.938628479998</v>
      </c>
      <c r="AD1060" s="15">
        <f t="shared" ref="AD1060:AD1070" si="44">AC1060-AB1060</f>
        <v>243.23693887999616</v>
      </c>
    </row>
    <row r="1061" spans="1:30" ht="15" customHeight="1" x14ac:dyDescent="0.25">
      <c r="A1061" s="13" t="s">
        <v>17</v>
      </c>
      <c r="B1061" s="13" t="s">
        <v>119</v>
      </c>
      <c r="C1061" s="14" t="s">
        <v>3872</v>
      </c>
      <c r="D1061" s="24" t="s">
        <v>3875</v>
      </c>
      <c r="E1061" s="14" t="s">
        <v>3876</v>
      </c>
      <c r="F1061" s="14" t="s">
        <v>1348</v>
      </c>
      <c r="G1061" s="11">
        <v>9</v>
      </c>
      <c r="H1061" s="15">
        <f>retribucións!$E$60</f>
        <v>6319.04</v>
      </c>
      <c r="I1061" s="11" t="s">
        <v>1349</v>
      </c>
      <c r="J1061" s="24" t="s">
        <v>1350</v>
      </c>
      <c r="K1061" s="11">
        <v>11</v>
      </c>
      <c r="L1061" s="14"/>
      <c r="M1061" s="14"/>
      <c r="N1061" s="12">
        <v>6003</v>
      </c>
      <c r="O1061" s="25"/>
      <c r="P1061" s="14"/>
      <c r="Q1061" s="11" t="s">
        <v>15</v>
      </c>
      <c r="R1061" s="16" t="s">
        <v>16</v>
      </c>
      <c r="S1061" s="12"/>
      <c r="T1061" s="13" t="s">
        <v>17</v>
      </c>
      <c r="U1061" s="13" t="s">
        <v>6687</v>
      </c>
      <c r="V1061" s="11" t="s">
        <v>119</v>
      </c>
      <c r="W1061" s="14" t="s">
        <v>119</v>
      </c>
      <c r="X1061" s="14" t="s">
        <v>119</v>
      </c>
      <c r="Y1061" s="14" t="s">
        <v>119</v>
      </c>
      <c r="Z1061" s="14" t="s">
        <v>119</v>
      </c>
      <c r="AA1061" s="14"/>
      <c r="AB1061" s="15">
        <f>retribucións!$H$71</f>
        <v>18383.701689600002</v>
      </c>
      <c r="AC1061" s="15">
        <f>retribucións!$H$60</f>
        <v>18626.938628479998</v>
      </c>
      <c r="AD1061" s="15">
        <f t="shared" si="44"/>
        <v>243.23693887999616</v>
      </c>
    </row>
    <row r="1062" spans="1:30" ht="15" customHeight="1" x14ac:dyDescent="0.25">
      <c r="A1062" s="13" t="s">
        <v>17</v>
      </c>
      <c r="B1062" s="13" t="s">
        <v>17</v>
      </c>
      <c r="C1062" s="14" t="s">
        <v>3872</v>
      </c>
      <c r="D1062" s="24" t="s">
        <v>3877</v>
      </c>
      <c r="E1062" s="14" t="s">
        <v>3878</v>
      </c>
      <c r="F1062" s="14" t="s">
        <v>1348</v>
      </c>
      <c r="G1062" s="11">
        <v>9</v>
      </c>
      <c r="H1062" s="15">
        <f>retribucións!$E$60</f>
        <v>6319.04</v>
      </c>
      <c r="I1062" s="11" t="s">
        <v>1349</v>
      </c>
      <c r="J1062" s="24" t="s">
        <v>1350</v>
      </c>
      <c r="K1062" s="11">
        <v>11</v>
      </c>
      <c r="L1062" s="14"/>
      <c r="M1062" s="14"/>
      <c r="N1062" s="12">
        <v>6003</v>
      </c>
      <c r="O1062" s="25"/>
      <c r="P1062" s="14"/>
      <c r="Q1062" s="11" t="s">
        <v>15</v>
      </c>
      <c r="R1062" s="16" t="s">
        <v>16</v>
      </c>
      <c r="S1062" s="12"/>
      <c r="T1062" s="13" t="s">
        <v>17</v>
      </c>
      <c r="U1062" s="13" t="s">
        <v>17</v>
      </c>
      <c r="V1062" s="11">
        <v>419</v>
      </c>
      <c r="W1062" s="14" t="s">
        <v>664</v>
      </c>
      <c r="X1062" s="14" t="s">
        <v>665</v>
      </c>
      <c r="Y1062" s="14" t="s">
        <v>20</v>
      </c>
      <c r="Z1062" s="14">
        <v>0</v>
      </c>
      <c r="AA1062" s="14"/>
      <c r="AB1062" s="15">
        <f>retribucións!$H$71</f>
        <v>18383.701689600002</v>
      </c>
      <c r="AC1062" s="15">
        <f>retribucións!$H$60</f>
        <v>18626.938628479998</v>
      </c>
      <c r="AD1062" s="15">
        <f t="shared" si="44"/>
        <v>243.23693887999616</v>
      </c>
    </row>
    <row r="1063" spans="1:30" ht="15" customHeight="1" x14ac:dyDescent="0.25">
      <c r="A1063" s="13" t="s">
        <v>17</v>
      </c>
      <c r="B1063" s="13" t="s">
        <v>17</v>
      </c>
      <c r="C1063" s="14" t="s">
        <v>3879</v>
      </c>
      <c r="D1063" s="24" t="s">
        <v>3880</v>
      </c>
      <c r="E1063" s="14" t="s">
        <v>3881</v>
      </c>
      <c r="F1063" s="14" t="s">
        <v>1348</v>
      </c>
      <c r="G1063" s="11">
        <v>9</v>
      </c>
      <c r="H1063" s="15">
        <f>retribucións!$E$60</f>
        <v>6319.04</v>
      </c>
      <c r="I1063" s="11" t="s">
        <v>1349</v>
      </c>
      <c r="J1063" s="24" t="s">
        <v>1350</v>
      </c>
      <c r="K1063" s="11">
        <v>11</v>
      </c>
      <c r="L1063" s="14"/>
      <c r="M1063" s="14"/>
      <c r="N1063" s="12">
        <v>6003</v>
      </c>
      <c r="O1063" s="25"/>
      <c r="P1063" s="14"/>
      <c r="Q1063" s="11" t="s">
        <v>15</v>
      </c>
      <c r="R1063" s="16" t="s">
        <v>16</v>
      </c>
      <c r="S1063" s="12"/>
      <c r="T1063" s="13" t="s">
        <v>17</v>
      </c>
      <c r="U1063" s="13" t="s">
        <v>17</v>
      </c>
      <c r="V1063" s="11">
        <v>116</v>
      </c>
      <c r="W1063" s="14" t="s">
        <v>666</v>
      </c>
      <c r="X1063" s="14" t="s">
        <v>667</v>
      </c>
      <c r="Y1063" s="14" t="s">
        <v>20</v>
      </c>
      <c r="Z1063" s="14">
        <v>0</v>
      </c>
      <c r="AA1063" s="14"/>
      <c r="AB1063" s="15">
        <f>retribucións!$H$71</f>
        <v>18383.701689600002</v>
      </c>
      <c r="AC1063" s="15">
        <f>retribucións!$H$60</f>
        <v>18626.938628479998</v>
      </c>
      <c r="AD1063" s="15">
        <f t="shared" si="44"/>
        <v>243.23693887999616</v>
      </c>
    </row>
    <row r="1064" spans="1:30" ht="15" customHeight="1" x14ac:dyDescent="0.25">
      <c r="A1064" s="13" t="s">
        <v>17</v>
      </c>
      <c r="B1064" s="13" t="s">
        <v>17</v>
      </c>
      <c r="C1064" s="14" t="s">
        <v>3879</v>
      </c>
      <c r="D1064" s="24" t="s">
        <v>3882</v>
      </c>
      <c r="E1064" s="14" t="s">
        <v>3883</v>
      </c>
      <c r="F1064" s="14" t="s">
        <v>1348</v>
      </c>
      <c r="G1064" s="11">
        <v>9</v>
      </c>
      <c r="H1064" s="15">
        <f>retribucións!$E$60</f>
        <v>6319.04</v>
      </c>
      <c r="I1064" s="11" t="s">
        <v>1349</v>
      </c>
      <c r="J1064" s="24" t="s">
        <v>1350</v>
      </c>
      <c r="K1064" s="11">
        <v>11</v>
      </c>
      <c r="L1064" s="14"/>
      <c r="M1064" s="14"/>
      <c r="N1064" s="12">
        <v>6003</v>
      </c>
      <c r="O1064" s="25"/>
      <c r="P1064" s="14"/>
      <c r="Q1064" s="11" t="s">
        <v>15</v>
      </c>
      <c r="R1064" s="16">
        <v>948</v>
      </c>
      <c r="S1064" s="12"/>
      <c r="T1064" s="13" t="s">
        <v>17</v>
      </c>
      <c r="U1064" s="13" t="s">
        <v>17</v>
      </c>
      <c r="V1064" s="11">
        <v>331</v>
      </c>
      <c r="W1064" s="14" t="s">
        <v>668</v>
      </c>
      <c r="X1064" s="14" t="s">
        <v>669</v>
      </c>
      <c r="Y1064" s="14" t="s">
        <v>20</v>
      </c>
      <c r="Z1064" s="14">
        <v>0</v>
      </c>
      <c r="AA1064" s="14"/>
      <c r="AB1064" s="15">
        <f>retribucións!$H$71</f>
        <v>18383.701689600002</v>
      </c>
      <c r="AC1064" s="15">
        <f>retribucións!$H$60</f>
        <v>18626.938628479998</v>
      </c>
      <c r="AD1064" s="15">
        <f t="shared" si="44"/>
        <v>243.23693887999616</v>
      </c>
    </row>
    <row r="1065" spans="1:30" ht="15" customHeight="1" x14ac:dyDescent="0.25">
      <c r="A1065" s="13" t="s">
        <v>17</v>
      </c>
      <c r="B1065" s="13" t="s">
        <v>119</v>
      </c>
      <c r="C1065" s="14" t="s">
        <v>3884</v>
      </c>
      <c r="D1065" s="24" t="s">
        <v>3885</v>
      </c>
      <c r="E1065" s="14" t="s">
        <v>3886</v>
      </c>
      <c r="F1065" s="14" t="s">
        <v>1348</v>
      </c>
      <c r="G1065" s="11">
        <v>9</v>
      </c>
      <c r="H1065" s="15">
        <f>retribucións!$E$60</f>
        <v>6319.04</v>
      </c>
      <c r="I1065" s="11" t="s">
        <v>1349</v>
      </c>
      <c r="J1065" s="24" t="s">
        <v>1350</v>
      </c>
      <c r="K1065" s="11">
        <v>11</v>
      </c>
      <c r="L1065" s="14"/>
      <c r="M1065" s="14"/>
      <c r="N1065" s="12">
        <v>6003</v>
      </c>
      <c r="O1065" s="25"/>
      <c r="P1065" s="14"/>
      <c r="Q1065" s="11" t="s">
        <v>15</v>
      </c>
      <c r="R1065" s="16" t="s">
        <v>16</v>
      </c>
      <c r="S1065" s="12"/>
      <c r="T1065" s="13" t="s">
        <v>17</v>
      </c>
      <c r="U1065" s="13" t="s">
        <v>6687</v>
      </c>
      <c r="V1065" s="11" t="s">
        <v>119</v>
      </c>
      <c r="W1065" s="14" t="s">
        <v>119</v>
      </c>
      <c r="X1065" s="14" t="s">
        <v>119</v>
      </c>
      <c r="Y1065" s="14" t="s">
        <v>119</v>
      </c>
      <c r="Z1065" s="14" t="s">
        <v>119</v>
      </c>
      <c r="AA1065" s="14"/>
      <c r="AB1065" s="15">
        <f>retribucións!$H$71</f>
        <v>18383.701689600002</v>
      </c>
      <c r="AC1065" s="15">
        <f>retribucións!$H$60</f>
        <v>18626.938628479998</v>
      </c>
      <c r="AD1065" s="15">
        <f t="shared" si="44"/>
        <v>243.23693887999616</v>
      </c>
    </row>
    <row r="1066" spans="1:30" ht="15" customHeight="1" x14ac:dyDescent="0.25">
      <c r="A1066" s="13" t="s">
        <v>17</v>
      </c>
      <c r="B1066" s="13" t="s">
        <v>119</v>
      </c>
      <c r="C1066" s="14" t="s">
        <v>3884</v>
      </c>
      <c r="D1066" s="24" t="s">
        <v>3887</v>
      </c>
      <c r="E1066" s="14" t="s">
        <v>3888</v>
      </c>
      <c r="F1066" s="14" t="s">
        <v>1348</v>
      </c>
      <c r="G1066" s="11">
        <v>9</v>
      </c>
      <c r="H1066" s="15">
        <f>retribucións!$E$60</f>
        <v>6319.04</v>
      </c>
      <c r="I1066" s="11" t="s">
        <v>1349</v>
      </c>
      <c r="J1066" s="24" t="s">
        <v>1350</v>
      </c>
      <c r="K1066" s="11">
        <v>11</v>
      </c>
      <c r="L1066" s="14"/>
      <c r="M1066" s="14"/>
      <c r="N1066" s="12">
        <v>6003</v>
      </c>
      <c r="O1066" s="25"/>
      <c r="P1066" s="14"/>
      <c r="Q1066" s="11" t="s">
        <v>15</v>
      </c>
      <c r="R1066" s="16">
        <v>948</v>
      </c>
      <c r="S1066" s="12"/>
      <c r="T1066" s="13" t="s">
        <v>17</v>
      </c>
      <c r="U1066" s="13" t="s">
        <v>6687</v>
      </c>
      <c r="V1066" s="11" t="s">
        <v>119</v>
      </c>
      <c r="W1066" s="14" t="s">
        <v>119</v>
      </c>
      <c r="X1066" s="14" t="s">
        <v>119</v>
      </c>
      <c r="Y1066" s="14" t="s">
        <v>119</v>
      </c>
      <c r="Z1066" s="14" t="s">
        <v>119</v>
      </c>
      <c r="AA1066" s="14"/>
      <c r="AB1066" s="15">
        <f>retribucións!$H$71</f>
        <v>18383.701689600002</v>
      </c>
      <c r="AC1066" s="15">
        <f>retribucións!$H$60</f>
        <v>18626.938628479998</v>
      </c>
      <c r="AD1066" s="15">
        <f t="shared" si="44"/>
        <v>243.23693887999616</v>
      </c>
    </row>
    <row r="1067" spans="1:30" ht="15" customHeight="1" x14ac:dyDescent="0.25">
      <c r="A1067" s="13" t="s">
        <v>17</v>
      </c>
      <c r="B1067" s="13" t="s">
        <v>17</v>
      </c>
      <c r="C1067" s="14" t="s">
        <v>3884</v>
      </c>
      <c r="D1067" s="24" t="s">
        <v>3889</v>
      </c>
      <c r="E1067" s="14" t="s">
        <v>3890</v>
      </c>
      <c r="F1067" s="14" t="s">
        <v>1348</v>
      </c>
      <c r="G1067" s="11">
        <v>9</v>
      </c>
      <c r="H1067" s="15">
        <f>retribucións!$E$60</f>
        <v>6319.04</v>
      </c>
      <c r="I1067" s="11" t="s">
        <v>1349</v>
      </c>
      <c r="J1067" s="24" t="s">
        <v>1350</v>
      </c>
      <c r="K1067" s="11">
        <v>11</v>
      </c>
      <c r="L1067" s="14"/>
      <c r="M1067" s="14"/>
      <c r="N1067" s="12">
        <v>6003</v>
      </c>
      <c r="O1067" s="25"/>
      <c r="P1067" s="14"/>
      <c r="Q1067" s="11" t="s">
        <v>15</v>
      </c>
      <c r="R1067" s="16" t="s">
        <v>16</v>
      </c>
      <c r="S1067" s="12"/>
      <c r="T1067" s="13" t="s">
        <v>17</v>
      </c>
      <c r="U1067" s="13" t="s">
        <v>17</v>
      </c>
      <c r="V1067" s="11">
        <v>151</v>
      </c>
      <c r="W1067" s="14" t="s">
        <v>670</v>
      </c>
      <c r="X1067" s="14" t="s">
        <v>671</v>
      </c>
      <c r="Y1067" s="14" t="s">
        <v>20</v>
      </c>
      <c r="Z1067" s="14">
        <v>0</v>
      </c>
      <c r="AA1067" s="14"/>
      <c r="AB1067" s="15">
        <f>retribucións!$H$71</f>
        <v>18383.701689600002</v>
      </c>
      <c r="AC1067" s="15">
        <f>retribucións!$H$60</f>
        <v>18626.938628479998</v>
      </c>
      <c r="AD1067" s="15">
        <f t="shared" si="44"/>
        <v>243.23693887999616</v>
      </c>
    </row>
    <row r="1068" spans="1:30" ht="15" customHeight="1" x14ac:dyDescent="0.25">
      <c r="A1068" s="13" t="s">
        <v>17</v>
      </c>
      <c r="B1068" s="13" t="s">
        <v>119</v>
      </c>
      <c r="C1068" s="14" t="s">
        <v>3891</v>
      </c>
      <c r="D1068" s="24" t="s">
        <v>3892</v>
      </c>
      <c r="E1068" s="14" t="s">
        <v>3893</v>
      </c>
      <c r="F1068" s="14" t="s">
        <v>1903</v>
      </c>
      <c r="G1068" s="11">
        <v>9</v>
      </c>
      <c r="H1068" s="15">
        <f>retribucións!$E$60</f>
        <v>6319.04</v>
      </c>
      <c r="I1068" s="11" t="s">
        <v>1349</v>
      </c>
      <c r="J1068" s="24" t="s">
        <v>1350</v>
      </c>
      <c r="K1068" s="11">
        <v>1</v>
      </c>
      <c r="L1068" s="14"/>
      <c r="M1068" s="14"/>
      <c r="N1068" s="12">
        <v>6003</v>
      </c>
      <c r="O1068" s="25"/>
      <c r="P1068" s="14" t="s">
        <v>1369</v>
      </c>
      <c r="Q1068" s="11" t="s">
        <v>15</v>
      </c>
      <c r="R1068" s="16" t="s">
        <v>1892</v>
      </c>
      <c r="S1068" s="12"/>
      <c r="T1068" s="13" t="s">
        <v>17</v>
      </c>
      <c r="U1068" s="13" t="s">
        <v>6687</v>
      </c>
      <c r="V1068" s="11" t="s">
        <v>119</v>
      </c>
      <c r="W1068" s="14" t="s">
        <v>119</v>
      </c>
      <c r="X1068" s="14" t="s">
        <v>119</v>
      </c>
      <c r="Y1068" s="14" t="s">
        <v>119</v>
      </c>
      <c r="Z1068" s="14" t="s">
        <v>119</v>
      </c>
      <c r="AA1068" s="14"/>
      <c r="AB1068" s="15">
        <f>retribucións!$H$71</f>
        <v>18383.701689600002</v>
      </c>
      <c r="AC1068" s="15">
        <f>retribucións!$H$60</f>
        <v>18626.938628479998</v>
      </c>
      <c r="AD1068" s="15">
        <f t="shared" si="44"/>
        <v>243.23693887999616</v>
      </c>
    </row>
    <row r="1069" spans="1:30" ht="15" customHeight="1" x14ac:dyDescent="0.25">
      <c r="A1069" s="13" t="s">
        <v>17</v>
      </c>
      <c r="B1069" s="13" t="s">
        <v>119</v>
      </c>
      <c r="C1069" s="14" t="s">
        <v>3891</v>
      </c>
      <c r="D1069" s="24" t="s">
        <v>3894</v>
      </c>
      <c r="E1069" s="14" t="s">
        <v>3895</v>
      </c>
      <c r="F1069" s="14" t="s">
        <v>1903</v>
      </c>
      <c r="G1069" s="11">
        <v>9</v>
      </c>
      <c r="H1069" s="15">
        <f>retribucións!$E$60</f>
        <v>6319.04</v>
      </c>
      <c r="I1069" s="11" t="s">
        <v>1349</v>
      </c>
      <c r="J1069" s="24" t="s">
        <v>1350</v>
      </c>
      <c r="K1069" s="11">
        <v>1</v>
      </c>
      <c r="L1069" s="14"/>
      <c r="M1069" s="14"/>
      <c r="N1069" s="12">
        <v>6003</v>
      </c>
      <c r="O1069" s="25"/>
      <c r="P1069" s="14" t="s">
        <v>1369</v>
      </c>
      <c r="Q1069" s="11" t="s">
        <v>15</v>
      </c>
      <c r="R1069" s="16">
        <v>973</v>
      </c>
      <c r="S1069" s="12"/>
      <c r="T1069" s="13" t="s">
        <v>17</v>
      </c>
      <c r="U1069" s="13" t="s">
        <v>6687</v>
      </c>
      <c r="V1069" s="11" t="s">
        <v>119</v>
      </c>
      <c r="W1069" s="14" t="s">
        <v>119</v>
      </c>
      <c r="X1069" s="14" t="s">
        <v>119</v>
      </c>
      <c r="Y1069" s="14" t="s">
        <v>119</v>
      </c>
      <c r="Z1069" s="14" t="s">
        <v>119</v>
      </c>
      <c r="AA1069" s="14"/>
      <c r="AB1069" s="15">
        <f>retribucións!$H$71</f>
        <v>18383.701689600002</v>
      </c>
      <c r="AC1069" s="15">
        <f>retribucións!$H$60</f>
        <v>18626.938628479998</v>
      </c>
      <c r="AD1069" s="15">
        <f t="shared" si="44"/>
        <v>243.23693887999616</v>
      </c>
    </row>
    <row r="1070" spans="1:30" ht="15" customHeight="1" x14ac:dyDescent="0.25">
      <c r="A1070" s="13" t="s">
        <v>17</v>
      </c>
      <c r="B1070" s="13" t="s">
        <v>119</v>
      </c>
      <c r="C1070" s="14" t="s">
        <v>3891</v>
      </c>
      <c r="D1070" s="24" t="s">
        <v>3896</v>
      </c>
      <c r="E1070" s="14" t="s">
        <v>3897</v>
      </c>
      <c r="F1070" s="14" t="s">
        <v>1903</v>
      </c>
      <c r="G1070" s="11">
        <v>9</v>
      </c>
      <c r="H1070" s="15">
        <f>retribucións!$E$60</f>
        <v>6319.04</v>
      </c>
      <c r="I1070" s="11" t="s">
        <v>1349</v>
      </c>
      <c r="J1070" s="24" t="s">
        <v>1350</v>
      </c>
      <c r="K1070" s="11">
        <v>1</v>
      </c>
      <c r="L1070" s="14"/>
      <c r="M1070" s="14"/>
      <c r="N1070" s="12">
        <v>6003</v>
      </c>
      <c r="O1070" s="25"/>
      <c r="P1070" s="14" t="s">
        <v>1369</v>
      </c>
      <c r="Q1070" s="11" t="s">
        <v>15</v>
      </c>
      <c r="R1070" s="16" t="s">
        <v>21</v>
      </c>
      <c r="S1070" s="12"/>
      <c r="T1070" s="13" t="s">
        <v>17</v>
      </c>
      <c r="U1070" s="13" t="s">
        <v>6687</v>
      </c>
      <c r="V1070" s="11" t="s">
        <v>119</v>
      </c>
      <c r="W1070" s="14" t="s">
        <v>119</v>
      </c>
      <c r="X1070" s="14" t="s">
        <v>119</v>
      </c>
      <c r="Y1070" s="14" t="s">
        <v>119</v>
      </c>
      <c r="Z1070" s="14" t="s">
        <v>119</v>
      </c>
      <c r="AA1070" s="14"/>
      <c r="AB1070" s="15">
        <f>retribucións!$H$71</f>
        <v>18383.701689600002</v>
      </c>
      <c r="AC1070" s="15">
        <f>retribucións!$H$60</f>
        <v>18626.938628479998</v>
      </c>
      <c r="AD1070" s="15">
        <f t="shared" si="44"/>
        <v>243.23693887999616</v>
      </c>
    </row>
    <row r="1071" spans="1:30" ht="15" customHeight="1" x14ac:dyDescent="0.25">
      <c r="A1071" s="13" t="s">
        <v>17</v>
      </c>
      <c r="B1071" s="13" t="s">
        <v>119</v>
      </c>
      <c r="C1071" s="14" t="s">
        <v>3891</v>
      </c>
      <c r="D1071" s="24" t="s">
        <v>3898</v>
      </c>
      <c r="E1071" s="14" t="s">
        <v>3899</v>
      </c>
      <c r="F1071" s="14" t="s">
        <v>2263</v>
      </c>
      <c r="G1071" s="11">
        <v>10</v>
      </c>
      <c r="H1071" s="15">
        <f>retribucións!$E$59</f>
        <v>6486.34</v>
      </c>
      <c r="I1071" s="11" t="s">
        <v>1349</v>
      </c>
      <c r="J1071" s="24" t="s">
        <v>1350</v>
      </c>
      <c r="K1071" s="11">
        <v>1</v>
      </c>
      <c r="L1071" s="14"/>
      <c r="M1071" s="14"/>
      <c r="N1071" s="12">
        <v>6003</v>
      </c>
      <c r="O1071" s="25"/>
      <c r="P1071" s="14" t="s">
        <v>2259</v>
      </c>
      <c r="Q1071" s="11" t="s">
        <v>15</v>
      </c>
      <c r="R1071" s="16">
        <v>4424</v>
      </c>
      <c r="S1071" s="12"/>
      <c r="T1071" s="13" t="s">
        <v>17</v>
      </c>
      <c r="U1071" s="13" t="s">
        <v>6687</v>
      </c>
      <c r="V1071" s="11" t="s">
        <v>119</v>
      </c>
      <c r="W1071" s="14" t="s">
        <v>119</v>
      </c>
      <c r="X1071" s="14" t="s">
        <v>119</v>
      </c>
      <c r="Y1071" s="14" t="s">
        <v>119</v>
      </c>
      <c r="Z1071" s="14" t="s">
        <v>119</v>
      </c>
      <c r="AA1071" s="14"/>
      <c r="AB1071" s="15">
        <f>retribucións!$L$71</f>
        <v>18968.988064320001</v>
      </c>
      <c r="AC1071" s="15">
        <f>retribucións!$H$59</f>
        <v>19124.976097919996</v>
      </c>
      <c r="AD1071" s="15">
        <f>AC1071-AB1071</f>
        <v>155.98803359999511</v>
      </c>
    </row>
    <row r="1072" spans="1:30" ht="15" customHeight="1" x14ac:dyDescent="0.25">
      <c r="A1072" s="13" t="s">
        <v>17</v>
      </c>
      <c r="B1072" s="13" t="s">
        <v>119</v>
      </c>
      <c r="C1072" s="14" t="s">
        <v>3891</v>
      </c>
      <c r="D1072" s="24" t="s">
        <v>3900</v>
      </c>
      <c r="E1072" s="14" t="s">
        <v>3901</v>
      </c>
      <c r="F1072" s="14" t="s">
        <v>2263</v>
      </c>
      <c r="G1072" s="11">
        <v>10</v>
      </c>
      <c r="H1072" s="15">
        <f>retribucións!$E$59</f>
        <v>6486.34</v>
      </c>
      <c r="I1072" s="11" t="s">
        <v>1349</v>
      </c>
      <c r="J1072" s="24" t="s">
        <v>1350</v>
      </c>
      <c r="K1072" s="11">
        <v>1</v>
      </c>
      <c r="L1072" s="14"/>
      <c r="M1072" s="14"/>
      <c r="N1072" s="12">
        <v>6003</v>
      </c>
      <c r="O1072" s="25"/>
      <c r="P1072" s="14" t="s">
        <v>3902</v>
      </c>
      <c r="Q1072" s="11" t="s">
        <v>15</v>
      </c>
      <c r="R1072" s="16"/>
      <c r="S1072" s="12"/>
      <c r="T1072" s="13" t="s">
        <v>17</v>
      </c>
      <c r="U1072" s="13" t="s">
        <v>6687</v>
      </c>
      <c r="V1072" s="11" t="s">
        <v>119</v>
      </c>
      <c r="W1072" s="14" t="s">
        <v>119</v>
      </c>
      <c r="X1072" s="14" t="s">
        <v>119</v>
      </c>
      <c r="Y1072" s="14" t="s">
        <v>119</v>
      </c>
      <c r="Z1072" s="14" t="s">
        <v>119</v>
      </c>
      <c r="AA1072" s="14"/>
      <c r="AB1072" s="15">
        <f>retribucións!$L$71</f>
        <v>18968.988064320001</v>
      </c>
      <c r="AC1072" s="15">
        <f>retribucións!$H$59</f>
        <v>19124.976097919996</v>
      </c>
      <c r="AD1072" s="15">
        <f t="shared" ref="AD1072:AD1081" si="45">AC1072-AB1072</f>
        <v>155.98803359999511</v>
      </c>
    </row>
    <row r="1073" spans="1:30" ht="15" customHeight="1" x14ac:dyDescent="0.25">
      <c r="A1073" s="13" t="s">
        <v>17</v>
      </c>
      <c r="B1073" s="13" t="s">
        <v>119</v>
      </c>
      <c r="C1073" s="14" t="s">
        <v>3891</v>
      </c>
      <c r="D1073" s="24" t="s">
        <v>3903</v>
      </c>
      <c r="E1073" s="14" t="s">
        <v>3904</v>
      </c>
      <c r="F1073" s="14" t="s">
        <v>2263</v>
      </c>
      <c r="G1073" s="11">
        <v>9</v>
      </c>
      <c r="H1073" s="15">
        <f>retribucións!$E$60</f>
        <v>6319.04</v>
      </c>
      <c r="I1073" s="11" t="s">
        <v>1349</v>
      </c>
      <c r="J1073" s="24" t="s">
        <v>1350</v>
      </c>
      <c r="K1073" s="11">
        <v>1</v>
      </c>
      <c r="L1073" s="14"/>
      <c r="M1073" s="14"/>
      <c r="N1073" s="12">
        <v>6003</v>
      </c>
      <c r="O1073" s="25"/>
      <c r="P1073" s="14" t="s">
        <v>3905</v>
      </c>
      <c r="Q1073" s="11" t="s">
        <v>15</v>
      </c>
      <c r="R1073" s="16">
        <v>4425</v>
      </c>
      <c r="S1073" s="12"/>
      <c r="T1073" s="13" t="s">
        <v>17</v>
      </c>
      <c r="U1073" s="13" t="s">
        <v>6687</v>
      </c>
      <c r="V1073" s="11" t="s">
        <v>119</v>
      </c>
      <c r="W1073" s="14" t="s">
        <v>119</v>
      </c>
      <c r="X1073" s="14" t="s">
        <v>119</v>
      </c>
      <c r="Y1073" s="14" t="s">
        <v>119</v>
      </c>
      <c r="Z1073" s="14" t="s">
        <v>119</v>
      </c>
      <c r="AA1073" s="14"/>
      <c r="AB1073" s="15">
        <f>retribucións!$H$71</f>
        <v>18383.701689600002</v>
      </c>
      <c r="AC1073" s="15">
        <f>retribucións!$H$60</f>
        <v>18626.938628479998</v>
      </c>
      <c r="AD1073" s="15">
        <f t="shared" si="45"/>
        <v>243.23693887999616</v>
      </c>
    </row>
    <row r="1074" spans="1:30" ht="15" customHeight="1" x14ac:dyDescent="0.25">
      <c r="A1074" s="13" t="s">
        <v>17</v>
      </c>
      <c r="B1074" s="13" t="s">
        <v>119</v>
      </c>
      <c r="C1074" s="14" t="s">
        <v>3891</v>
      </c>
      <c r="D1074" s="24" t="s">
        <v>3906</v>
      </c>
      <c r="E1074" s="14" t="s">
        <v>3907</v>
      </c>
      <c r="F1074" s="14" t="s">
        <v>2263</v>
      </c>
      <c r="G1074" s="11">
        <v>9</v>
      </c>
      <c r="H1074" s="15">
        <f>retribucións!$E$60</f>
        <v>6319.04</v>
      </c>
      <c r="I1074" s="11" t="s">
        <v>1349</v>
      </c>
      <c r="J1074" s="24" t="s">
        <v>1350</v>
      </c>
      <c r="K1074" s="11">
        <v>1</v>
      </c>
      <c r="L1074" s="14"/>
      <c r="M1074" s="14"/>
      <c r="N1074" s="12">
        <v>6003</v>
      </c>
      <c r="O1074" s="25"/>
      <c r="P1074" s="14" t="s">
        <v>3905</v>
      </c>
      <c r="Q1074" s="11" t="s">
        <v>15</v>
      </c>
      <c r="R1074" s="16">
        <v>4425</v>
      </c>
      <c r="S1074" s="12"/>
      <c r="T1074" s="13" t="s">
        <v>17</v>
      </c>
      <c r="U1074" s="13" t="s">
        <v>6687</v>
      </c>
      <c r="V1074" s="11" t="s">
        <v>119</v>
      </c>
      <c r="W1074" s="14" t="s">
        <v>119</v>
      </c>
      <c r="X1074" s="14" t="s">
        <v>119</v>
      </c>
      <c r="Y1074" s="14" t="s">
        <v>119</v>
      </c>
      <c r="Z1074" s="14" t="s">
        <v>119</v>
      </c>
      <c r="AA1074" s="14"/>
      <c r="AB1074" s="15">
        <f>retribucións!$H$71</f>
        <v>18383.701689600002</v>
      </c>
      <c r="AC1074" s="15">
        <f>retribucións!$H$60</f>
        <v>18626.938628479998</v>
      </c>
      <c r="AD1074" s="15">
        <f t="shared" si="45"/>
        <v>243.23693887999616</v>
      </c>
    </row>
    <row r="1075" spans="1:30" ht="15" customHeight="1" x14ac:dyDescent="0.25">
      <c r="A1075" s="13" t="s">
        <v>17</v>
      </c>
      <c r="B1075" s="13" t="s">
        <v>119</v>
      </c>
      <c r="C1075" s="14" t="s">
        <v>3891</v>
      </c>
      <c r="D1075" s="24" t="s">
        <v>3908</v>
      </c>
      <c r="E1075" s="14" t="s">
        <v>3909</v>
      </c>
      <c r="F1075" s="14" t="s">
        <v>2263</v>
      </c>
      <c r="G1075" s="11">
        <v>10</v>
      </c>
      <c r="H1075" s="15">
        <f>retribucións!$E$59</f>
        <v>6486.34</v>
      </c>
      <c r="I1075" s="11" t="s">
        <v>1349</v>
      </c>
      <c r="J1075" s="24" t="s">
        <v>1350</v>
      </c>
      <c r="K1075" s="11">
        <v>1</v>
      </c>
      <c r="L1075" s="14"/>
      <c r="M1075" s="14"/>
      <c r="N1075" s="12">
        <v>6003</v>
      </c>
      <c r="O1075" s="25"/>
      <c r="P1075" s="14" t="s">
        <v>2259</v>
      </c>
      <c r="Q1075" s="11" t="s">
        <v>15</v>
      </c>
      <c r="R1075" s="16">
        <v>4424</v>
      </c>
      <c r="S1075" s="12"/>
      <c r="T1075" s="13" t="s">
        <v>17</v>
      </c>
      <c r="U1075" s="13" t="s">
        <v>6687</v>
      </c>
      <c r="V1075" s="11" t="s">
        <v>119</v>
      </c>
      <c r="W1075" s="14" t="s">
        <v>119</v>
      </c>
      <c r="X1075" s="14" t="s">
        <v>119</v>
      </c>
      <c r="Y1075" s="14" t="s">
        <v>119</v>
      </c>
      <c r="Z1075" s="14" t="s">
        <v>119</v>
      </c>
      <c r="AA1075" s="14"/>
      <c r="AB1075" s="15">
        <f>retribucións!$L$71</f>
        <v>18968.988064320001</v>
      </c>
      <c r="AC1075" s="15">
        <f>retribucións!$H$59</f>
        <v>19124.976097919996</v>
      </c>
      <c r="AD1075" s="15">
        <f t="shared" si="45"/>
        <v>155.98803359999511</v>
      </c>
    </row>
    <row r="1076" spans="1:30" ht="15" customHeight="1" x14ac:dyDescent="0.25">
      <c r="A1076" s="13" t="s">
        <v>17</v>
      </c>
      <c r="B1076" s="13" t="s">
        <v>119</v>
      </c>
      <c r="C1076" s="14" t="s">
        <v>3891</v>
      </c>
      <c r="D1076" s="24" t="s">
        <v>3910</v>
      </c>
      <c r="E1076" s="14" t="s">
        <v>3911</v>
      </c>
      <c r="F1076" s="14" t="s">
        <v>2263</v>
      </c>
      <c r="G1076" s="11">
        <v>10</v>
      </c>
      <c r="H1076" s="15">
        <f>retribucións!$E$59</f>
        <v>6486.34</v>
      </c>
      <c r="I1076" s="11" t="s">
        <v>1349</v>
      </c>
      <c r="J1076" s="24" t="s">
        <v>1350</v>
      </c>
      <c r="K1076" s="11">
        <v>1</v>
      </c>
      <c r="L1076" s="14"/>
      <c r="M1076" s="14"/>
      <c r="N1076" s="12">
        <v>6003</v>
      </c>
      <c r="O1076" s="25"/>
      <c r="P1076" s="14" t="s">
        <v>3902</v>
      </c>
      <c r="Q1076" s="11" t="s">
        <v>15</v>
      </c>
      <c r="R1076" s="16"/>
      <c r="S1076" s="12"/>
      <c r="T1076" s="13" t="s">
        <v>17</v>
      </c>
      <c r="U1076" s="13" t="s">
        <v>6687</v>
      </c>
      <c r="V1076" s="11" t="s">
        <v>119</v>
      </c>
      <c r="W1076" s="14" t="s">
        <v>119</v>
      </c>
      <c r="X1076" s="14" t="s">
        <v>119</v>
      </c>
      <c r="Y1076" s="14" t="s">
        <v>119</v>
      </c>
      <c r="Z1076" s="14" t="s">
        <v>119</v>
      </c>
      <c r="AA1076" s="14"/>
      <c r="AB1076" s="15">
        <f>retribucións!$L$71</f>
        <v>18968.988064320001</v>
      </c>
      <c r="AC1076" s="15">
        <f>retribucións!$H$59</f>
        <v>19124.976097919996</v>
      </c>
      <c r="AD1076" s="15">
        <f t="shared" si="45"/>
        <v>155.98803359999511</v>
      </c>
    </row>
    <row r="1077" spans="1:30" ht="15" customHeight="1" x14ac:dyDescent="0.25">
      <c r="A1077" s="13" t="s">
        <v>17</v>
      </c>
      <c r="B1077" s="13" t="s">
        <v>119</v>
      </c>
      <c r="C1077" s="14" t="s">
        <v>3912</v>
      </c>
      <c r="D1077" s="24" t="s">
        <v>3913</v>
      </c>
      <c r="E1077" s="14" t="s">
        <v>3914</v>
      </c>
      <c r="F1077" s="14" t="s">
        <v>1348</v>
      </c>
      <c r="G1077" s="11">
        <v>9</v>
      </c>
      <c r="H1077" s="15">
        <f>retribucións!$E$60</f>
        <v>6319.04</v>
      </c>
      <c r="I1077" s="11" t="s">
        <v>1349</v>
      </c>
      <c r="J1077" s="24" t="s">
        <v>1350</v>
      </c>
      <c r="K1077" s="11">
        <v>11</v>
      </c>
      <c r="L1077" s="14"/>
      <c r="M1077" s="14"/>
      <c r="N1077" s="12">
        <v>6003</v>
      </c>
      <c r="O1077" s="25"/>
      <c r="P1077" s="14"/>
      <c r="Q1077" s="11" t="s">
        <v>15</v>
      </c>
      <c r="R1077" s="16">
        <v>948</v>
      </c>
      <c r="S1077" s="12"/>
      <c r="T1077" s="13" t="s">
        <v>17</v>
      </c>
      <c r="U1077" s="13" t="s">
        <v>6687</v>
      </c>
      <c r="V1077" s="11" t="s">
        <v>119</v>
      </c>
      <c r="W1077" s="14" t="s">
        <v>119</v>
      </c>
      <c r="X1077" s="14" t="s">
        <v>119</v>
      </c>
      <c r="Y1077" s="14" t="s">
        <v>119</v>
      </c>
      <c r="Z1077" s="14" t="s">
        <v>119</v>
      </c>
      <c r="AA1077" s="14"/>
      <c r="AB1077" s="15">
        <f>retribucións!$H$71</f>
        <v>18383.701689600002</v>
      </c>
      <c r="AC1077" s="15">
        <f>retribucións!$H$60</f>
        <v>18626.938628479998</v>
      </c>
      <c r="AD1077" s="15">
        <f t="shared" si="45"/>
        <v>243.23693887999616</v>
      </c>
    </row>
    <row r="1078" spans="1:30" ht="15" customHeight="1" x14ac:dyDescent="0.25">
      <c r="A1078" s="13" t="s">
        <v>17</v>
      </c>
      <c r="B1078" s="13" t="s">
        <v>17</v>
      </c>
      <c r="C1078" s="14" t="s">
        <v>3912</v>
      </c>
      <c r="D1078" s="24" t="s">
        <v>3915</v>
      </c>
      <c r="E1078" s="14" t="s">
        <v>3916</v>
      </c>
      <c r="F1078" s="14" t="s">
        <v>1348</v>
      </c>
      <c r="G1078" s="11">
        <v>9</v>
      </c>
      <c r="H1078" s="15">
        <f>retribucións!$E$60</f>
        <v>6319.04</v>
      </c>
      <c r="I1078" s="11" t="s">
        <v>1349</v>
      </c>
      <c r="J1078" s="24" t="s">
        <v>1350</v>
      </c>
      <c r="K1078" s="11">
        <v>11</v>
      </c>
      <c r="L1078" s="14"/>
      <c r="M1078" s="14"/>
      <c r="N1078" s="12">
        <v>6003</v>
      </c>
      <c r="O1078" s="25"/>
      <c r="P1078" s="14"/>
      <c r="Q1078" s="11" t="s">
        <v>15</v>
      </c>
      <c r="R1078" s="16" t="s">
        <v>16</v>
      </c>
      <c r="S1078" s="12"/>
      <c r="T1078" s="13" t="s">
        <v>17</v>
      </c>
      <c r="U1078" s="13" t="s">
        <v>17</v>
      </c>
      <c r="V1078" s="11">
        <v>478</v>
      </c>
      <c r="W1078" s="14" t="s">
        <v>672</v>
      </c>
      <c r="X1078" s="14" t="s">
        <v>673</v>
      </c>
      <c r="Y1078" s="14" t="s">
        <v>20</v>
      </c>
      <c r="Z1078" s="14">
        <v>0</v>
      </c>
      <c r="AA1078" s="14"/>
      <c r="AB1078" s="15">
        <f>retribucións!$H$71</f>
        <v>18383.701689600002</v>
      </c>
      <c r="AC1078" s="15">
        <f>retribucións!$H$60</f>
        <v>18626.938628479998</v>
      </c>
      <c r="AD1078" s="15">
        <f t="shared" si="45"/>
        <v>243.23693887999616</v>
      </c>
    </row>
    <row r="1079" spans="1:30" ht="15" customHeight="1" x14ac:dyDescent="0.25">
      <c r="A1079" s="13" t="s">
        <v>17</v>
      </c>
      <c r="B1079" s="13" t="s">
        <v>119</v>
      </c>
      <c r="C1079" s="14" t="s">
        <v>3912</v>
      </c>
      <c r="D1079" s="24" t="s">
        <v>3917</v>
      </c>
      <c r="E1079" s="14" t="s">
        <v>3918</v>
      </c>
      <c r="F1079" s="14" t="s">
        <v>1348</v>
      </c>
      <c r="G1079" s="11">
        <v>9</v>
      </c>
      <c r="H1079" s="15">
        <f>retribucións!$E$60</f>
        <v>6319.04</v>
      </c>
      <c r="I1079" s="11" t="s">
        <v>1349</v>
      </c>
      <c r="J1079" s="24" t="s">
        <v>1350</v>
      </c>
      <c r="K1079" s="11">
        <v>11</v>
      </c>
      <c r="L1079" s="14"/>
      <c r="M1079" s="14"/>
      <c r="N1079" s="12">
        <v>6003</v>
      </c>
      <c r="O1079" s="25"/>
      <c r="P1079" s="14"/>
      <c r="Q1079" s="11" t="s">
        <v>15</v>
      </c>
      <c r="R1079" s="16" t="s">
        <v>16</v>
      </c>
      <c r="S1079" s="12"/>
      <c r="T1079" s="13" t="s">
        <v>17</v>
      </c>
      <c r="U1079" s="13" t="s">
        <v>6687</v>
      </c>
      <c r="V1079" s="11" t="s">
        <v>119</v>
      </c>
      <c r="W1079" s="14" t="s">
        <v>119</v>
      </c>
      <c r="X1079" s="14" t="s">
        <v>119</v>
      </c>
      <c r="Y1079" s="14" t="s">
        <v>119</v>
      </c>
      <c r="Z1079" s="14" t="s">
        <v>119</v>
      </c>
      <c r="AA1079" s="14"/>
      <c r="AB1079" s="15">
        <f>retribucións!$H$71</f>
        <v>18383.701689600002</v>
      </c>
      <c r="AC1079" s="15">
        <f>retribucións!$H$60</f>
        <v>18626.938628479998</v>
      </c>
      <c r="AD1079" s="15">
        <f t="shared" si="45"/>
        <v>243.23693887999616</v>
      </c>
    </row>
    <row r="1080" spans="1:30" ht="15" customHeight="1" x14ac:dyDescent="0.25">
      <c r="A1080" s="13" t="s">
        <v>17</v>
      </c>
      <c r="B1080" s="13" t="s">
        <v>119</v>
      </c>
      <c r="C1080" s="14" t="s">
        <v>3912</v>
      </c>
      <c r="D1080" s="24" t="s">
        <v>3919</v>
      </c>
      <c r="E1080" s="14" t="s">
        <v>3920</v>
      </c>
      <c r="F1080" s="14" t="s">
        <v>1348</v>
      </c>
      <c r="G1080" s="11">
        <v>9</v>
      </c>
      <c r="H1080" s="15">
        <f>retribucións!$E$60</f>
        <v>6319.04</v>
      </c>
      <c r="I1080" s="11" t="s">
        <v>1349</v>
      </c>
      <c r="J1080" s="24" t="s">
        <v>1350</v>
      </c>
      <c r="K1080" s="11">
        <v>11</v>
      </c>
      <c r="L1080" s="14"/>
      <c r="M1080" s="14"/>
      <c r="N1080" s="12">
        <v>6003</v>
      </c>
      <c r="O1080" s="25"/>
      <c r="P1080" s="14"/>
      <c r="Q1080" s="11" t="s">
        <v>15</v>
      </c>
      <c r="R1080" s="16">
        <v>948</v>
      </c>
      <c r="S1080" s="12"/>
      <c r="T1080" s="13" t="s">
        <v>17</v>
      </c>
      <c r="U1080" s="13" t="s">
        <v>6687</v>
      </c>
      <c r="V1080" s="11" t="s">
        <v>119</v>
      </c>
      <c r="W1080" s="14" t="s">
        <v>119</v>
      </c>
      <c r="X1080" s="14" t="s">
        <v>119</v>
      </c>
      <c r="Y1080" s="14" t="s">
        <v>119</v>
      </c>
      <c r="Z1080" s="14" t="s">
        <v>119</v>
      </c>
      <c r="AA1080" s="14"/>
      <c r="AB1080" s="15">
        <f>retribucións!$H$71</f>
        <v>18383.701689600002</v>
      </c>
      <c r="AC1080" s="15">
        <f>retribucións!$H$60</f>
        <v>18626.938628479998</v>
      </c>
      <c r="AD1080" s="15">
        <f t="shared" si="45"/>
        <v>243.23693887999616</v>
      </c>
    </row>
    <row r="1081" spans="1:30" ht="15" customHeight="1" x14ac:dyDescent="0.25">
      <c r="A1081" s="13" t="s">
        <v>17</v>
      </c>
      <c r="B1081" s="13" t="s">
        <v>17</v>
      </c>
      <c r="C1081" s="14" t="s">
        <v>3912</v>
      </c>
      <c r="D1081" s="24" t="s">
        <v>3921</v>
      </c>
      <c r="E1081" s="14" t="s">
        <v>3922</v>
      </c>
      <c r="F1081" s="14" t="s">
        <v>1348</v>
      </c>
      <c r="G1081" s="11">
        <v>9</v>
      </c>
      <c r="H1081" s="15">
        <f>retribucións!$E$60</f>
        <v>6319.04</v>
      </c>
      <c r="I1081" s="11" t="s">
        <v>1349</v>
      </c>
      <c r="J1081" s="24" t="s">
        <v>1350</v>
      </c>
      <c r="K1081" s="11">
        <v>11</v>
      </c>
      <c r="L1081" s="14"/>
      <c r="M1081" s="14"/>
      <c r="N1081" s="12">
        <v>6003</v>
      </c>
      <c r="O1081" s="25"/>
      <c r="P1081" s="14"/>
      <c r="Q1081" s="11" t="s">
        <v>15</v>
      </c>
      <c r="R1081" s="16">
        <v>948</v>
      </c>
      <c r="S1081" s="12"/>
      <c r="T1081" s="13" t="s">
        <v>17</v>
      </c>
      <c r="U1081" s="13" t="s">
        <v>17</v>
      </c>
      <c r="V1081" s="11">
        <v>86</v>
      </c>
      <c r="W1081" s="14" t="s">
        <v>674</v>
      </c>
      <c r="X1081" s="14" t="s">
        <v>675</v>
      </c>
      <c r="Y1081" s="14" t="s">
        <v>20</v>
      </c>
      <c r="Z1081" s="14">
        <v>0</v>
      </c>
      <c r="AA1081" s="14"/>
      <c r="AB1081" s="15">
        <f>retribucións!$H$71</f>
        <v>18383.701689600002</v>
      </c>
      <c r="AC1081" s="15">
        <f>retribucións!$H$60</f>
        <v>18626.938628479998</v>
      </c>
      <c r="AD1081" s="15">
        <f t="shared" si="45"/>
        <v>243.23693887999616</v>
      </c>
    </row>
    <row r="1082" spans="1:30" ht="15" customHeight="1" x14ac:dyDescent="0.25">
      <c r="A1082" s="13" t="s">
        <v>17</v>
      </c>
      <c r="B1082" s="13" t="s">
        <v>17</v>
      </c>
      <c r="C1082" s="14" t="s">
        <v>3923</v>
      </c>
      <c r="D1082" s="24" t="s">
        <v>3924</v>
      </c>
      <c r="E1082" s="14" t="s">
        <v>3925</v>
      </c>
      <c r="F1082" s="14" t="s">
        <v>1348</v>
      </c>
      <c r="G1082" s="11">
        <v>10</v>
      </c>
      <c r="H1082" s="15">
        <f>retribucións!$E$59</f>
        <v>6486.34</v>
      </c>
      <c r="I1082" s="11" t="s">
        <v>1349</v>
      </c>
      <c r="J1082" s="24" t="s">
        <v>1350</v>
      </c>
      <c r="K1082" s="11">
        <v>11</v>
      </c>
      <c r="L1082" s="14"/>
      <c r="M1082" s="14"/>
      <c r="N1082" s="12">
        <v>6003</v>
      </c>
      <c r="O1082" s="25"/>
      <c r="P1082" s="14" t="s">
        <v>2259</v>
      </c>
      <c r="Q1082" s="11" t="s">
        <v>15</v>
      </c>
      <c r="R1082" s="16" t="s">
        <v>579</v>
      </c>
      <c r="S1082" s="12"/>
      <c r="T1082" s="13" t="s">
        <v>17</v>
      </c>
      <c r="U1082" s="13" t="s">
        <v>17</v>
      </c>
      <c r="V1082" s="11">
        <v>506</v>
      </c>
      <c r="W1082" s="14" t="s">
        <v>676</v>
      </c>
      <c r="X1082" s="14" t="s">
        <v>677</v>
      </c>
      <c r="Y1082" s="14" t="s">
        <v>20</v>
      </c>
      <c r="Z1082" s="14">
        <v>0</v>
      </c>
      <c r="AA1082" s="14"/>
      <c r="AB1082" s="15">
        <f>retribucións!$L$71</f>
        <v>18968.988064320001</v>
      </c>
      <c r="AC1082" s="15">
        <f>retribucións!$H$59</f>
        <v>19124.976097919996</v>
      </c>
      <c r="AD1082" s="15">
        <f>AC1082-AB1082</f>
        <v>155.98803359999511</v>
      </c>
    </row>
    <row r="1083" spans="1:30" ht="15" customHeight="1" x14ac:dyDescent="0.25">
      <c r="A1083" s="13" t="s">
        <v>17</v>
      </c>
      <c r="B1083" s="13" t="s">
        <v>119</v>
      </c>
      <c r="C1083" s="14" t="s">
        <v>3923</v>
      </c>
      <c r="D1083" s="24" t="s">
        <v>3926</v>
      </c>
      <c r="E1083" s="14" t="s">
        <v>3927</v>
      </c>
      <c r="F1083" s="14" t="s">
        <v>1348</v>
      </c>
      <c r="G1083" s="11">
        <v>10</v>
      </c>
      <c r="H1083" s="15">
        <f>retribucións!$E$59</f>
        <v>6486.34</v>
      </c>
      <c r="I1083" s="11" t="s">
        <v>1349</v>
      </c>
      <c r="J1083" s="24" t="s">
        <v>1350</v>
      </c>
      <c r="K1083" s="11">
        <v>11</v>
      </c>
      <c r="L1083" s="14"/>
      <c r="M1083" s="14"/>
      <c r="N1083" s="12">
        <v>6003</v>
      </c>
      <c r="O1083" s="25"/>
      <c r="P1083" s="14" t="s">
        <v>2259</v>
      </c>
      <c r="Q1083" s="11" t="s">
        <v>15</v>
      </c>
      <c r="R1083" s="16" t="s">
        <v>579</v>
      </c>
      <c r="S1083" s="12"/>
      <c r="T1083" s="13" t="s">
        <v>17</v>
      </c>
      <c r="U1083" s="13" t="s">
        <v>6687</v>
      </c>
      <c r="V1083" s="11" t="s">
        <v>119</v>
      </c>
      <c r="W1083" s="14" t="s">
        <v>119</v>
      </c>
      <c r="X1083" s="14" t="s">
        <v>119</v>
      </c>
      <c r="Y1083" s="14" t="s">
        <v>119</v>
      </c>
      <c r="Z1083" s="14" t="s">
        <v>119</v>
      </c>
      <c r="AA1083" s="14"/>
      <c r="AB1083" s="15">
        <f>retribucións!$L$71</f>
        <v>18968.988064320001</v>
      </c>
      <c r="AC1083" s="15">
        <f>retribucións!$H$59</f>
        <v>19124.976097919996</v>
      </c>
      <c r="AD1083" s="15">
        <f>AC1083-AB1083</f>
        <v>155.98803359999511</v>
      </c>
    </row>
    <row r="1084" spans="1:30" ht="15" customHeight="1" x14ac:dyDescent="0.25">
      <c r="A1084" s="13" t="s">
        <v>17</v>
      </c>
      <c r="B1084" s="13" t="s">
        <v>119</v>
      </c>
      <c r="C1084" s="14" t="s">
        <v>3923</v>
      </c>
      <c r="D1084" s="24" t="s">
        <v>3928</v>
      </c>
      <c r="E1084" s="14" t="s">
        <v>3929</v>
      </c>
      <c r="F1084" s="14" t="s">
        <v>1348</v>
      </c>
      <c r="G1084" s="11">
        <v>10</v>
      </c>
      <c r="H1084" s="15">
        <f>retribucións!$E$59</f>
        <v>6486.34</v>
      </c>
      <c r="I1084" s="11" t="s">
        <v>1349</v>
      </c>
      <c r="J1084" s="24" t="s">
        <v>1350</v>
      </c>
      <c r="K1084" s="11">
        <v>11</v>
      </c>
      <c r="L1084" s="14"/>
      <c r="M1084" s="14"/>
      <c r="N1084" s="12">
        <v>6003</v>
      </c>
      <c r="O1084" s="25"/>
      <c r="P1084" s="14" t="s">
        <v>2259</v>
      </c>
      <c r="Q1084" s="11" t="s">
        <v>15</v>
      </c>
      <c r="R1084" s="16">
        <v>9733</v>
      </c>
      <c r="S1084" s="12"/>
      <c r="T1084" s="13" t="s">
        <v>17</v>
      </c>
      <c r="U1084" s="13" t="s">
        <v>6687</v>
      </c>
      <c r="V1084" s="11" t="s">
        <v>119</v>
      </c>
      <c r="W1084" s="14" t="s">
        <v>119</v>
      </c>
      <c r="X1084" s="14" t="s">
        <v>119</v>
      </c>
      <c r="Y1084" s="14" t="s">
        <v>119</v>
      </c>
      <c r="Z1084" s="14" t="s">
        <v>119</v>
      </c>
      <c r="AA1084" s="14"/>
      <c r="AB1084" s="15">
        <f>retribucións!$L$71</f>
        <v>18968.988064320001</v>
      </c>
      <c r="AC1084" s="15">
        <f>retribucións!$H$59</f>
        <v>19124.976097919996</v>
      </c>
      <c r="AD1084" s="15">
        <f>AC1084-AB1084</f>
        <v>155.98803359999511</v>
      </c>
    </row>
    <row r="1085" spans="1:30" ht="15" customHeight="1" x14ac:dyDescent="0.25">
      <c r="A1085" s="13" t="s">
        <v>17</v>
      </c>
      <c r="B1085" s="13" t="s">
        <v>17</v>
      </c>
      <c r="C1085" s="14" t="s">
        <v>3923</v>
      </c>
      <c r="D1085" s="24" t="s">
        <v>3930</v>
      </c>
      <c r="E1085" s="14" t="s">
        <v>3931</v>
      </c>
      <c r="F1085" s="14" t="s">
        <v>1348</v>
      </c>
      <c r="G1085" s="11">
        <v>9</v>
      </c>
      <c r="H1085" s="15">
        <f>retribucións!$E$60</f>
        <v>6319.04</v>
      </c>
      <c r="I1085" s="11" t="s">
        <v>1349</v>
      </c>
      <c r="J1085" s="24" t="s">
        <v>1350</v>
      </c>
      <c r="K1085" s="11">
        <v>11</v>
      </c>
      <c r="L1085" s="14"/>
      <c r="M1085" s="14"/>
      <c r="N1085" s="12">
        <v>6003</v>
      </c>
      <c r="O1085" s="25"/>
      <c r="P1085" s="14" t="s">
        <v>3410</v>
      </c>
      <c r="Q1085" s="11" t="s">
        <v>15</v>
      </c>
      <c r="R1085" s="16">
        <v>949</v>
      </c>
      <c r="S1085" s="12" t="s">
        <v>534</v>
      </c>
      <c r="T1085" s="13" t="s">
        <v>17</v>
      </c>
      <c r="U1085" s="13" t="s">
        <v>17</v>
      </c>
      <c r="V1085" s="11">
        <v>637</v>
      </c>
      <c r="W1085" s="14" t="s">
        <v>678</v>
      </c>
      <c r="X1085" s="14" t="s">
        <v>679</v>
      </c>
      <c r="Y1085" s="14" t="s">
        <v>20</v>
      </c>
      <c r="Z1085" s="14">
        <v>0</v>
      </c>
      <c r="AA1085" s="14"/>
      <c r="AB1085" s="15">
        <f>retribucións!$H$71/2</f>
        <v>9191.8508448000011</v>
      </c>
      <c r="AC1085" s="15">
        <f>+retribucións!H60</f>
        <v>18626.938628479998</v>
      </c>
      <c r="AD1085" s="15">
        <f t="shared" ref="AD1085" si="46">AC1085-AB1085</f>
        <v>9435.0877836799973</v>
      </c>
    </row>
    <row r="1086" spans="1:30" ht="15" customHeight="1" x14ac:dyDescent="0.25">
      <c r="A1086" s="13" t="s">
        <v>17</v>
      </c>
      <c r="B1086" s="13" t="s">
        <v>17</v>
      </c>
      <c r="C1086" s="14" t="s">
        <v>3923</v>
      </c>
      <c r="D1086" s="24" t="s">
        <v>3932</v>
      </c>
      <c r="E1086" s="14" t="s">
        <v>3933</v>
      </c>
      <c r="F1086" s="14" t="s">
        <v>1348</v>
      </c>
      <c r="G1086" s="11">
        <v>10</v>
      </c>
      <c r="H1086" s="15">
        <f>retribucións!$E$59</f>
        <v>6486.34</v>
      </c>
      <c r="I1086" s="11" t="s">
        <v>1349</v>
      </c>
      <c r="J1086" s="24" t="s">
        <v>1350</v>
      </c>
      <c r="K1086" s="11">
        <v>11</v>
      </c>
      <c r="L1086" s="14"/>
      <c r="M1086" s="14"/>
      <c r="N1086" s="12">
        <v>6003</v>
      </c>
      <c r="O1086" s="25"/>
      <c r="P1086" s="14" t="s">
        <v>2259</v>
      </c>
      <c r="Q1086" s="11" t="s">
        <v>15</v>
      </c>
      <c r="R1086" s="16">
        <v>9733</v>
      </c>
      <c r="S1086" s="12"/>
      <c r="T1086" s="13" t="s">
        <v>17</v>
      </c>
      <c r="U1086" s="13" t="s">
        <v>17</v>
      </c>
      <c r="V1086" s="11">
        <v>185</v>
      </c>
      <c r="W1086" s="14" t="s">
        <v>680</v>
      </c>
      <c r="X1086" s="14" t="s">
        <v>681</v>
      </c>
      <c r="Y1086" s="14" t="s">
        <v>20</v>
      </c>
      <c r="Z1086" s="14">
        <v>0</v>
      </c>
      <c r="AA1086" s="14"/>
      <c r="AB1086" s="15">
        <f>retribucións!$L$71</f>
        <v>18968.988064320001</v>
      </c>
      <c r="AC1086" s="15">
        <f>retribucións!$H$59</f>
        <v>19124.976097919996</v>
      </c>
      <c r="AD1086" s="15">
        <f>AC1086-AB1086</f>
        <v>155.98803359999511</v>
      </c>
    </row>
    <row r="1087" spans="1:30" ht="15" customHeight="1" x14ac:dyDescent="0.25">
      <c r="A1087" s="13" t="s">
        <v>17</v>
      </c>
      <c r="B1087" s="13" t="s">
        <v>119</v>
      </c>
      <c r="C1087" s="14" t="s">
        <v>3934</v>
      </c>
      <c r="D1087" s="24" t="s">
        <v>3935</v>
      </c>
      <c r="E1087" s="14" t="s">
        <v>3936</v>
      </c>
      <c r="F1087" s="14" t="s">
        <v>1348</v>
      </c>
      <c r="G1087" s="11">
        <v>9</v>
      </c>
      <c r="H1087" s="15">
        <f>retribucións!$E$60</f>
        <v>6319.04</v>
      </c>
      <c r="I1087" s="11" t="s">
        <v>1349</v>
      </c>
      <c r="J1087" s="24" t="s">
        <v>1350</v>
      </c>
      <c r="K1087" s="11">
        <v>11</v>
      </c>
      <c r="L1087" s="14"/>
      <c r="M1087" s="14"/>
      <c r="N1087" s="12">
        <v>6003</v>
      </c>
      <c r="O1087" s="25"/>
      <c r="P1087" s="14"/>
      <c r="Q1087" s="11" t="s">
        <v>15</v>
      </c>
      <c r="R1087" s="16" t="s">
        <v>16</v>
      </c>
      <c r="S1087" s="12"/>
      <c r="T1087" s="13" t="s">
        <v>17</v>
      </c>
      <c r="U1087" s="13" t="s">
        <v>6687</v>
      </c>
      <c r="V1087" s="11" t="s">
        <v>119</v>
      </c>
      <c r="W1087" s="14" t="s">
        <v>119</v>
      </c>
      <c r="X1087" s="14" t="s">
        <v>119</v>
      </c>
      <c r="Y1087" s="14" t="s">
        <v>119</v>
      </c>
      <c r="Z1087" s="14" t="s">
        <v>119</v>
      </c>
      <c r="AA1087" s="14"/>
      <c r="AB1087" s="15">
        <f>retribucións!$H$71</f>
        <v>18383.701689600002</v>
      </c>
      <c r="AC1087" s="15">
        <f>retribucións!$H$60</f>
        <v>18626.938628479998</v>
      </c>
      <c r="AD1087" s="15">
        <f t="shared" ref="AD1087:AD1093" si="47">AC1087-AB1087</f>
        <v>243.23693887999616</v>
      </c>
    </row>
    <row r="1088" spans="1:30" ht="15" customHeight="1" x14ac:dyDescent="0.25">
      <c r="A1088" s="13" t="s">
        <v>17</v>
      </c>
      <c r="B1088" s="13" t="s">
        <v>119</v>
      </c>
      <c r="C1088" s="14" t="s">
        <v>3934</v>
      </c>
      <c r="D1088" s="24" t="s">
        <v>3937</v>
      </c>
      <c r="E1088" s="14" t="s">
        <v>3938</v>
      </c>
      <c r="F1088" s="14" t="s">
        <v>1348</v>
      </c>
      <c r="G1088" s="11">
        <v>9</v>
      </c>
      <c r="H1088" s="15">
        <f>retribucións!$E$60</f>
        <v>6319.04</v>
      </c>
      <c r="I1088" s="11" t="s">
        <v>1349</v>
      </c>
      <c r="J1088" s="24" t="s">
        <v>1350</v>
      </c>
      <c r="K1088" s="11">
        <v>11</v>
      </c>
      <c r="L1088" s="14"/>
      <c r="M1088" s="14"/>
      <c r="N1088" s="12">
        <v>6003</v>
      </c>
      <c r="O1088" s="25"/>
      <c r="P1088" s="14"/>
      <c r="Q1088" s="11" t="s">
        <v>15</v>
      </c>
      <c r="R1088" s="16">
        <v>948</v>
      </c>
      <c r="S1088" s="12"/>
      <c r="T1088" s="13" t="s">
        <v>17</v>
      </c>
      <c r="U1088" s="13" t="s">
        <v>6687</v>
      </c>
      <c r="V1088" s="11" t="s">
        <v>119</v>
      </c>
      <c r="W1088" s="14" t="s">
        <v>119</v>
      </c>
      <c r="X1088" s="14" t="s">
        <v>119</v>
      </c>
      <c r="Y1088" s="14" t="s">
        <v>119</v>
      </c>
      <c r="Z1088" s="14" t="s">
        <v>119</v>
      </c>
      <c r="AA1088" s="14"/>
      <c r="AB1088" s="15">
        <f>retribucións!$H$71</f>
        <v>18383.701689600002</v>
      </c>
      <c r="AC1088" s="15">
        <f>retribucións!$H$60</f>
        <v>18626.938628479998</v>
      </c>
      <c r="AD1088" s="15">
        <f t="shared" si="47"/>
        <v>243.23693887999616</v>
      </c>
    </row>
    <row r="1089" spans="1:30" ht="15" customHeight="1" x14ac:dyDescent="0.25">
      <c r="A1089" s="13" t="s">
        <v>17</v>
      </c>
      <c r="B1089" s="13" t="s">
        <v>119</v>
      </c>
      <c r="C1089" s="14" t="s">
        <v>3939</v>
      </c>
      <c r="D1089" s="24" t="s">
        <v>3940</v>
      </c>
      <c r="E1089" s="14" t="s">
        <v>3941</v>
      </c>
      <c r="F1089" s="14" t="s">
        <v>1348</v>
      </c>
      <c r="G1089" s="11">
        <v>9</v>
      </c>
      <c r="H1089" s="15">
        <f>retribucións!$E$60</f>
        <v>6319.04</v>
      </c>
      <c r="I1089" s="11" t="s">
        <v>1349</v>
      </c>
      <c r="J1089" s="24" t="s">
        <v>1350</v>
      </c>
      <c r="K1089" s="11">
        <v>11</v>
      </c>
      <c r="L1089" s="14"/>
      <c r="M1089" s="14"/>
      <c r="N1089" s="12">
        <v>6003</v>
      </c>
      <c r="O1089" s="25"/>
      <c r="P1089" s="14"/>
      <c r="Q1089" s="11" t="s">
        <v>15</v>
      </c>
      <c r="R1089" s="16" t="s">
        <v>16</v>
      </c>
      <c r="S1089" s="12"/>
      <c r="T1089" s="13" t="s">
        <v>17</v>
      </c>
      <c r="U1089" s="13" t="s">
        <v>6687</v>
      </c>
      <c r="V1089" s="11" t="s">
        <v>119</v>
      </c>
      <c r="W1089" s="14" t="s">
        <v>119</v>
      </c>
      <c r="X1089" s="14" t="s">
        <v>119</v>
      </c>
      <c r="Y1089" s="14" t="s">
        <v>119</v>
      </c>
      <c r="Z1089" s="14" t="s">
        <v>119</v>
      </c>
      <c r="AA1089" s="14"/>
      <c r="AB1089" s="15">
        <f>retribucións!$H$71</f>
        <v>18383.701689600002</v>
      </c>
      <c r="AC1089" s="15">
        <f>retribucións!$H$60</f>
        <v>18626.938628479998</v>
      </c>
      <c r="AD1089" s="15">
        <f t="shared" si="47"/>
        <v>243.23693887999616</v>
      </c>
    </row>
    <row r="1090" spans="1:30" ht="15" customHeight="1" x14ac:dyDescent="0.25">
      <c r="A1090" s="13" t="s">
        <v>17</v>
      </c>
      <c r="B1090" s="13" t="s">
        <v>119</v>
      </c>
      <c r="C1090" s="14" t="s">
        <v>3939</v>
      </c>
      <c r="D1090" s="24" t="s">
        <v>3942</v>
      </c>
      <c r="E1090" s="14" t="s">
        <v>3943</v>
      </c>
      <c r="F1090" s="14" t="s">
        <v>1348</v>
      </c>
      <c r="G1090" s="11">
        <v>9</v>
      </c>
      <c r="H1090" s="15">
        <f>retribucións!$E$60</f>
        <v>6319.04</v>
      </c>
      <c r="I1090" s="11" t="s">
        <v>1349</v>
      </c>
      <c r="J1090" s="24" t="s">
        <v>1350</v>
      </c>
      <c r="K1090" s="11">
        <v>11</v>
      </c>
      <c r="L1090" s="14"/>
      <c r="M1090" s="14"/>
      <c r="N1090" s="12">
        <v>6003</v>
      </c>
      <c r="O1090" s="25"/>
      <c r="P1090" s="14"/>
      <c r="Q1090" s="11" t="s">
        <v>15</v>
      </c>
      <c r="R1090" s="16">
        <v>948</v>
      </c>
      <c r="S1090" s="12"/>
      <c r="T1090" s="13" t="s">
        <v>17</v>
      </c>
      <c r="U1090" s="13" t="s">
        <v>6687</v>
      </c>
      <c r="V1090" s="11" t="s">
        <v>119</v>
      </c>
      <c r="W1090" s="14" t="s">
        <v>119</v>
      </c>
      <c r="X1090" s="14" t="s">
        <v>119</v>
      </c>
      <c r="Y1090" s="14" t="s">
        <v>119</v>
      </c>
      <c r="Z1090" s="14" t="s">
        <v>119</v>
      </c>
      <c r="AA1090" s="14"/>
      <c r="AB1090" s="15">
        <f>retribucións!$H$71</f>
        <v>18383.701689600002</v>
      </c>
      <c r="AC1090" s="15">
        <f>retribucións!$H$60</f>
        <v>18626.938628479998</v>
      </c>
      <c r="AD1090" s="15">
        <f t="shared" si="47"/>
        <v>243.23693887999616</v>
      </c>
    </row>
    <row r="1091" spans="1:30" ht="15" customHeight="1" x14ac:dyDescent="0.25">
      <c r="A1091" s="13" t="s">
        <v>17</v>
      </c>
      <c r="B1091" s="13" t="s">
        <v>119</v>
      </c>
      <c r="C1091" s="14" t="s">
        <v>3939</v>
      </c>
      <c r="D1091" s="24" t="s">
        <v>3944</v>
      </c>
      <c r="E1091" s="14" t="s">
        <v>3945</v>
      </c>
      <c r="F1091" s="14" t="s">
        <v>1348</v>
      </c>
      <c r="G1091" s="11">
        <v>9</v>
      </c>
      <c r="H1091" s="15">
        <f>retribucións!$E$60</f>
        <v>6319.04</v>
      </c>
      <c r="I1091" s="11" t="s">
        <v>1349</v>
      </c>
      <c r="J1091" s="24" t="s">
        <v>1350</v>
      </c>
      <c r="K1091" s="11">
        <v>11</v>
      </c>
      <c r="L1091" s="14"/>
      <c r="M1091" s="14"/>
      <c r="N1091" s="12">
        <v>6003</v>
      </c>
      <c r="O1091" s="25"/>
      <c r="P1091" s="14"/>
      <c r="Q1091" s="11" t="s">
        <v>15</v>
      </c>
      <c r="R1091" s="16" t="s">
        <v>16</v>
      </c>
      <c r="S1091" s="12"/>
      <c r="T1091" s="13" t="s">
        <v>17</v>
      </c>
      <c r="U1091" s="13" t="s">
        <v>6687</v>
      </c>
      <c r="V1091" s="11" t="s">
        <v>119</v>
      </c>
      <c r="W1091" s="14" t="s">
        <v>119</v>
      </c>
      <c r="X1091" s="14" t="s">
        <v>119</v>
      </c>
      <c r="Y1091" s="14" t="s">
        <v>119</v>
      </c>
      <c r="Z1091" s="14" t="s">
        <v>119</v>
      </c>
      <c r="AA1091" s="14"/>
      <c r="AB1091" s="15">
        <f>retribucións!$H$71</f>
        <v>18383.701689600002</v>
      </c>
      <c r="AC1091" s="15">
        <f>retribucións!$H$60</f>
        <v>18626.938628479998</v>
      </c>
      <c r="AD1091" s="15">
        <f t="shared" si="47"/>
        <v>243.23693887999616</v>
      </c>
    </row>
    <row r="1092" spans="1:30" ht="15" customHeight="1" x14ac:dyDescent="0.25">
      <c r="A1092" s="13" t="s">
        <v>17</v>
      </c>
      <c r="B1092" s="13" t="s">
        <v>119</v>
      </c>
      <c r="C1092" s="14" t="s">
        <v>3939</v>
      </c>
      <c r="D1092" s="24" t="s">
        <v>3946</v>
      </c>
      <c r="E1092" s="14" t="s">
        <v>3947</v>
      </c>
      <c r="F1092" s="14" t="s">
        <v>1348</v>
      </c>
      <c r="G1092" s="11">
        <v>9</v>
      </c>
      <c r="H1092" s="15">
        <f>retribucións!$E$60</f>
        <v>6319.04</v>
      </c>
      <c r="I1092" s="11" t="s">
        <v>1349</v>
      </c>
      <c r="J1092" s="24" t="s">
        <v>1350</v>
      </c>
      <c r="K1092" s="11">
        <v>11</v>
      </c>
      <c r="L1092" s="14"/>
      <c r="M1092" s="14"/>
      <c r="N1092" s="12">
        <v>6003</v>
      </c>
      <c r="O1092" s="25"/>
      <c r="P1092" s="14"/>
      <c r="Q1092" s="11" t="s">
        <v>15</v>
      </c>
      <c r="R1092" s="16">
        <v>948</v>
      </c>
      <c r="S1092" s="12"/>
      <c r="T1092" s="13" t="s">
        <v>17</v>
      </c>
      <c r="U1092" s="13" t="s">
        <v>6687</v>
      </c>
      <c r="V1092" s="11" t="s">
        <v>119</v>
      </c>
      <c r="W1092" s="14" t="s">
        <v>119</v>
      </c>
      <c r="X1092" s="14" t="s">
        <v>119</v>
      </c>
      <c r="Y1092" s="14" t="s">
        <v>119</v>
      </c>
      <c r="Z1092" s="14" t="s">
        <v>119</v>
      </c>
      <c r="AA1092" s="14"/>
      <c r="AB1092" s="15">
        <f>retribucións!$H$71</f>
        <v>18383.701689600002</v>
      </c>
      <c r="AC1092" s="15">
        <f>retribucións!$H$60</f>
        <v>18626.938628479998</v>
      </c>
      <c r="AD1092" s="15">
        <f t="shared" si="47"/>
        <v>243.23693887999616</v>
      </c>
    </row>
    <row r="1093" spans="1:30" ht="15" customHeight="1" x14ac:dyDescent="0.25">
      <c r="A1093" s="13" t="s">
        <v>17</v>
      </c>
      <c r="B1093" s="13" t="s">
        <v>119</v>
      </c>
      <c r="C1093" s="14" t="s">
        <v>3939</v>
      </c>
      <c r="D1093" s="24" t="s">
        <v>3948</v>
      </c>
      <c r="E1093" s="14" t="s">
        <v>3949</v>
      </c>
      <c r="F1093" s="14" t="s">
        <v>1348</v>
      </c>
      <c r="G1093" s="11">
        <v>9</v>
      </c>
      <c r="H1093" s="15">
        <f>retribucións!$E$60</f>
        <v>6319.04</v>
      </c>
      <c r="I1093" s="11" t="s">
        <v>1349</v>
      </c>
      <c r="J1093" s="24" t="s">
        <v>1350</v>
      </c>
      <c r="K1093" s="11">
        <v>11</v>
      </c>
      <c r="L1093" s="14"/>
      <c r="M1093" s="14"/>
      <c r="N1093" s="12">
        <v>6003</v>
      </c>
      <c r="O1093" s="25"/>
      <c r="P1093" s="14"/>
      <c r="Q1093" s="11" t="s">
        <v>15</v>
      </c>
      <c r="R1093" s="16" t="s">
        <v>16</v>
      </c>
      <c r="S1093" s="12"/>
      <c r="T1093" s="13" t="s">
        <v>17</v>
      </c>
      <c r="U1093" s="13" t="s">
        <v>6687</v>
      </c>
      <c r="V1093" s="11" t="s">
        <v>119</v>
      </c>
      <c r="W1093" s="14" t="s">
        <v>119</v>
      </c>
      <c r="X1093" s="14" t="s">
        <v>119</v>
      </c>
      <c r="Y1093" s="14" t="s">
        <v>119</v>
      </c>
      <c r="Z1093" s="14" t="s">
        <v>119</v>
      </c>
      <c r="AA1093" s="14"/>
      <c r="AB1093" s="15">
        <f>retribucións!$H$71</f>
        <v>18383.701689600002</v>
      </c>
      <c r="AC1093" s="15">
        <f>retribucións!$H$60</f>
        <v>18626.938628479998</v>
      </c>
      <c r="AD1093" s="15">
        <f t="shared" si="47"/>
        <v>243.23693887999616</v>
      </c>
    </row>
    <row r="1094" spans="1:30" ht="15" customHeight="1" x14ac:dyDescent="0.25">
      <c r="A1094" s="13" t="s">
        <v>17</v>
      </c>
      <c r="B1094" s="13" t="s">
        <v>17</v>
      </c>
      <c r="C1094" s="14" t="s">
        <v>3950</v>
      </c>
      <c r="D1094" s="24" t="s">
        <v>3951</v>
      </c>
      <c r="E1094" s="14" t="s">
        <v>3952</v>
      </c>
      <c r="F1094" s="14" t="s">
        <v>1348</v>
      </c>
      <c r="G1094" s="11">
        <v>10</v>
      </c>
      <c r="H1094" s="15">
        <f>retribucións!$E$59</f>
        <v>6486.34</v>
      </c>
      <c r="I1094" s="11" t="s">
        <v>1349</v>
      </c>
      <c r="J1094" s="24" t="s">
        <v>1350</v>
      </c>
      <c r="K1094" s="11">
        <v>11</v>
      </c>
      <c r="L1094" s="14"/>
      <c r="M1094" s="14"/>
      <c r="N1094" s="12">
        <v>6003</v>
      </c>
      <c r="O1094" s="25"/>
      <c r="P1094" s="14" t="s">
        <v>2259</v>
      </c>
      <c r="Q1094" s="11" t="s">
        <v>15</v>
      </c>
      <c r="R1094" s="16">
        <v>9733</v>
      </c>
      <c r="S1094" s="12"/>
      <c r="T1094" s="13" t="s">
        <v>17</v>
      </c>
      <c r="U1094" s="13" t="s">
        <v>17</v>
      </c>
      <c r="V1094" s="11">
        <v>239</v>
      </c>
      <c r="W1094" s="14" t="s">
        <v>682</v>
      </c>
      <c r="X1094" s="14" t="s">
        <v>683</v>
      </c>
      <c r="Y1094" s="14" t="s">
        <v>20</v>
      </c>
      <c r="Z1094" s="14">
        <v>0</v>
      </c>
      <c r="AA1094" s="14"/>
      <c r="AB1094" s="15">
        <f>retribucións!$L$71</f>
        <v>18968.988064320001</v>
      </c>
      <c r="AC1094" s="15">
        <f>retribucións!$H$59</f>
        <v>19124.976097919996</v>
      </c>
      <c r="AD1094" s="15">
        <f>AC1094-AB1094</f>
        <v>155.98803359999511</v>
      </c>
    </row>
    <row r="1095" spans="1:30" ht="15" customHeight="1" x14ac:dyDescent="0.25">
      <c r="A1095" s="13" t="s">
        <v>17</v>
      </c>
      <c r="B1095" s="13" t="s">
        <v>17</v>
      </c>
      <c r="C1095" s="14" t="s">
        <v>3950</v>
      </c>
      <c r="D1095" s="24" t="s">
        <v>3953</v>
      </c>
      <c r="E1095" s="14" t="s">
        <v>3954</v>
      </c>
      <c r="F1095" s="14" t="s">
        <v>1348</v>
      </c>
      <c r="G1095" s="11">
        <v>10</v>
      </c>
      <c r="H1095" s="15">
        <f>retribucións!$E$59</f>
        <v>6486.34</v>
      </c>
      <c r="I1095" s="11" t="s">
        <v>1349</v>
      </c>
      <c r="J1095" s="24" t="s">
        <v>1350</v>
      </c>
      <c r="K1095" s="11">
        <v>11</v>
      </c>
      <c r="L1095" s="14"/>
      <c r="M1095" s="14"/>
      <c r="N1095" s="12">
        <v>6003</v>
      </c>
      <c r="O1095" s="25"/>
      <c r="P1095" s="14" t="s">
        <v>2259</v>
      </c>
      <c r="Q1095" s="11" t="s">
        <v>15</v>
      </c>
      <c r="R1095" s="16">
        <v>9733</v>
      </c>
      <c r="S1095" s="12"/>
      <c r="T1095" s="13" t="s">
        <v>17</v>
      </c>
      <c r="U1095" s="13" t="s">
        <v>17</v>
      </c>
      <c r="V1095" s="11">
        <v>393</v>
      </c>
      <c r="W1095" s="14" t="s">
        <v>684</v>
      </c>
      <c r="X1095" s="14" t="s">
        <v>685</v>
      </c>
      <c r="Y1095" s="14" t="s">
        <v>20</v>
      </c>
      <c r="Z1095" s="14">
        <v>0</v>
      </c>
      <c r="AA1095" s="14"/>
      <c r="AB1095" s="15">
        <f>retribucións!$L$71</f>
        <v>18968.988064320001</v>
      </c>
      <c r="AC1095" s="15">
        <f>retribucións!$H$59</f>
        <v>19124.976097919996</v>
      </c>
      <c r="AD1095" s="15">
        <f>AC1095-AB1095</f>
        <v>155.98803359999511</v>
      </c>
    </row>
    <row r="1096" spans="1:30" ht="15" customHeight="1" x14ac:dyDescent="0.25">
      <c r="A1096" s="13" t="s">
        <v>17</v>
      </c>
      <c r="B1096" s="13" t="s">
        <v>119</v>
      </c>
      <c r="C1096" s="14" t="s">
        <v>3950</v>
      </c>
      <c r="D1096" s="24" t="s">
        <v>3955</v>
      </c>
      <c r="E1096" s="14" t="s">
        <v>3956</v>
      </c>
      <c r="F1096" s="14" t="s">
        <v>1348</v>
      </c>
      <c r="G1096" s="11">
        <v>10</v>
      </c>
      <c r="H1096" s="15">
        <f>retribucións!$E$59</f>
        <v>6486.34</v>
      </c>
      <c r="I1096" s="11" t="s">
        <v>1349</v>
      </c>
      <c r="J1096" s="24" t="s">
        <v>1350</v>
      </c>
      <c r="K1096" s="11">
        <v>11</v>
      </c>
      <c r="L1096" s="14"/>
      <c r="M1096" s="14"/>
      <c r="N1096" s="12">
        <v>6003</v>
      </c>
      <c r="O1096" s="25"/>
      <c r="P1096" s="14" t="s">
        <v>2259</v>
      </c>
      <c r="Q1096" s="11" t="s">
        <v>15</v>
      </c>
      <c r="R1096" s="16">
        <v>9733</v>
      </c>
      <c r="S1096" s="12"/>
      <c r="T1096" s="13" t="s">
        <v>17</v>
      </c>
      <c r="U1096" s="13" t="s">
        <v>6687</v>
      </c>
      <c r="V1096" s="11" t="s">
        <v>119</v>
      </c>
      <c r="W1096" s="14" t="s">
        <v>119</v>
      </c>
      <c r="X1096" s="14" t="s">
        <v>119</v>
      </c>
      <c r="Y1096" s="14" t="s">
        <v>119</v>
      </c>
      <c r="Z1096" s="14" t="s">
        <v>119</v>
      </c>
      <c r="AA1096" s="14"/>
      <c r="AB1096" s="15">
        <f>retribucións!$L$71</f>
        <v>18968.988064320001</v>
      </c>
      <c r="AC1096" s="15">
        <f>retribucións!$H$59</f>
        <v>19124.976097919996</v>
      </c>
      <c r="AD1096" s="15">
        <f>AC1096-AB1096</f>
        <v>155.98803359999511</v>
      </c>
    </row>
    <row r="1097" spans="1:30" ht="15" customHeight="1" x14ac:dyDescent="0.25">
      <c r="A1097" s="13" t="s">
        <v>17</v>
      </c>
      <c r="B1097" s="13" t="s">
        <v>119</v>
      </c>
      <c r="C1097" s="14" t="s">
        <v>3950</v>
      </c>
      <c r="D1097" s="24" t="s">
        <v>3957</v>
      </c>
      <c r="E1097" s="14" t="s">
        <v>3958</v>
      </c>
      <c r="F1097" s="14" t="s">
        <v>1348</v>
      </c>
      <c r="G1097" s="11">
        <v>9</v>
      </c>
      <c r="H1097" s="15">
        <f>retribucións!$E$60</f>
        <v>6319.04</v>
      </c>
      <c r="I1097" s="11" t="s">
        <v>1349</v>
      </c>
      <c r="J1097" s="24" t="s">
        <v>1350</v>
      </c>
      <c r="K1097" s="11">
        <v>11</v>
      </c>
      <c r="L1097" s="14"/>
      <c r="M1097" s="14"/>
      <c r="N1097" s="12">
        <v>6003</v>
      </c>
      <c r="O1097" s="25"/>
      <c r="P1097" s="14"/>
      <c r="Q1097" s="11" t="s">
        <v>15</v>
      </c>
      <c r="R1097" s="16">
        <v>948</v>
      </c>
      <c r="S1097" s="12"/>
      <c r="T1097" s="13" t="s">
        <v>17</v>
      </c>
      <c r="U1097" s="13" t="s">
        <v>6687</v>
      </c>
      <c r="V1097" s="11" t="s">
        <v>119</v>
      </c>
      <c r="W1097" s="14" t="s">
        <v>119</v>
      </c>
      <c r="X1097" s="14" t="s">
        <v>119</v>
      </c>
      <c r="Y1097" s="14" t="s">
        <v>119</v>
      </c>
      <c r="Z1097" s="14" t="s">
        <v>119</v>
      </c>
      <c r="AA1097" s="14"/>
      <c r="AB1097" s="15">
        <f>retribucións!$H$71</f>
        <v>18383.701689600002</v>
      </c>
      <c r="AC1097" s="15">
        <f>retribucións!$H$60</f>
        <v>18626.938628479998</v>
      </c>
      <c r="AD1097" s="15">
        <f t="shared" ref="AD1097:AD1099" si="48">AC1097-AB1097</f>
        <v>243.23693887999616</v>
      </c>
    </row>
    <row r="1098" spans="1:30" ht="15" customHeight="1" x14ac:dyDescent="0.25">
      <c r="A1098" s="13" t="s">
        <v>17</v>
      </c>
      <c r="B1098" s="13" t="s">
        <v>119</v>
      </c>
      <c r="C1098" s="14" t="s">
        <v>3950</v>
      </c>
      <c r="D1098" s="24" t="s">
        <v>3959</v>
      </c>
      <c r="E1098" s="14" t="s">
        <v>3960</v>
      </c>
      <c r="F1098" s="14" t="s">
        <v>1348</v>
      </c>
      <c r="G1098" s="11">
        <v>9</v>
      </c>
      <c r="H1098" s="15">
        <f>retribucións!$E$60</f>
        <v>6319.04</v>
      </c>
      <c r="I1098" s="11" t="s">
        <v>1349</v>
      </c>
      <c r="J1098" s="24" t="s">
        <v>1350</v>
      </c>
      <c r="K1098" s="11">
        <v>11</v>
      </c>
      <c r="L1098" s="14"/>
      <c r="M1098" s="14"/>
      <c r="N1098" s="12">
        <v>6003</v>
      </c>
      <c r="O1098" s="25"/>
      <c r="P1098" s="14"/>
      <c r="Q1098" s="11" t="s">
        <v>15</v>
      </c>
      <c r="R1098" s="16">
        <v>948</v>
      </c>
      <c r="S1098" s="12"/>
      <c r="T1098" s="13" t="s">
        <v>17</v>
      </c>
      <c r="U1098" s="13" t="s">
        <v>6687</v>
      </c>
      <c r="V1098" s="11" t="s">
        <v>119</v>
      </c>
      <c r="W1098" s="14" t="s">
        <v>119</v>
      </c>
      <c r="X1098" s="14" t="s">
        <v>119</v>
      </c>
      <c r="Y1098" s="14" t="s">
        <v>119</v>
      </c>
      <c r="Z1098" s="14" t="s">
        <v>119</v>
      </c>
      <c r="AA1098" s="14"/>
      <c r="AB1098" s="15">
        <f>retribucións!$H$71</f>
        <v>18383.701689600002</v>
      </c>
      <c r="AC1098" s="15">
        <f>retribucións!$H$60</f>
        <v>18626.938628479998</v>
      </c>
      <c r="AD1098" s="15">
        <f t="shared" si="48"/>
        <v>243.23693887999616</v>
      </c>
    </row>
    <row r="1099" spans="1:30" ht="15" customHeight="1" x14ac:dyDescent="0.25">
      <c r="A1099" s="13" t="s">
        <v>17</v>
      </c>
      <c r="B1099" s="13" t="s">
        <v>119</v>
      </c>
      <c r="C1099" s="14" t="s">
        <v>3950</v>
      </c>
      <c r="D1099" s="24" t="s">
        <v>3961</v>
      </c>
      <c r="E1099" s="14" t="s">
        <v>3962</v>
      </c>
      <c r="F1099" s="14" t="s">
        <v>1348</v>
      </c>
      <c r="G1099" s="11">
        <v>9</v>
      </c>
      <c r="H1099" s="15">
        <f>retribucións!$E$60</f>
        <v>6319.04</v>
      </c>
      <c r="I1099" s="11" t="s">
        <v>1349</v>
      </c>
      <c r="J1099" s="24" t="s">
        <v>1350</v>
      </c>
      <c r="K1099" s="11">
        <v>11</v>
      </c>
      <c r="L1099" s="14"/>
      <c r="M1099" s="14"/>
      <c r="N1099" s="12">
        <v>6003</v>
      </c>
      <c r="O1099" s="25"/>
      <c r="P1099" s="14"/>
      <c r="Q1099" s="11" t="s">
        <v>15</v>
      </c>
      <c r="R1099" s="16" t="s">
        <v>16</v>
      </c>
      <c r="S1099" s="12"/>
      <c r="T1099" s="13" t="s">
        <v>17</v>
      </c>
      <c r="U1099" s="13" t="s">
        <v>6687</v>
      </c>
      <c r="V1099" s="11" t="s">
        <v>119</v>
      </c>
      <c r="W1099" s="14" t="s">
        <v>119</v>
      </c>
      <c r="X1099" s="14" t="s">
        <v>119</v>
      </c>
      <c r="Y1099" s="14" t="s">
        <v>119</v>
      </c>
      <c r="Z1099" s="14" t="s">
        <v>119</v>
      </c>
      <c r="AA1099" s="14"/>
      <c r="AB1099" s="15">
        <f>retribucións!$H$71</f>
        <v>18383.701689600002</v>
      </c>
      <c r="AC1099" s="15">
        <f>retribucións!$H$60</f>
        <v>18626.938628479998</v>
      </c>
      <c r="AD1099" s="15">
        <f t="shared" si="48"/>
        <v>243.23693887999616</v>
      </c>
    </row>
    <row r="1100" spans="1:30" ht="15" customHeight="1" x14ac:dyDescent="0.25">
      <c r="A1100" s="13" t="s">
        <v>17</v>
      </c>
      <c r="B1100" s="13" t="s">
        <v>119</v>
      </c>
      <c r="C1100" s="14" t="s">
        <v>3963</v>
      </c>
      <c r="D1100" s="24" t="s">
        <v>3964</v>
      </c>
      <c r="E1100" s="14" t="s">
        <v>3965</v>
      </c>
      <c r="F1100" s="14" t="s">
        <v>1903</v>
      </c>
      <c r="G1100" s="11">
        <v>9</v>
      </c>
      <c r="H1100" s="15">
        <f>retribucións!$E$60</f>
        <v>6319.04</v>
      </c>
      <c r="I1100" s="11" t="s">
        <v>1349</v>
      </c>
      <c r="J1100" s="24" t="s">
        <v>1350</v>
      </c>
      <c r="K1100" s="11">
        <v>1</v>
      </c>
      <c r="L1100" s="14"/>
      <c r="M1100" s="14"/>
      <c r="N1100" s="12">
        <v>6003</v>
      </c>
      <c r="O1100" s="25"/>
      <c r="P1100" s="14" t="s">
        <v>1369</v>
      </c>
      <c r="Q1100" s="11" t="s">
        <v>15</v>
      </c>
      <c r="R1100" s="16">
        <v>973</v>
      </c>
      <c r="S1100" s="12"/>
      <c r="T1100" s="13" t="s">
        <v>17</v>
      </c>
      <c r="U1100" s="13" t="s">
        <v>6687</v>
      </c>
      <c r="V1100" s="11" t="s">
        <v>119</v>
      </c>
      <c r="W1100" s="14" t="s">
        <v>119</v>
      </c>
      <c r="X1100" s="14" t="s">
        <v>119</v>
      </c>
      <c r="Y1100" s="14" t="s">
        <v>119</v>
      </c>
      <c r="Z1100" s="14" t="s">
        <v>119</v>
      </c>
      <c r="AA1100" s="14"/>
      <c r="AB1100" s="15">
        <f>retribucións!$H$71</f>
        <v>18383.701689600002</v>
      </c>
      <c r="AC1100" s="15">
        <f>retribucións!$H$60</f>
        <v>18626.938628479998</v>
      </c>
      <c r="AD1100" s="15">
        <f>AC1100-AB1100</f>
        <v>243.23693887999616</v>
      </c>
    </row>
    <row r="1101" spans="1:30" ht="15" customHeight="1" x14ac:dyDescent="0.25">
      <c r="A1101" s="13" t="s">
        <v>17</v>
      </c>
      <c r="B1101" s="13" t="s">
        <v>119</v>
      </c>
      <c r="C1101" s="14" t="s">
        <v>3963</v>
      </c>
      <c r="D1101" s="24" t="s">
        <v>3966</v>
      </c>
      <c r="E1101" s="14" t="s">
        <v>3967</v>
      </c>
      <c r="F1101" s="14" t="s">
        <v>1348</v>
      </c>
      <c r="G1101" s="11">
        <v>9</v>
      </c>
      <c r="H1101" s="15">
        <f>retribucións!$E$60</f>
        <v>6319.04</v>
      </c>
      <c r="I1101" s="11" t="s">
        <v>1349</v>
      </c>
      <c r="J1101" s="24" t="s">
        <v>1350</v>
      </c>
      <c r="K1101" s="11">
        <v>11</v>
      </c>
      <c r="L1101" s="14"/>
      <c r="M1101" s="14"/>
      <c r="N1101" s="12">
        <v>6003</v>
      </c>
      <c r="O1101" s="25"/>
      <c r="P1101" s="14"/>
      <c r="Q1101" s="11" t="s">
        <v>15</v>
      </c>
      <c r="R1101" s="16" t="s">
        <v>16</v>
      </c>
      <c r="S1101" s="12"/>
      <c r="T1101" s="13" t="s">
        <v>17</v>
      </c>
      <c r="U1101" s="13" t="s">
        <v>6687</v>
      </c>
      <c r="V1101" s="11" t="s">
        <v>119</v>
      </c>
      <c r="W1101" s="14" t="s">
        <v>119</v>
      </c>
      <c r="X1101" s="14" t="s">
        <v>119</v>
      </c>
      <c r="Y1101" s="14" t="s">
        <v>119</v>
      </c>
      <c r="Z1101" s="14" t="s">
        <v>119</v>
      </c>
      <c r="AA1101" s="14"/>
      <c r="AB1101" s="15">
        <f>retribucións!$H$71</f>
        <v>18383.701689600002</v>
      </c>
      <c r="AC1101" s="15">
        <f>retribucións!$H$60</f>
        <v>18626.938628479998</v>
      </c>
      <c r="AD1101" s="15">
        <f t="shared" ref="AD1101:AD1107" si="49">AC1101-AB1101</f>
        <v>243.23693887999616</v>
      </c>
    </row>
    <row r="1102" spans="1:30" ht="15" customHeight="1" x14ac:dyDescent="0.25">
      <c r="A1102" s="13" t="s">
        <v>17</v>
      </c>
      <c r="B1102" s="13" t="s">
        <v>119</v>
      </c>
      <c r="C1102" s="14" t="s">
        <v>3963</v>
      </c>
      <c r="D1102" s="24" t="s">
        <v>3968</v>
      </c>
      <c r="E1102" s="14" t="s">
        <v>3969</v>
      </c>
      <c r="F1102" s="14" t="s">
        <v>1348</v>
      </c>
      <c r="G1102" s="11">
        <v>9</v>
      </c>
      <c r="H1102" s="15">
        <f>retribucións!$E$60</f>
        <v>6319.04</v>
      </c>
      <c r="I1102" s="11" t="s">
        <v>1349</v>
      </c>
      <c r="J1102" s="24" t="s">
        <v>1350</v>
      </c>
      <c r="K1102" s="11">
        <v>11</v>
      </c>
      <c r="L1102" s="14"/>
      <c r="M1102" s="14"/>
      <c r="N1102" s="12">
        <v>6003</v>
      </c>
      <c r="O1102" s="25"/>
      <c r="P1102" s="14"/>
      <c r="Q1102" s="11" t="s">
        <v>15</v>
      </c>
      <c r="R1102" s="16">
        <v>948</v>
      </c>
      <c r="S1102" s="12"/>
      <c r="T1102" s="13" t="s">
        <v>17</v>
      </c>
      <c r="U1102" s="13" t="s">
        <v>6687</v>
      </c>
      <c r="V1102" s="11" t="s">
        <v>119</v>
      </c>
      <c r="W1102" s="14" t="s">
        <v>119</v>
      </c>
      <c r="X1102" s="14" t="s">
        <v>119</v>
      </c>
      <c r="Y1102" s="14" t="s">
        <v>119</v>
      </c>
      <c r="Z1102" s="14" t="s">
        <v>119</v>
      </c>
      <c r="AA1102" s="14"/>
      <c r="AB1102" s="15">
        <f>retribucións!$H$71</f>
        <v>18383.701689600002</v>
      </c>
      <c r="AC1102" s="15">
        <f>retribucións!$H$60</f>
        <v>18626.938628479998</v>
      </c>
      <c r="AD1102" s="15">
        <f t="shared" si="49"/>
        <v>243.23693887999616</v>
      </c>
    </row>
    <row r="1103" spans="1:30" ht="15" customHeight="1" x14ac:dyDescent="0.25">
      <c r="A1103" s="13" t="s">
        <v>17</v>
      </c>
      <c r="B1103" s="13" t="s">
        <v>119</v>
      </c>
      <c r="C1103" s="14" t="s">
        <v>3970</v>
      </c>
      <c r="D1103" s="24" t="s">
        <v>3971</v>
      </c>
      <c r="E1103" s="14" t="s">
        <v>3972</v>
      </c>
      <c r="F1103" s="14" t="s">
        <v>1348</v>
      </c>
      <c r="G1103" s="11">
        <v>9</v>
      </c>
      <c r="H1103" s="15">
        <f>retribucións!$E$60</f>
        <v>6319.04</v>
      </c>
      <c r="I1103" s="11" t="s">
        <v>1349</v>
      </c>
      <c r="J1103" s="24" t="s">
        <v>1350</v>
      </c>
      <c r="K1103" s="11">
        <v>11</v>
      </c>
      <c r="L1103" s="14"/>
      <c r="M1103" s="14"/>
      <c r="N1103" s="12">
        <v>6003</v>
      </c>
      <c r="O1103" s="25"/>
      <c r="P1103" s="14"/>
      <c r="Q1103" s="11" t="s">
        <v>15</v>
      </c>
      <c r="R1103" s="16" t="s">
        <v>16</v>
      </c>
      <c r="S1103" s="12"/>
      <c r="T1103" s="13" t="s">
        <v>17</v>
      </c>
      <c r="U1103" s="13" t="s">
        <v>6687</v>
      </c>
      <c r="V1103" s="11" t="s">
        <v>119</v>
      </c>
      <c r="W1103" s="14" t="s">
        <v>119</v>
      </c>
      <c r="X1103" s="14" t="s">
        <v>119</v>
      </c>
      <c r="Y1103" s="14" t="s">
        <v>119</v>
      </c>
      <c r="Z1103" s="14" t="s">
        <v>119</v>
      </c>
      <c r="AA1103" s="14"/>
      <c r="AB1103" s="15">
        <f>retribucións!$H$71</f>
        <v>18383.701689600002</v>
      </c>
      <c r="AC1103" s="15">
        <f>retribucións!$H$60</f>
        <v>18626.938628479998</v>
      </c>
      <c r="AD1103" s="15">
        <f t="shared" si="49"/>
        <v>243.23693887999616</v>
      </c>
    </row>
    <row r="1104" spans="1:30" ht="15" customHeight="1" x14ac:dyDescent="0.25">
      <c r="A1104" s="13" t="s">
        <v>17</v>
      </c>
      <c r="B1104" s="13" t="s">
        <v>119</v>
      </c>
      <c r="C1104" s="14" t="s">
        <v>3970</v>
      </c>
      <c r="D1104" s="24" t="s">
        <v>3973</v>
      </c>
      <c r="E1104" s="14" t="s">
        <v>3974</v>
      </c>
      <c r="F1104" s="14" t="s">
        <v>1348</v>
      </c>
      <c r="G1104" s="11">
        <v>9</v>
      </c>
      <c r="H1104" s="15">
        <f>retribucións!$E$60</f>
        <v>6319.04</v>
      </c>
      <c r="I1104" s="11" t="s">
        <v>1349</v>
      </c>
      <c r="J1104" s="24" t="s">
        <v>1350</v>
      </c>
      <c r="K1104" s="11">
        <v>11</v>
      </c>
      <c r="L1104" s="14"/>
      <c r="M1104" s="14"/>
      <c r="N1104" s="12">
        <v>6003</v>
      </c>
      <c r="O1104" s="25"/>
      <c r="P1104" s="14"/>
      <c r="Q1104" s="11" t="s">
        <v>15</v>
      </c>
      <c r="R1104" s="16" t="s">
        <v>16</v>
      </c>
      <c r="S1104" s="12"/>
      <c r="T1104" s="13" t="s">
        <v>17</v>
      </c>
      <c r="U1104" s="13" t="s">
        <v>6687</v>
      </c>
      <c r="V1104" s="11" t="s">
        <v>119</v>
      </c>
      <c r="W1104" s="14" t="s">
        <v>119</v>
      </c>
      <c r="X1104" s="14" t="s">
        <v>119</v>
      </c>
      <c r="Y1104" s="14" t="s">
        <v>119</v>
      </c>
      <c r="Z1104" s="14" t="s">
        <v>119</v>
      </c>
      <c r="AA1104" s="14"/>
      <c r="AB1104" s="15">
        <f>retribucións!$H$71</f>
        <v>18383.701689600002</v>
      </c>
      <c r="AC1104" s="15">
        <f>retribucións!$H$60</f>
        <v>18626.938628479998</v>
      </c>
      <c r="AD1104" s="15">
        <f t="shared" si="49"/>
        <v>243.23693887999616</v>
      </c>
    </row>
    <row r="1105" spans="1:30" ht="15" customHeight="1" x14ac:dyDescent="0.25">
      <c r="A1105" s="13" t="s">
        <v>17</v>
      </c>
      <c r="B1105" s="13" t="s">
        <v>17</v>
      </c>
      <c r="C1105" s="14" t="s">
        <v>3970</v>
      </c>
      <c r="D1105" s="24" t="s">
        <v>3975</v>
      </c>
      <c r="E1105" s="14" t="s">
        <v>3976</v>
      </c>
      <c r="F1105" s="14" t="s">
        <v>1348</v>
      </c>
      <c r="G1105" s="11">
        <v>9</v>
      </c>
      <c r="H1105" s="15">
        <f>retribucións!$E$60</f>
        <v>6319.04</v>
      </c>
      <c r="I1105" s="11" t="s">
        <v>1349</v>
      </c>
      <c r="J1105" s="24" t="s">
        <v>1350</v>
      </c>
      <c r="K1105" s="11">
        <v>11</v>
      </c>
      <c r="L1105" s="14"/>
      <c r="M1105" s="14"/>
      <c r="N1105" s="12">
        <v>6003</v>
      </c>
      <c r="O1105" s="25"/>
      <c r="P1105" s="14"/>
      <c r="Q1105" s="11" t="s">
        <v>15</v>
      </c>
      <c r="R1105" s="16" t="s">
        <v>16</v>
      </c>
      <c r="S1105" s="12"/>
      <c r="T1105" s="13" t="s">
        <v>17</v>
      </c>
      <c r="U1105" s="13" t="s">
        <v>17</v>
      </c>
      <c r="V1105" s="11">
        <v>25</v>
      </c>
      <c r="W1105" s="14" t="s">
        <v>686</v>
      </c>
      <c r="X1105" s="14" t="s">
        <v>687</v>
      </c>
      <c r="Y1105" s="14" t="s">
        <v>20</v>
      </c>
      <c r="Z1105" s="14">
        <v>0</v>
      </c>
      <c r="AA1105" s="14"/>
      <c r="AB1105" s="15">
        <f>retribucións!$H$71</f>
        <v>18383.701689600002</v>
      </c>
      <c r="AC1105" s="15">
        <f>retribucións!$H$60</f>
        <v>18626.938628479998</v>
      </c>
      <c r="AD1105" s="15">
        <f t="shared" si="49"/>
        <v>243.23693887999616</v>
      </c>
    </row>
    <row r="1106" spans="1:30" ht="15" customHeight="1" x14ac:dyDescent="0.25">
      <c r="A1106" s="13" t="s">
        <v>17</v>
      </c>
      <c r="B1106" s="13" t="s">
        <v>119</v>
      </c>
      <c r="C1106" s="14" t="s">
        <v>3970</v>
      </c>
      <c r="D1106" s="24" t="s">
        <v>3977</v>
      </c>
      <c r="E1106" s="14" t="s">
        <v>3978</v>
      </c>
      <c r="F1106" s="14" t="s">
        <v>1348</v>
      </c>
      <c r="G1106" s="11">
        <v>9</v>
      </c>
      <c r="H1106" s="15">
        <f>retribucións!$E$60</f>
        <v>6319.04</v>
      </c>
      <c r="I1106" s="11" t="s">
        <v>1349</v>
      </c>
      <c r="J1106" s="24" t="s">
        <v>1350</v>
      </c>
      <c r="K1106" s="11">
        <v>11</v>
      </c>
      <c r="L1106" s="14"/>
      <c r="M1106" s="14"/>
      <c r="N1106" s="12">
        <v>6003</v>
      </c>
      <c r="O1106" s="25"/>
      <c r="P1106" s="14"/>
      <c r="Q1106" s="11" t="s">
        <v>15</v>
      </c>
      <c r="R1106" s="16" t="s">
        <v>16</v>
      </c>
      <c r="S1106" s="12"/>
      <c r="T1106" s="13" t="s">
        <v>17</v>
      </c>
      <c r="U1106" s="13" t="s">
        <v>6687</v>
      </c>
      <c r="V1106" s="11" t="s">
        <v>119</v>
      </c>
      <c r="W1106" s="14" t="s">
        <v>119</v>
      </c>
      <c r="X1106" s="14" t="s">
        <v>119</v>
      </c>
      <c r="Y1106" s="14" t="s">
        <v>119</v>
      </c>
      <c r="Z1106" s="14" t="s">
        <v>119</v>
      </c>
      <c r="AA1106" s="14"/>
      <c r="AB1106" s="15">
        <f>retribucións!$H$71</f>
        <v>18383.701689600002</v>
      </c>
      <c r="AC1106" s="15">
        <f>retribucións!$H$60</f>
        <v>18626.938628479998</v>
      </c>
      <c r="AD1106" s="15">
        <f t="shared" si="49"/>
        <v>243.23693887999616</v>
      </c>
    </row>
    <row r="1107" spans="1:30" ht="15" customHeight="1" x14ac:dyDescent="0.25">
      <c r="A1107" s="13" t="s">
        <v>17</v>
      </c>
      <c r="B1107" s="13" t="s">
        <v>119</v>
      </c>
      <c r="C1107" s="14" t="s">
        <v>3970</v>
      </c>
      <c r="D1107" s="24" t="s">
        <v>3979</v>
      </c>
      <c r="E1107" s="14" t="s">
        <v>3980</v>
      </c>
      <c r="F1107" s="14" t="s">
        <v>1348</v>
      </c>
      <c r="G1107" s="11">
        <v>9</v>
      </c>
      <c r="H1107" s="15">
        <f>retribucións!$E$60</f>
        <v>6319.04</v>
      </c>
      <c r="I1107" s="11" t="s">
        <v>1349</v>
      </c>
      <c r="J1107" s="24" t="s">
        <v>1350</v>
      </c>
      <c r="K1107" s="11">
        <v>11</v>
      </c>
      <c r="L1107" s="14"/>
      <c r="M1107" s="14"/>
      <c r="N1107" s="12">
        <v>6003</v>
      </c>
      <c r="O1107" s="25"/>
      <c r="P1107" s="14"/>
      <c r="Q1107" s="11" t="s">
        <v>15</v>
      </c>
      <c r="R1107" s="16">
        <v>948</v>
      </c>
      <c r="S1107" s="12"/>
      <c r="T1107" s="13" t="s">
        <v>17</v>
      </c>
      <c r="U1107" s="13" t="s">
        <v>6687</v>
      </c>
      <c r="V1107" s="11" t="s">
        <v>119</v>
      </c>
      <c r="W1107" s="14" t="s">
        <v>119</v>
      </c>
      <c r="X1107" s="14" t="s">
        <v>119</v>
      </c>
      <c r="Y1107" s="14" t="s">
        <v>119</v>
      </c>
      <c r="Z1107" s="14" t="s">
        <v>119</v>
      </c>
      <c r="AA1107" s="14"/>
      <c r="AB1107" s="15">
        <f>retribucións!$H$71</f>
        <v>18383.701689600002</v>
      </c>
      <c r="AC1107" s="15">
        <f>retribucións!$H$60</f>
        <v>18626.938628479998</v>
      </c>
      <c r="AD1107" s="15">
        <f t="shared" si="49"/>
        <v>243.23693887999616</v>
      </c>
    </row>
    <row r="1108" spans="1:30" ht="15" customHeight="1" x14ac:dyDescent="0.25">
      <c r="A1108" s="13" t="s">
        <v>17</v>
      </c>
      <c r="B1108" s="13" t="s">
        <v>17</v>
      </c>
      <c r="C1108" s="14" t="s">
        <v>3981</v>
      </c>
      <c r="D1108" s="24" t="s">
        <v>3982</v>
      </c>
      <c r="E1108" s="14" t="s">
        <v>3983</v>
      </c>
      <c r="F1108" s="14" t="s">
        <v>1348</v>
      </c>
      <c r="G1108" s="11">
        <v>10</v>
      </c>
      <c r="H1108" s="15">
        <f>retribucións!$E$59</f>
        <v>6486.34</v>
      </c>
      <c r="I1108" s="11" t="s">
        <v>1349</v>
      </c>
      <c r="J1108" s="24" t="s">
        <v>1350</v>
      </c>
      <c r="K1108" s="11">
        <v>11</v>
      </c>
      <c r="L1108" s="14"/>
      <c r="M1108" s="14"/>
      <c r="N1108" s="12">
        <v>6003</v>
      </c>
      <c r="O1108" s="25"/>
      <c r="P1108" s="14" t="s">
        <v>2259</v>
      </c>
      <c r="Q1108" s="11" t="s">
        <v>15</v>
      </c>
      <c r="R1108" s="16">
        <v>9733</v>
      </c>
      <c r="S1108" s="12"/>
      <c r="T1108" s="13" t="s">
        <v>17</v>
      </c>
      <c r="U1108" s="13" t="s">
        <v>17</v>
      </c>
      <c r="V1108" s="11">
        <v>566</v>
      </c>
      <c r="W1108" s="14" t="s">
        <v>688</v>
      </c>
      <c r="X1108" s="14" t="s">
        <v>689</v>
      </c>
      <c r="Y1108" s="14" t="s">
        <v>20</v>
      </c>
      <c r="Z1108" s="14">
        <v>0</v>
      </c>
      <c r="AA1108" s="14"/>
      <c r="AB1108" s="15">
        <f>retribucións!$L$71</f>
        <v>18968.988064320001</v>
      </c>
      <c r="AC1108" s="15">
        <f>retribucións!$H$59</f>
        <v>19124.976097919996</v>
      </c>
      <c r="AD1108" s="15">
        <f>AC1108-AB1108</f>
        <v>155.98803359999511</v>
      </c>
    </row>
    <row r="1109" spans="1:30" ht="15" customHeight="1" x14ac:dyDescent="0.25">
      <c r="A1109" s="13" t="s">
        <v>17</v>
      </c>
      <c r="B1109" s="13" t="s">
        <v>119</v>
      </c>
      <c r="C1109" s="14" t="s">
        <v>3981</v>
      </c>
      <c r="D1109" s="24" t="s">
        <v>3984</v>
      </c>
      <c r="E1109" s="14" t="s">
        <v>3985</v>
      </c>
      <c r="F1109" s="14" t="s">
        <v>1348</v>
      </c>
      <c r="G1109" s="11">
        <v>9</v>
      </c>
      <c r="H1109" s="15">
        <f>retribucións!$E$60</f>
        <v>6319.04</v>
      </c>
      <c r="I1109" s="11" t="s">
        <v>1349</v>
      </c>
      <c r="J1109" s="24" t="s">
        <v>1350</v>
      </c>
      <c r="K1109" s="11">
        <v>11</v>
      </c>
      <c r="L1109" s="14"/>
      <c r="M1109" s="14"/>
      <c r="N1109" s="12">
        <v>6003</v>
      </c>
      <c r="O1109" s="25"/>
      <c r="P1109" s="14"/>
      <c r="Q1109" s="11" t="s">
        <v>15</v>
      </c>
      <c r="R1109" s="16">
        <v>948</v>
      </c>
      <c r="S1109" s="12"/>
      <c r="T1109" s="13" t="s">
        <v>17</v>
      </c>
      <c r="U1109" s="13" t="s">
        <v>6687</v>
      </c>
      <c r="V1109" s="11" t="s">
        <v>119</v>
      </c>
      <c r="W1109" s="14" t="s">
        <v>119</v>
      </c>
      <c r="X1109" s="14" t="s">
        <v>119</v>
      </c>
      <c r="Y1109" s="14" t="s">
        <v>119</v>
      </c>
      <c r="Z1109" s="14" t="s">
        <v>119</v>
      </c>
      <c r="AA1109" s="14"/>
      <c r="AB1109" s="15">
        <f>retribucións!$H$71</f>
        <v>18383.701689600002</v>
      </c>
      <c r="AC1109" s="15">
        <f>retribucións!$H$60</f>
        <v>18626.938628479998</v>
      </c>
      <c r="AD1109" s="15">
        <f t="shared" ref="AD1109:AD1116" si="50">AC1109-AB1109</f>
        <v>243.23693887999616</v>
      </c>
    </row>
    <row r="1110" spans="1:30" ht="15" customHeight="1" x14ac:dyDescent="0.25">
      <c r="A1110" s="13" t="s">
        <v>17</v>
      </c>
      <c r="B1110" s="13" t="s">
        <v>119</v>
      </c>
      <c r="C1110" s="14" t="s">
        <v>3986</v>
      </c>
      <c r="D1110" s="24" t="s">
        <v>3987</v>
      </c>
      <c r="E1110" s="14" t="s">
        <v>3988</v>
      </c>
      <c r="F1110" s="14" t="s">
        <v>1348</v>
      </c>
      <c r="G1110" s="11">
        <v>9</v>
      </c>
      <c r="H1110" s="15">
        <f>retribucións!$E$60</f>
        <v>6319.04</v>
      </c>
      <c r="I1110" s="11" t="s">
        <v>1349</v>
      </c>
      <c r="J1110" s="24" t="s">
        <v>1350</v>
      </c>
      <c r="K1110" s="11">
        <v>11</v>
      </c>
      <c r="L1110" s="14"/>
      <c r="M1110" s="14"/>
      <c r="N1110" s="12">
        <v>6003</v>
      </c>
      <c r="O1110" s="25"/>
      <c r="P1110" s="14"/>
      <c r="Q1110" s="11" t="s">
        <v>15</v>
      </c>
      <c r="R1110" s="16" t="s">
        <v>16</v>
      </c>
      <c r="S1110" s="12"/>
      <c r="T1110" s="13" t="s">
        <v>17</v>
      </c>
      <c r="U1110" s="13" t="s">
        <v>6687</v>
      </c>
      <c r="V1110" s="11" t="s">
        <v>119</v>
      </c>
      <c r="W1110" s="14" t="s">
        <v>119</v>
      </c>
      <c r="X1110" s="14" t="s">
        <v>119</v>
      </c>
      <c r="Y1110" s="14" t="s">
        <v>119</v>
      </c>
      <c r="Z1110" s="14" t="s">
        <v>119</v>
      </c>
      <c r="AA1110" s="14"/>
      <c r="AB1110" s="15">
        <f>retribucións!$H$71</f>
        <v>18383.701689600002</v>
      </c>
      <c r="AC1110" s="15">
        <f>retribucións!$H$60</f>
        <v>18626.938628479998</v>
      </c>
      <c r="AD1110" s="15">
        <f t="shared" si="50"/>
        <v>243.23693887999616</v>
      </c>
    </row>
    <row r="1111" spans="1:30" ht="15" customHeight="1" x14ac:dyDescent="0.25">
      <c r="A1111" s="13" t="s">
        <v>17</v>
      </c>
      <c r="B1111" s="13" t="s">
        <v>17</v>
      </c>
      <c r="C1111" s="14" t="s">
        <v>3986</v>
      </c>
      <c r="D1111" s="24" t="s">
        <v>3989</v>
      </c>
      <c r="E1111" s="14" t="s">
        <v>3990</v>
      </c>
      <c r="F1111" s="14" t="s">
        <v>1348</v>
      </c>
      <c r="G1111" s="11">
        <v>9</v>
      </c>
      <c r="H1111" s="15">
        <f>retribucións!$E$60</f>
        <v>6319.04</v>
      </c>
      <c r="I1111" s="11" t="s">
        <v>1349</v>
      </c>
      <c r="J1111" s="24" t="s">
        <v>1350</v>
      </c>
      <c r="K1111" s="11">
        <v>11</v>
      </c>
      <c r="L1111" s="14"/>
      <c r="M1111" s="14"/>
      <c r="N1111" s="12">
        <v>6003</v>
      </c>
      <c r="O1111" s="25"/>
      <c r="P1111" s="14"/>
      <c r="Q1111" s="11" t="s">
        <v>15</v>
      </c>
      <c r="R1111" s="16" t="s">
        <v>16</v>
      </c>
      <c r="S1111" s="12"/>
      <c r="T1111" s="13" t="s">
        <v>17</v>
      </c>
      <c r="U1111" s="13" t="s">
        <v>17</v>
      </c>
      <c r="V1111" s="11">
        <v>523</v>
      </c>
      <c r="W1111" s="14" t="s">
        <v>690</v>
      </c>
      <c r="X1111" s="14" t="s">
        <v>691</v>
      </c>
      <c r="Y1111" s="14" t="s">
        <v>20</v>
      </c>
      <c r="Z1111" s="14">
        <v>0</v>
      </c>
      <c r="AA1111" s="14"/>
      <c r="AB1111" s="15">
        <f>retribucións!$H$71</f>
        <v>18383.701689600002</v>
      </c>
      <c r="AC1111" s="15">
        <f>retribucións!$H$60</f>
        <v>18626.938628479998</v>
      </c>
      <c r="AD1111" s="15">
        <f t="shared" si="50"/>
        <v>243.23693887999616</v>
      </c>
    </row>
    <row r="1112" spans="1:30" ht="15" customHeight="1" x14ac:dyDescent="0.25">
      <c r="A1112" s="13" t="s">
        <v>17</v>
      </c>
      <c r="B1112" s="13" t="s">
        <v>119</v>
      </c>
      <c r="C1112" s="14" t="s">
        <v>3986</v>
      </c>
      <c r="D1112" s="24" t="s">
        <v>3991</v>
      </c>
      <c r="E1112" s="14" t="s">
        <v>3992</v>
      </c>
      <c r="F1112" s="14" t="s">
        <v>1348</v>
      </c>
      <c r="G1112" s="11">
        <v>9</v>
      </c>
      <c r="H1112" s="15">
        <f>retribucións!$E$60</f>
        <v>6319.04</v>
      </c>
      <c r="I1112" s="11" t="s">
        <v>1349</v>
      </c>
      <c r="J1112" s="24" t="s">
        <v>1350</v>
      </c>
      <c r="K1112" s="11">
        <v>11</v>
      </c>
      <c r="L1112" s="14"/>
      <c r="M1112" s="14"/>
      <c r="N1112" s="12">
        <v>6003</v>
      </c>
      <c r="O1112" s="25"/>
      <c r="P1112" s="14"/>
      <c r="Q1112" s="11" t="s">
        <v>15</v>
      </c>
      <c r="R1112" s="16" t="s">
        <v>16</v>
      </c>
      <c r="S1112" s="12"/>
      <c r="T1112" s="13" t="s">
        <v>17</v>
      </c>
      <c r="U1112" s="13" t="s">
        <v>6687</v>
      </c>
      <c r="V1112" s="11" t="s">
        <v>119</v>
      </c>
      <c r="W1112" s="14" t="s">
        <v>119</v>
      </c>
      <c r="X1112" s="14" t="s">
        <v>119</v>
      </c>
      <c r="Y1112" s="14" t="s">
        <v>119</v>
      </c>
      <c r="Z1112" s="14" t="s">
        <v>119</v>
      </c>
      <c r="AA1112" s="14"/>
      <c r="AB1112" s="15">
        <f>retribucións!$H$71</f>
        <v>18383.701689600002</v>
      </c>
      <c r="AC1112" s="15">
        <f>retribucións!$H$60</f>
        <v>18626.938628479998</v>
      </c>
      <c r="AD1112" s="15">
        <f t="shared" si="50"/>
        <v>243.23693887999616</v>
      </c>
    </row>
    <row r="1113" spans="1:30" ht="15" customHeight="1" x14ac:dyDescent="0.25">
      <c r="A1113" s="13" t="s">
        <v>17</v>
      </c>
      <c r="B1113" s="13" t="s">
        <v>119</v>
      </c>
      <c r="C1113" s="14" t="s">
        <v>3993</v>
      </c>
      <c r="D1113" s="24" t="s">
        <v>3994</v>
      </c>
      <c r="E1113" s="14" t="s">
        <v>3995</v>
      </c>
      <c r="F1113" s="14" t="s">
        <v>1348</v>
      </c>
      <c r="G1113" s="11">
        <v>9</v>
      </c>
      <c r="H1113" s="15">
        <f>retribucións!$E$60</f>
        <v>6319.04</v>
      </c>
      <c r="I1113" s="11" t="s">
        <v>1349</v>
      </c>
      <c r="J1113" s="24" t="s">
        <v>1350</v>
      </c>
      <c r="K1113" s="11">
        <v>11</v>
      </c>
      <c r="L1113" s="14"/>
      <c r="M1113" s="14"/>
      <c r="N1113" s="12">
        <v>6003</v>
      </c>
      <c r="O1113" s="25"/>
      <c r="P1113" s="14"/>
      <c r="Q1113" s="11" t="s">
        <v>15</v>
      </c>
      <c r="R1113" s="16" t="s">
        <v>16</v>
      </c>
      <c r="S1113" s="12"/>
      <c r="T1113" s="13" t="s">
        <v>17</v>
      </c>
      <c r="U1113" s="13" t="s">
        <v>6687</v>
      </c>
      <c r="V1113" s="11" t="s">
        <v>119</v>
      </c>
      <c r="W1113" s="14" t="s">
        <v>119</v>
      </c>
      <c r="X1113" s="14" t="s">
        <v>119</v>
      </c>
      <c r="Y1113" s="14" t="s">
        <v>119</v>
      </c>
      <c r="Z1113" s="14" t="s">
        <v>119</v>
      </c>
      <c r="AA1113" s="14"/>
      <c r="AB1113" s="15">
        <f>retribucións!$H$71</f>
        <v>18383.701689600002</v>
      </c>
      <c r="AC1113" s="15">
        <f>retribucións!$H$60</f>
        <v>18626.938628479998</v>
      </c>
      <c r="AD1113" s="15">
        <f t="shared" si="50"/>
        <v>243.23693887999616</v>
      </c>
    </row>
    <row r="1114" spans="1:30" ht="15" customHeight="1" x14ac:dyDescent="0.25">
      <c r="A1114" s="13" t="s">
        <v>17</v>
      </c>
      <c r="B1114" s="13" t="s">
        <v>17</v>
      </c>
      <c r="C1114" s="14" t="s">
        <v>3993</v>
      </c>
      <c r="D1114" s="24" t="s">
        <v>3996</v>
      </c>
      <c r="E1114" s="14" t="s">
        <v>3997</v>
      </c>
      <c r="F1114" s="14" t="s">
        <v>1348</v>
      </c>
      <c r="G1114" s="11">
        <v>9</v>
      </c>
      <c r="H1114" s="15">
        <f>retribucións!$E$60</f>
        <v>6319.04</v>
      </c>
      <c r="I1114" s="11" t="s">
        <v>1349</v>
      </c>
      <c r="J1114" s="24" t="s">
        <v>1350</v>
      </c>
      <c r="K1114" s="11">
        <v>11</v>
      </c>
      <c r="L1114" s="14"/>
      <c r="M1114" s="14"/>
      <c r="N1114" s="12">
        <v>6003</v>
      </c>
      <c r="O1114" s="25"/>
      <c r="P1114" s="14"/>
      <c r="Q1114" s="11" t="s">
        <v>15</v>
      </c>
      <c r="R1114" s="16" t="s">
        <v>16</v>
      </c>
      <c r="S1114" s="12"/>
      <c r="T1114" s="13" t="s">
        <v>17</v>
      </c>
      <c r="U1114" s="13" t="s">
        <v>17</v>
      </c>
      <c r="V1114" s="11">
        <v>163</v>
      </c>
      <c r="W1114" s="14" t="s">
        <v>692</v>
      </c>
      <c r="X1114" s="14" t="s">
        <v>693</v>
      </c>
      <c r="Y1114" s="14" t="s">
        <v>20</v>
      </c>
      <c r="Z1114" s="14">
        <v>0</v>
      </c>
      <c r="AA1114" s="14"/>
      <c r="AB1114" s="15">
        <f>retribucións!$H$71</f>
        <v>18383.701689600002</v>
      </c>
      <c r="AC1114" s="15">
        <f>retribucións!$H$60</f>
        <v>18626.938628479998</v>
      </c>
      <c r="AD1114" s="15">
        <f t="shared" si="50"/>
        <v>243.23693887999616</v>
      </c>
    </row>
    <row r="1115" spans="1:30" ht="15" customHeight="1" x14ac:dyDescent="0.25">
      <c r="A1115" s="13" t="s">
        <v>17</v>
      </c>
      <c r="B1115" s="13" t="s">
        <v>119</v>
      </c>
      <c r="C1115" s="14" t="s">
        <v>3993</v>
      </c>
      <c r="D1115" s="24" t="s">
        <v>3998</v>
      </c>
      <c r="E1115" s="14" t="s">
        <v>3999</v>
      </c>
      <c r="F1115" s="14" t="s">
        <v>1348</v>
      </c>
      <c r="G1115" s="11">
        <v>9</v>
      </c>
      <c r="H1115" s="15">
        <f>retribucións!$E$60</f>
        <v>6319.04</v>
      </c>
      <c r="I1115" s="11" t="s">
        <v>1349</v>
      </c>
      <c r="J1115" s="24" t="s">
        <v>1350</v>
      </c>
      <c r="K1115" s="11">
        <v>11</v>
      </c>
      <c r="L1115" s="14"/>
      <c r="M1115" s="14"/>
      <c r="N1115" s="12">
        <v>6003</v>
      </c>
      <c r="O1115" s="25"/>
      <c r="P1115" s="14"/>
      <c r="Q1115" s="11" t="s">
        <v>15</v>
      </c>
      <c r="R1115" s="16" t="s">
        <v>16</v>
      </c>
      <c r="S1115" s="12"/>
      <c r="T1115" s="13" t="s">
        <v>17</v>
      </c>
      <c r="U1115" s="13" t="s">
        <v>6687</v>
      </c>
      <c r="V1115" s="11" t="s">
        <v>119</v>
      </c>
      <c r="W1115" s="14" t="s">
        <v>119</v>
      </c>
      <c r="X1115" s="14" t="s">
        <v>119</v>
      </c>
      <c r="Y1115" s="14" t="s">
        <v>119</v>
      </c>
      <c r="Z1115" s="14" t="s">
        <v>119</v>
      </c>
      <c r="AA1115" s="14"/>
      <c r="AB1115" s="15">
        <f>retribucións!$H$71</f>
        <v>18383.701689600002</v>
      </c>
      <c r="AC1115" s="15">
        <f>retribucións!$H$60</f>
        <v>18626.938628479998</v>
      </c>
      <c r="AD1115" s="15">
        <f t="shared" si="50"/>
        <v>243.23693887999616</v>
      </c>
    </row>
    <row r="1116" spans="1:30" ht="15" customHeight="1" x14ac:dyDescent="0.25">
      <c r="A1116" s="13" t="s">
        <v>17</v>
      </c>
      <c r="B1116" s="13" t="s">
        <v>119</v>
      </c>
      <c r="C1116" s="14" t="s">
        <v>3993</v>
      </c>
      <c r="D1116" s="24" t="s">
        <v>4000</v>
      </c>
      <c r="E1116" s="14" t="s">
        <v>4001</v>
      </c>
      <c r="F1116" s="14" t="s">
        <v>1348</v>
      </c>
      <c r="G1116" s="11">
        <v>9</v>
      </c>
      <c r="H1116" s="15">
        <f>retribucións!$E$60</f>
        <v>6319.04</v>
      </c>
      <c r="I1116" s="11" t="s">
        <v>1349</v>
      </c>
      <c r="J1116" s="24" t="s">
        <v>1350</v>
      </c>
      <c r="K1116" s="11">
        <v>11</v>
      </c>
      <c r="L1116" s="14"/>
      <c r="M1116" s="14"/>
      <c r="N1116" s="12">
        <v>6003</v>
      </c>
      <c r="O1116" s="25"/>
      <c r="P1116" s="14"/>
      <c r="Q1116" s="11" t="s">
        <v>15</v>
      </c>
      <c r="R1116" s="16" t="s">
        <v>16</v>
      </c>
      <c r="S1116" s="12"/>
      <c r="T1116" s="13" t="s">
        <v>17</v>
      </c>
      <c r="U1116" s="13" t="s">
        <v>6687</v>
      </c>
      <c r="V1116" s="11" t="s">
        <v>119</v>
      </c>
      <c r="W1116" s="14" t="s">
        <v>119</v>
      </c>
      <c r="X1116" s="14" t="s">
        <v>119</v>
      </c>
      <c r="Y1116" s="14" t="s">
        <v>119</v>
      </c>
      <c r="Z1116" s="14" t="s">
        <v>119</v>
      </c>
      <c r="AA1116" s="14"/>
      <c r="AB1116" s="15">
        <f>retribucións!$H$71</f>
        <v>18383.701689600002</v>
      </c>
      <c r="AC1116" s="15">
        <f>retribucións!$H$60</f>
        <v>18626.938628479998</v>
      </c>
      <c r="AD1116" s="15">
        <f t="shared" si="50"/>
        <v>243.23693887999616</v>
      </c>
    </row>
    <row r="1117" spans="1:30" ht="15" customHeight="1" x14ac:dyDescent="0.25">
      <c r="A1117" s="13" t="s">
        <v>17</v>
      </c>
      <c r="B1117" s="13" t="s">
        <v>119</v>
      </c>
      <c r="C1117" s="14" t="s">
        <v>4002</v>
      </c>
      <c r="D1117" s="24" t="s">
        <v>4003</v>
      </c>
      <c r="E1117" s="14" t="s">
        <v>4004</v>
      </c>
      <c r="F1117" s="14" t="s">
        <v>1348</v>
      </c>
      <c r="G1117" s="11">
        <v>10</v>
      </c>
      <c r="H1117" s="15">
        <f>retribucións!$E$59</f>
        <v>6486.34</v>
      </c>
      <c r="I1117" s="11" t="s">
        <v>1349</v>
      </c>
      <c r="J1117" s="24" t="s">
        <v>1350</v>
      </c>
      <c r="K1117" s="11">
        <v>11</v>
      </c>
      <c r="L1117" s="14"/>
      <c r="M1117" s="14"/>
      <c r="N1117" s="12">
        <v>6003</v>
      </c>
      <c r="O1117" s="25"/>
      <c r="P1117" s="14" t="s">
        <v>2259</v>
      </c>
      <c r="Q1117" s="11" t="s">
        <v>15</v>
      </c>
      <c r="R1117" s="16">
        <v>9733</v>
      </c>
      <c r="S1117" s="12"/>
      <c r="T1117" s="13" t="s">
        <v>17</v>
      </c>
      <c r="U1117" s="13" t="s">
        <v>6687</v>
      </c>
      <c r="V1117" s="11" t="s">
        <v>119</v>
      </c>
      <c r="W1117" s="14" t="s">
        <v>119</v>
      </c>
      <c r="X1117" s="14" t="s">
        <v>119</v>
      </c>
      <c r="Y1117" s="14" t="s">
        <v>119</v>
      </c>
      <c r="Z1117" s="14" t="s">
        <v>119</v>
      </c>
      <c r="AA1117" s="14"/>
      <c r="AB1117" s="15">
        <f>retribucións!$L$71</f>
        <v>18968.988064320001</v>
      </c>
      <c r="AC1117" s="15">
        <f>retribucións!$H$59</f>
        <v>19124.976097919996</v>
      </c>
      <c r="AD1117" s="15">
        <f>AC1117-AB1117</f>
        <v>155.98803359999511</v>
      </c>
    </row>
    <row r="1118" spans="1:30" ht="15" customHeight="1" x14ac:dyDescent="0.25">
      <c r="A1118" s="13" t="s">
        <v>17</v>
      </c>
      <c r="B1118" s="13" t="s">
        <v>17</v>
      </c>
      <c r="C1118" s="14" t="s">
        <v>4002</v>
      </c>
      <c r="D1118" s="24" t="s">
        <v>4005</v>
      </c>
      <c r="E1118" s="14" t="s">
        <v>4006</v>
      </c>
      <c r="F1118" s="14" t="s">
        <v>1348</v>
      </c>
      <c r="G1118" s="11">
        <v>10</v>
      </c>
      <c r="H1118" s="15">
        <f>retribucións!$E$59</f>
        <v>6486.34</v>
      </c>
      <c r="I1118" s="11" t="s">
        <v>1349</v>
      </c>
      <c r="J1118" s="24" t="s">
        <v>1350</v>
      </c>
      <c r="K1118" s="11">
        <v>11</v>
      </c>
      <c r="L1118" s="14"/>
      <c r="M1118" s="14"/>
      <c r="N1118" s="12">
        <v>6003</v>
      </c>
      <c r="O1118" s="25"/>
      <c r="P1118" s="14" t="s">
        <v>2259</v>
      </c>
      <c r="Q1118" s="11" t="s">
        <v>15</v>
      </c>
      <c r="R1118" s="16">
        <v>9733</v>
      </c>
      <c r="S1118" s="12"/>
      <c r="T1118" s="13" t="s">
        <v>17</v>
      </c>
      <c r="U1118" s="13" t="s">
        <v>17</v>
      </c>
      <c r="V1118" s="11">
        <v>179</v>
      </c>
      <c r="W1118" s="14" t="s">
        <v>694</v>
      </c>
      <c r="X1118" s="14" t="s">
        <v>695</v>
      </c>
      <c r="Y1118" s="14" t="s">
        <v>20</v>
      </c>
      <c r="Z1118" s="14">
        <v>0</v>
      </c>
      <c r="AA1118" s="14"/>
      <c r="AB1118" s="15">
        <f>retribucións!$L$71</f>
        <v>18968.988064320001</v>
      </c>
      <c r="AC1118" s="15">
        <f>retribucións!$H$59</f>
        <v>19124.976097919996</v>
      </c>
      <c r="AD1118" s="15">
        <f>AC1118-AB1118</f>
        <v>155.98803359999511</v>
      </c>
    </row>
    <row r="1119" spans="1:30" ht="15" customHeight="1" x14ac:dyDescent="0.25">
      <c r="A1119" s="13" t="s">
        <v>17</v>
      </c>
      <c r="B1119" s="13" t="s">
        <v>17</v>
      </c>
      <c r="C1119" s="14" t="s">
        <v>4007</v>
      </c>
      <c r="D1119" s="24" t="s">
        <v>4008</v>
      </c>
      <c r="E1119" s="14" t="s">
        <v>4009</v>
      </c>
      <c r="F1119" s="14" t="s">
        <v>1348</v>
      </c>
      <c r="G1119" s="11">
        <v>9</v>
      </c>
      <c r="H1119" s="15">
        <f>retribucións!$E$60</f>
        <v>6319.04</v>
      </c>
      <c r="I1119" s="11" t="s">
        <v>1349</v>
      </c>
      <c r="J1119" s="24" t="s">
        <v>1350</v>
      </c>
      <c r="K1119" s="11">
        <v>11</v>
      </c>
      <c r="L1119" s="14"/>
      <c r="M1119" s="14"/>
      <c r="N1119" s="12">
        <v>6003</v>
      </c>
      <c r="O1119" s="25"/>
      <c r="P1119" s="14"/>
      <c r="Q1119" s="11" t="s">
        <v>15</v>
      </c>
      <c r="R1119" s="16" t="s">
        <v>16</v>
      </c>
      <c r="S1119" s="12"/>
      <c r="T1119" s="13" t="s">
        <v>17</v>
      </c>
      <c r="U1119" s="13" t="s">
        <v>17</v>
      </c>
      <c r="V1119" s="11">
        <v>640</v>
      </c>
      <c r="W1119" s="14" t="s">
        <v>696</v>
      </c>
      <c r="X1119" s="14" t="s">
        <v>697</v>
      </c>
      <c r="Y1119" s="14" t="s">
        <v>20</v>
      </c>
      <c r="Z1119" s="14">
        <v>0</v>
      </c>
      <c r="AA1119" s="14"/>
      <c r="AB1119" s="15">
        <f>retribucións!$H$71</f>
        <v>18383.701689600002</v>
      </c>
      <c r="AC1119" s="15">
        <f>retribucións!$H$60</f>
        <v>18626.938628479998</v>
      </c>
      <c r="AD1119" s="15">
        <f t="shared" ref="AD1119:AD1126" si="51">AC1119-AB1119</f>
        <v>243.23693887999616</v>
      </c>
    </row>
    <row r="1120" spans="1:30" ht="15" customHeight="1" x14ac:dyDescent="0.25">
      <c r="A1120" s="13" t="s">
        <v>17</v>
      </c>
      <c r="B1120" s="13" t="s">
        <v>119</v>
      </c>
      <c r="C1120" s="14" t="s">
        <v>4007</v>
      </c>
      <c r="D1120" s="24" t="s">
        <v>4010</v>
      </c>
      <c r="E1120" s="14" t="s">
        <v>4011</v>
      </c>
      <c r="F1120" s="14" t="s">
        <v>1348</v>
      </c>
      <c r="G1120" s="11">
        <v>9</v>
      </c>
      <c r="H1120" s="15">
        <f>retribucións!$E$60</f>
        <v>6319.04</v>
      </c>
      <c r="I1120" s="11" t="s">
        <v>1349</v>
      </c>
      <c r="J1120" s="24" t="s">
        <v>1350</v>
      </c>
      <c r="K1120" s="11">
        <v>11</v>
      </c>
      <c r="L1120" s="14"/>
      <c r="M1120" s="14"/>
      <c r="N1120" s="12">
        <v>6003</v>
      </c>
      <c r="O1120" s="25"/>
      <c r="P1120" s="14"/>
      <c r="Q1120" s="11" t="s">
        <v>15</v>
      </c>
      <c r="R1120" s="16">
        <v>948</v>
      </c>
      <c r="S1120" s="12"/>
      <c r="T1120" s="13" t="s">
        <v>17</v>
      </c>
      <c r="U1120" s="13" t="s">
        <v>6687</v>
      </c>
      <c r="V1120" s="11" t="s">
        <v>119</v>
      </c>
      <c r="W1120" s="14" t="s">
        <v>119</v>
      </c>
      <c r="X1120" s="14" t="s">
        <v>119</v>
      </c>
      <c r="Y1120" s="14" t="s">
        <v>119</v>
      </c>
      <c r="Z1120" s="14" t="s">
        <v>119</v>
      </c>
      <c r="AA1120" s="14"/>
      <c r="AB1120" s="15">
        <f>retribucións!$H$71</f>
        <v>18383.701689600002</v>
      </c>
      <c r="AC1120" s="15">
        <f>retribucións!$H$60</f>
        <v>18626.938628479998</v>
      </c>
      <c r="AD1120" s="15">
        <f t="shared" si="51"/>
        <v>243.23693887999616</v>
      </c>
    </row>
    <row r="1121" spans="1:30" ht="15" customHeight="1" x14ac:dyDescent="0.25">
      <c r="A1121" s="13" t="s">
        <v>17</v>
      </c>
      <c r="B1121" s="13" t="s">
        <v>119</v>
      </c>
      <c r="C1121" s="14" t="s">
        <v>4012</v>
      </c>
      <c r="D1121" s="24" t="s">
        <v>4013</v>
      </c>
      <c r="E1121" s="14" t="s">
        <v>4014</v>
      </c>
      <c r="F1121" s="14" t="s">
        <v>1348</v>
      </c>
      <c r="G1121" s="11">
        <v>9</v>
      </c>
      <c r="H1121" s="15">
        <f>retribucións!$E$60</f>
        <v>6319.04</v>
      </c>
      <c r="I1121" s="11" t="s">
        <v>1349</v>
      </c>
      <c r="J1121" s="24" t="s">
        <v>1350</v>
      </c>
      <c r="K1121" s="11">
        <v>11</v>
      </c>
      <c r="L1121" s="14"/>
      <c r="M1121" s="14"/>
      <c r="N1121" s="12">
        <v>6003</v>
      </c>
      <c r="O1121" s="25"/>
      <c r="P1121" s="14"/>
      <c r="Q1121" s="11" t="s">
        <v>15</v>
      </c>
      <c r="R1121" s="16">
        <v>948</v>
      </c>
      <c r="S1121" s="12"/>
      <c r="T1121" s="13" t="s">
        <v>17</v>
      </c>
      <c r="U1121" s="13" t="s">
        <v>6687</v>
      </c>
      <c r="V1121" s="11" t="s">
        <v>119</v>
      </c>
      <c r="W1121" s="14" t="s">
        <v>119</v>
      </c>
      <c r="X1121" s="14" t="s">
        <v>119</v>
      </c>
      <c r="Y1121" s="14" t="s">
        <v>119</v>
      </c>
      <c r="Z1121" s="14" t="s">
        <v>119</v>
      </c>
      <c r="AA1121" s="14"/>
      <c r="AB1121" s="15">
        <f>retribucións!$H$71</f>
        <v>18383.701689600002</v>
      </c>
      <c r="AC1121" s="15">
        <f>retribucións!$H$60</f>
        <v>18626.938628479998</v>
      </c>
      <c r="AD1121" s="15">
        <f t="shared" si="51"/>
        <v>243.23693887999616</v>
      </c>
    </row>
    <row r="1122" spans="1:30" ht="15" customHeight="1" x14ac:dyDescent="0.25">
      <c r="A1122" s="13" t="s">
        <v>17</v>
      </c>
      <c r="B1122" s="13" t="s">
        <v>17</v>
      </c>
      <c r="C1122" s="14" t="s">
        <v>4012</v>
      </c>
      <c r="D1122" s="24" t="s">
        <v>4015</v>
      </c>
      <c r="E1122" s="14" t="s">
        <v>4016</v>
      </c>
      <c r="F1122" s="14" t="s">
        <v>1348</v>
      </c>
      <c r="G1122" s="11">
        <v>9</v>
      </c>
      <c r="H1122" s="15">
        <f>retribucións!$E$60</f>
        <v>6319.04</v>
      </c>
      <c r="I1122" s="11" t="s">
        <v>1349</v>
      </c>
      <c r="J1122" s="24" t="s">
        <v>1350</v>
      </c>
      <c r="K1122" s="11">
        <v>11</v>
      </c>
      <c r="L1122" s="14"/>
      <c r="M1122" s="14"/>
      <c r="N1122" s="12">
        <v>6003</v>
      </c>
      <c r="O1122" s="25"/>
      <c r="P1122" s="14"/>
      <c r="Q1122" s="11" t="s">
        <v>15</v>
      </c>
      <c r="R1122" s="16" t="s">
        <v>16</v>
      </c>
      <c r="S1122" s="12"/>
      <c r="T1122" s="13" t="s">
        <v>17</v>
      </c>
      <c r="U1122" s="13" t="s">
        <v>17</v>
      </c>
      <c r="V1122" s="11">
        <v>344</v>
      </c>
      <c r="W1122" s="14" t="s">
        <v>698</v>
      </c>
      <c r="X1122" s="14" t="s">
        <v>699</v>
      </c>
      <c r="Y1122" s="14" t="s">
        <v>20</v>
      </c>
      <c r="Z1122" s="14">
        <v>0</v>
      </c>
      <c r="AA1122" s="14"/>
      <c r="AB1122" s="15">
        <f>retribucións!$H$71</f>
        <v>18383.701689600002</v>
      </c>
      <c r="AC1122" s="15">
        <f>retribucións!$H$60</f>
        <v>18626.938628479998</v>
      </c>
      <c r="AD1122" s="15">
        <f t="shared" si="51"/>
        <v>243.23693887999616</v>
      </c>
    </row>
    <row r="1123" spans="1:30" ht="15" customHeight="1" x14ac:dyDescent="0.25">
      <c r="A1123" s="13" t="s">
        <v>17</v>
      </c>
      <c r="B1123" s="13" t="s">
        <v>17</v>
      </c>
      <c r="C1123" s="14" t="s">
        <v>4017</v>
      </c>
      <c r="D1123" s="24" t="s">
        <v>4018</v>
      </c>
      <c r="E1123" s="14" t="s">
        <v>4019</v>
      </c>
      <c r="F1123" s="14" t="s">
        <v>1348</v>
      </c>
      <c r="G1123" s="11">
        <v>9</v>
      </c>
      <c r="H1123" s="15">
        <f>retribucións!$E$60</f>
        <v>6319.04</v>
      </c>
      <c r="I1123" s="11" t="s">
        <v>1349</v>
      </c>
      <c r="J1123" s="24" t="s">
        <v>1350</v>
      </c>
      <c r="K1123" s="11">
        <v>11</v>
      </c>
      <c r="L1123" s="14"/>
      <c r="M1123" s="14"/>
      <c r="N1123" s="12">
        <v>6003</v>
      </c>
      <c r="O1123" s="25"/>
      <c r="P1123" s="14"/>
      <c r="Q1123" s="11" t="s">
        <v>15</v>
      </c>
      <c r="R1123" s="16">
        <v>948</v>
      </c>
      <c r="S1123" s="12"/>
      <c r="T1123" s="13" t="s">
        <v>17</v>
      </c>
      <c r="U1123" s="13" t="s">
        <v>17</v>
      </c>
      <c r="V1123" s="11">
        <v>207</v>
      </c>
      <c r="W1123" s="14" t="s">
        <v>700</v>
      </c>
      <c r="X1123" s="14" t="s">
        <v>701</v>
      </c>
      <c r="Y1123" s="14" t="s">
        <v>20</v>
      </c>
      <c r="Z1123" s="14">
        <v>0</v>
      </c>
      <c r="AA1123" s="14"/>
      <c r="AB1123" s="15">
        <f>retribucións!$H$71</f>
        <v>18383.701689600002</v>
      </c>
      <c r="AC1123" s="15">
        <f>retribucións!$H$60</f>
        <v>18626.938628479998</v>
      </c>
      <c r="AD1123" s="15">
        <f t="shared" si="51"/>
        <v>243.23693887999616</v>
      </c>
    </row>
    <row r="1124" spans="1:30" ht="15" customHeight="1" x14ac:dyDescent="0.25">
      <c r="A1124" s="13" t="s">
        <v>17</v>
      </c>
      <c r="B1124" s="13" t="s">
        <v>17</v>
      </c>
      <c r="C1124" s="14" t="s">
        <v>4017</v>
      </c>
      <c r="D1124" s="24" t="s">
        <v>4020</v>
      </c>
      <c r="E1124" s="14" t="s">
        <v>4021</v>
      </c>
      <c r="F1124" s="14" t="s">
        <v>1348</v>
      </c>
      <c r="G1124" s="11">
        <v>9</v>
      </c>
      <c r="H1124" s="15">
        <f>retribucións!$E$60</f>
        <v>6319.04</v>
      </c>
      <c r="I1124" s="11" t="s">
        <v>1349</v>
      </c>
      <c r="J1124" s="24" t="s">
        <v>1350</v>
      </c>
      <c r="K1124" s="11">
        <v>11</v>
      </c>
      <c r="L1124" s="14"/>
      <c r="M1124" s="14"/>
      <c r="N1124" s="12">
        <v>6003</v>
      </c>
      <c r="O1124" s="25"/>
      <c r="P1124" s="14"/>
      <c r="Q1124" s="11" t="s">
        <v>15</v>
      </c>
      <c r="R1124" s="16" t="s">
        <v>16</v>
      </c>
      <c r="S1124" s="12"/>
      <c r="T1124" s="13" t="s">
        <v>17</v>
      </c>
      <c r="U1124" s="13" t="s">
        <v>17</v>
      </c>
      <c r="V1124" s="11">
        <v>388</v>
      </c>
      <c r="W1124" s="14" t="s">
        <v>702</v>
      </c>
      <c r="X1124" s="14" t="s">
        <v>703</v>
      </c>
      <c r="Y1124" s="14" t="s">
        <v>20</v>
      </c>
      <c r="Z1124" s="14">
        <v>0</v>
      </c>
      <c r="AA1124" s="14"/>
      <c r="AB1124" s="15">
        <f>retribucións!$H$71</f>
        <v>18383.701689600002</v>
      </c>
      <c r="AC1124" s="15">
        <f>retribucións!$H$60</f>
        <v>18626.938628479998</v>
      </c>
      <c r="AD1124" s="15">
        <f t="shared" si="51"/>
        <v>243.23693887999616</v>
      </c>
    </row>
    <row r="1125" spans="1:30" ht="15" customHeight="1" x14ac:dyDescent="0.25">
      <c r="A1125" s="13" t="s">
        <v>17</v>
      </c>
      <c r="B1125" s="13" t="s">
        <v>119</v>
      </c>
      <c r="C1125" s="14" t="s">
        <v>4022</v>
      </c>
      <c r="D1125" s="24" t="s">
        <v>4023</v>
      </c>
      <c r="E1125" s="14" t="s">
        <v>4024</v>
      </c>
      <c r="F1125" s="14" t="s">
        <v>1348</v>
      </c>
      <c r="G1125" s="11">
        <v>9</v>
      </c>
      <c r="H1125" s="15">
        <f>retribucións!$E$60</f>
        <v>6319.04</v>
      </c>
      <c r="I1125" s="11" t="s">
        <v>1349</v>
      </c>
      <c r="J1125" s="24" t="s">
        <v>1350</v>
      </c>
      <c r="K1125" s="11">
        <v>11</v>
      </c>
      <c r="L1125" s="14"/>
      <c r="M1125" s="14"/>
      <c r="N1125" s="12">
        <v>6003</v>
      </c>
      <c r="O1125" s="25"/>
      <c r="P1125" s="14"/>
      <c r="Q1125" s="11" t="s">
        <v>15</v>
      </c>
      <c r="R1125" s="16" t="s">
        <v>16</v>
      </c>
      <c r="S1125" s="12"/>
      <c r="T1125" s="13" t="s">
        <v>17</v>
      </c>
      <c r="U1125" s="13" t="s">
        <v>6687</v>
      </c>
      <c r="V1125" s="11" t="s">
        <v>119</v>
      </c>
      <c r="W1125" s="14" t="s">
        <v>119</v>
      </c>
      <c r="X1125" s="14" t="s">
        <v>119</v>
      </c>
      <c r="Y1125" s="14" t="s">
        <v>119</v>
      </c>
      <c r="Z1125" s="14" t="s">
        <v>119</v>
      </c>
      <c r="AA1125" s="14"/>
      <c r="AB1125" s="15">
        <f>retribucións!$H$71</f>
        <v>18383.701689600002</v>
      </c>
      <c r="AC1125" s="15">
        <f>retribucións!$H$60</f>
        <v>18626.938628479998</v>
      </c>
      <c r="AD1125" s="15">
        <f t="shared" si="51"/>
        <v>243.23693887999616</v>
      </c>
    </row>
    <row r="1126" spans="1:30" ht="15" customHeight="1" x14ac:dyDescent="0.25">
      <c r="A1126" s="13" t="s">
        <v>17</v>
      </c>
      <c r="B1126" s="13" t="s">
        <v>119</v>
      </c>
      <c r="C1126" s="14" t="s">
        <v>4022</v>
      </c>
      <c r="D1126" s="24" t="s">
        <v>4025</v>
      </c>
      <c r="E1126" s="14" t="s">
        <v>4026</v>
      </c>
      <c r="F1126" s="14" t="s">
        <v>1348</v>
      </c>
      <c r="G1126" s="11">
        <v>9</v>
      </c>
      <c r="H1126" s="15">
        <f>retribucións!$E$60</f>
        <v>6319.04</v>
      </c>
      <c r="I1126" s="11" t="s">
        <v>1349</v>
      </c>
      <c r="J1126" s="24" t="s">
        <v>1350</v>
      </c>
      <c r="K1126" s="11">
        <v>11</v>
      </c>
      <c r="L1126" s="14"/>
      <c r="M1126" s="14"/>
      <c r="N1126" s="12">
        <v>6003</v>
      </c>
      <c r="O1126" s="25"/>
      <c r="P1126" s="14"/>
      <c r="Q1126" s="11" t="s">
        <v>15</v>
      </c>
      <c r="R1126" s="16">
        <v>948</v>
      </c>
      <c r="S1126" s="12"/>
      <c r="T1126" s="13" t="s">
        <v>17</v>
      </c>
      <c r="U1126" s="13" t="s">
        <v>6687</v>
      </c>
      <c r="V1126" s="11" t="s">
        <v>119</v>
      </c>
      <c r="W1126" s="14" t="s">
        <v>119</v>
      </c>
      <c r="X1126" s="14" t="s">
        <v>119</v>
      </c>
      <c r="Y1126" s="14" t="s">
        <v>119</v>
      </c>
      <c r="Z1126" s="14" t="s">
        <v>119</v>
      </c>
      <c r="AA1126" s="14"/>
      <c r="AB1126" s="15">
        <f>retribucións!$H$71</f>
        <v>18383.701689600002</v>
      </c>
      <c r="AC1126" s="15">
        <f>retribucións!$H$60</f>
        <v>18626.938628479998</v>
      </c>
      <c r="AD1126" s="15">
        <f t="shared" si="51"/>
        <v>243.23693887999616</v>
      </c>
    </row>
    <row r="1127" spans="1:30" ht="15" customHeight="1" x14ac:dyDescent="0.25">
      <c r="A1127" s="13" t="s">
        <v>17</v>
      </c>
      <c r="B1127" s="13" t="s">
        <v>119</v>
      </c>
      <c r="C1127" s="14" t="s">
        <v>4027</v>
      </c>
      <c r="D1127" s="24" t="s">
        <v>4028</v>
      </c>
      <c r="E1127" s="14" t="s">
        <v>4029</v>
      </c>
      <c r="F1127" s="14" t="s">
        <v>1348</v>
      </c>
      <c r="G1127" s="11">
        <v>10</v>
      </c>
      <c r="H1127" s="15">
        <f>retribucións!$E$59</f>
        <v>6486.34</v>
      </c>
      <c r="I1127" s="11" t="s">
        <v>1349</v>
      </c>
      <c r="J1127" s="24" t="s">
        <v>1350</v>
      </c>
      <c r="K1127" s="11">
        <v>11</v>
      </c>
      <c r="L1127" s="14"/>
      <c r="M1127" s="14"/>
      <c r="N1127" s="12">
        <v>6003</v>
      </c>
      <c r="O1127" s="25"/>
      <c r="P1127" s="14" t="s">
        <v>2259</v>
      </c>
      <c r="Q1127" s="11" t="s">
        <v>15</v>
      </c>
      <c r="R1127" s="16">
        <v>9733</v>
      </c>
      <c r="S1127" s="12"/>
      <c r="T1127" s="13" t="s">
        <v>17</v>
      </c>
      <c r="U1127" s="13" t="s">
        <v>6687</v>
      </c>
      <c r="V1127" s="11" t="s">
        <v>119</v>
      </c>
      <c r="W1127" s="14" t="s">
        <v>119</v>
      </c>
      <c r="X1127" s="14" t="s">
        <v>119</v>
      </c>
      <c r="Y1127" s="14" t="s">
        <v>119</v>
      </c>
      <c r="Z1127" s="14" t="s">
        <v>119</v>
      </c>
      <c r="AA1127" s="14"/>
      <c r="AB1127" s="15">
        <f>retribucións!$L$71</f>
        <v>18968.988064320001</v>
      </c>
      <c r="AC1127" s="15">
        <f>retribucións!$H$59</f>
        <v>19124.976097919996</v>
      </c>
      <c r="AD1127" s="15">
        <f>AC1127-AB1127</f>
        <v>155.98803359999511</v>
      </c>
    </row>
    <row r="1128" spans="1:30" ht="15" customHeight="1" x14ac:dyDescent="0.25">
      <c r="A1128" s="13" t="s">
        <v>17</v>
      </c>
      <c r="B1128" s="13" t="s">
        <v>119</v>
      </c>
      <c r="C1128" s="14" t="s">
        <v>4027</v>
      </c>
      <c r="D1128" s="24" t="s">
        <v>4030</v>
      </c>
      <c r="E1128" s="14" t="s">
        <v>4031</v>
      </c>
      <c r="F1128" s="14" t="s">
        <v>1348</v>
      </c>
      <c r="G1128" s="11">
        <v>10</v>
      </c>
      <c r="H1128" s="15">
        <f>retribucións!$E$59</f>
        <v>6486.34</v>
      </c>
      <c r="I1128" s="11" t="s">
        <v>1349</v>
      </c>
      <c r="J1128" s="24" t="s">
        <v>1350</v>
      </c>
      <c r="K1128" s="11">
        <v>11</v>
      </c>
      <c r="L1128" s="14"/>
      <c r="M1128" s="14"/>
      <c r="N1128" s="12">
        <v>6003</v>
      </c>
      <c r="O1128" s="25"/>
      <c r="P1128" s="14" t="s">
        <v>2259</v>
      </c>
      <c r="Q1128" s="11" t="s">
        <v>15</v>
      </c>
      <c r="R1128" s="16">
        <v>9733</v>
      </c>
      <c r="S1128" s="12"/>
      <c r="T1128" s="13" t="s">
        <v>17</v>
      </c>
      <c r="U1128" s="13" t="s">
        <v>6687</v>
      </c>
      <c r="V1128" s="11" t="s">
        <v>119</v>
      </c>
      <c r="W1128" s="14" t="s">
        <v>119</v>
      </c>
      <c r="X1128" s="14" t="s">
        <v>119</v>
      </c>
      <c r="Y1128" s="14" t="s">
        <v>119</v>
      </c>
      <c r="Z1128" s="14" t="s">
        <v>119</v>
      </c>
      <c r="AA1128" s="14"/>
      <c r="AB1128" s="15">
        <f>retribucións!$L$71</f>
        <v>18968.988064320001</v>
      </c>
      <c r="AC1128" s="15">
        <f>retribucións!$H$59</f>
        <v>19124.976097919996</v>
      </c>
      <c r="AD1128" s="15">
        <f>AC1128-AB1128</f>
        <v>155.98803359999511</v>
      </c>
    </row>
    <row r="1129" spans="1:30" ht="15" customHeight="1" x14ac:dyDescent="0.25">
      <c r="A1129" s="13" t="s">
        <v>17</v>
      </c>
      <c r="B1129" s="13" t="s">
        <v>119</v>
      </c>
      <c r="C1129" s="14" t="s">
        <v>4027</v>
      </c>
      <c r="D1129" s="24" t="s">
        <v>4032</v>
      </c>
      <c r="E1129" s="14" t="s">
        <v>4033</v>
      </c>
      <c r="F1129" s="14" t="s">
        <v>1348</v>
      </c>
      <c r="G1129" s="11">
        <v>10</v>
      </c>
      <c r="H1129" s="15">
        <f>retribucións!$E$59</f>
        <v>6486.34</v>
      </c>
      <c r="I1129" s="11" t="s">
        <v>1349</v>
      </c>
      <c r="J1129" s="24" t="s">
        <v>1350</v>
      </c>
      <c r="K1129" s="11">
        <v>11</v>
      </c>
      <c r="L1129" s="14"/>
      <c r="M1129" s="14"/>
      <c r="N1129" s="12">
        <v>6003</v>
      </c>
      <c r="O1129" s="25"/>
      <c r="P1129" s="14" t="s">
        <v>2259</v>
      </c>
      <c r="Q1129" s="11" t="s">
        <v>15</v>
      </c>
      <c r="R1129" s="16">
        <v>9733</v>
      </c>
      <c r="S1129" s="12"/>
      <c r="T1129" s="13" t="s">
        <v>17</v>
      </c>
      <c r="U1129" s="13" t="s">
        <v>6687</v>
      </c>
      <c r="V1129" s="11" t="s">
        <v>119</v>
      </c>
      <c r="W1129" s="14" t="s">
        <v>119</v>
      </c>
      <c r="X1129" s="14" t="s">
        <v>119</v>
      </c>
      <c r="Y1129" s="14" t="s">
        <v>119</v>
      </c>
      <c r="Z1129" s="14" t="s">
        <v>119</v>
      </c>
      <c r="AA1129" s="14"/>
      <c r="AB1129" s="15">
        <f>retribucións!$L$71</f>
        <v>18968.988064320001</v>
      </c>
      <c r="AC1129" s="15">
        <f>retribucións!$H$59</f>
        <v>19124.976097919996</v>
      </c>
      <c r="AD1129" s="15">
        <f>AC1129-AB1129</f>
        <v>155.98803359999511</v>
      </c>
    </row>
    <row r="1130" spans="1:30" ht="15" customHeight="1" x14ac:dyDescent="0.25">
      <c r="A1130" s="13" t="s">
        <v>17</v>
      </c>
      <c r="B1130" s="13" t="s">
        <v>17</v>
      </c>
      <c r="C1130" s="14" t="s">
        <v>4034</v>
      </c>
      <c r="D1130" s="24" t="s">
        <v>4035</v>
      </c>
      <c r="E1130" s="14" t="s">
        <v>4036</v>
      </c>
      <c r="F1130" s="14" t="s">
        <v>1348</v>
      </c>
      <c r="G1130" s="11">
        <v>9</v>
      </c>
      <c r="H1130" s="15">
        <f>retribucións!$E$60</f>
        <v>6319.04</v>
      </c>
      <c r="I1130" s="11" t="s">
        <v>1349</v>
      </c>
      <c r="J1130" s="24" t="s">
        <v>1350</v>
      </c>
      <c r="K1130" s="11">
        <v>11</v>
      </c>
      <c r="L1130" s="14"/>
      <c r="M1130" s="14"/>
      <c r="N1130" s="12">
        <v>6003</v>
      </c>
      <c r="O1130" s="25"/>
      <c r="P1130" s="14"/>
      <c r="Q1130" s="11" t="s">
        <v>15</v>
      </c>
      <c r="R1130" s="16" t="s">
        <v>16</v>
      </c>
      <c r="S1130" s="12"/>
      <c r="T1130" s="13" t="s">
        <v>17</v>
      </c>
      <c r="U1130" s="13" t="s">
        <v>17</v>
      </c>
      <c r="V1130" s="11">
        <v>544</v>
      </c>
      <c r="W1130" s="14" t="s">
        <v>704</v>
      </c>
      <c r="X1130" s="14" t="s">
        <v>705</v>
      </c>
      <c r="Y1130" s="14" t="s">
        <v>20</v>
      </c>
      <c r="Z1130" s="14">
        <v>0</v>
      </c>
      <c r="AA1130" s="14"/>
      <c r="AB1130" s="15">
        <f>retribucións!$H$71</f>
        <v>18383.701689600002</v>
      </c>
      <c r="AC1130" s="15">
        <f>retribucións!$H$60</f>
        <v>18626.938628479998</v>
      </c>
      <c r="AD1130" s="15">
        <f t="shared" ref="AD1130:AD1134" si="52">AC1130-AB1130</f>
        <v>243.23693887999616</v>
      </c>
    </row>
    <row r="1131" spans="1:30" ht="15" customHeight="1" x14ac:dyDescent="0.25">
      <c r="A1131" s="13" t="s">
        <v>17</v>
      </c>
      <c r="B1131" s="13" t="s">
        <v>17</v>
      </c>
      <c r="C1131" s="14" t="s">
        <v>4034</v>
      </c>
      <c r="D1131" s="24" t="s">
        <v>4037</v>
      </c>
      <c r="E1131" s="14" t="s">
        <v>4038</v>
      </c>
      <c r="F1131" s="14" t="s">
        <v>1348</v>
      </c>
      <c r="G1131" s="11">
        <v>9</v>
      </c>
      <c r="H1131" s="15">
        <f>retribucións!$E$60</f>
        <v>6319.04</v>
      </c>
      <c r="I1131" s="11" t="s">
        <v>1349</v>
      </c>
      <c r="J1131" s="24" t="s">
        <v>1350</v>
      </c>
      <c r="K1131" s="11">
        <v>11</v>
      </c>
      <c r="L1131" s="14"/>
      <c r="M1131" s="14"/>
      <c r="N1131" s="12">
        <v>6003</v>
      </c>
      <c r="O1131" s="25"/>
      <c r="P1131" s="14"/>
      <c r="Q1131" s="11" t="s">
        <v>15</v>
      </c>
      <c r="R1131" s="16" t="s">
        <v>16</v>
      </c>
      <c r="S1131" s="12"/>
      <c r="T1131" s="13" t="s">
        <v>17</v>
      </c>
      <c r="U1131" s="13" t="s">
        <v>17</v>
      </c>
      <c r="V1131" s="11">
        <v>591</v>
      </c>
      <c r="W1131" s="14" t="s">
        <v>706</v>
      </c>
      <c r="X1131" s="14" t="s">
        <v>707</v>
      </c>
      <c r="Y1131" s="14" t="s">
        <v>20</v>
      </c>
      <c r="Z1131" s="14">
        <v>0</v>
      </c>
      <c r="AA1131" s="14"/>
      <c r="AB1131" s="15">
        <f>retribucións!$H$71</f>
        <v>18383.701689600002</v>
      </c>
      <c r="AC1131" s="15">
        <f>retribucións!$H$60</f>
        <v>18626.938628479998</v>
      </c>
      <c r="AD1131" s="15">
        <f t="shared" si="52"/>
        <v>243.23693887999616</v>
      </c>
    </row>
    <row r="1132" spans="1:30" ht="15" customHeight="1" x14ac:dyDescent="0.25">
      <c r="A1132" s="13" t="s">
        <v>17</v>
      </c>
      <c r="B1132" s="13" t="s">
        <v>119</v>
      </c>
      <c r="C1132" s="14" t="s">
        <v>4039</v>
      </c>
      <c r="D1132" s="24" t="s">
        <v>4040</v>
      </c>
      <c r="E1132" s="14" t="s">
        <v>4041</v>
      </c>
      <c r="F1132" s="14" t="s">
        <v>1348</v>
      </c>
      <c r="G1132" s="11">
        <v>9</v>
      </c>
      <c r="H1132" s="15">
        <f>retribucións!$E$60</f>
        <v>6319.04</v>
      </c>
      <c r="I1132" s="11" t="s">
        <v>1349</v>
      </c>
      <c r="J1132" s="24" t="s">
        <v>1350</v>
      </c>
      <c r="K1132" s="11">
        <v>11</v>
      </c>
      <c r="L1132" s="14"/>
      <c r="M1132" s="14"/>
      <c r="N1132" s="12">
        <v>6003</v>
      </c>
      <c r="O1132" s="25"/>
      <c r="P1132" s="14"/>
      <c r="Q1132" s="11" t="s">
        <v>15</v>
      </c>
      <c r="R1132" s="16" t="s">
        <v>16</v>
      </c>
      <c r="S1132" s="12"/>
      <c r="T1132" s="13" t="s">
        <v>17</v>
      </c>
      <c r="U1132" s="13" t="s">
        <v>6687</v>
      </c>
      <c r="V1132" s="11" t="s">
        <v>119</v>
      </c>
      <c r="W1132" s="14" t="s">
        <v>119</v>
      </c>
      <c r="X1132" s="14" t="s">
        <v>119</v>
      </c>
      <c r="Y1132" s="14" t="s">
        <v>119</v>
      </c>
      <c r="Z1132" s="14" t="s">
        <v>119</v>
      </c>
      <c r="AA1132" s="14"/>
      <c r="AB1132" s="15">
        <f>retribucións!$H$71</f>
        <v>18383.701689600002</v>
      </c>
      <c r="AC1132" s="15">
        <f>retribucións!$H$60</f>
        <v>18626.938628479998</v>
      </c>
      <c r="AD1132" s="15">
        <f t="shared" si="52"/>
        <v>243.23693887999616</v>
      </c>
    </row>
    <row r="1133" spans="1:30" ht="15" customHeight="1" x14ac:dyDescent="0.25">
      <c r="A1133" s="13" t="s">
        <v>17</v>
      </c>
      <c r="B1133" s="13" t="s">
        <v>119</v>
      </c>
      <c r="C1133" s="14" t="s">
        <v>4039</v>
      </c>
      <c r="D1133" s="24" t="s">
        <v>4042</v>
      </c>
      <c r="E1133" s="14" t="s">
        <v>4043</v>
      </c>
      <c r="F1133" s="14" t="s">
        <v>1348</v>
      </c>
      <c r="G1133" s="11">
        <v>9</v>
      </c>
      <c r="H1133" s="15">
        <f>retribucións!$E$60</f>
        <v>6319.04</v>
      </c>
      <c r="I1133" s="11" t="s">
        <v>1349</v>
      </c>
      <c r="J1133" s="24" t="s">
        <v>1350</v>
      </c>
      <c r="K1133" s="11">
        <v>11</v>
      </c>
      <c r="L1133" s="14"/>
      <c r="M1133" s="14"/>
      <c r="N1133" s="12">
        <v>6003</v>
      </c>
      <c r="O1133" s="25"/>
      <c r="P1133" s="14"/>
      <c r="Q1133" s="11" t="s">
        <v>15</v>
      </c>
      <c r="R1133" s="16">
        <v>948</v>
      </c>
      <c r="S1133" s="12"/>
      <c r="T1133" s="13" t="s">
        <v>17</v>
      </c>
      <c r="U1133" s="13" t="s">
        <v>6687</v>
      </c>
      <c r="V1133" s="11" t="s">
        <v>119</v>
      </c>
      <c r="W1133" s="14" t="s">
        <v>119</v>
      </c>
      <c r="X1133" s="14" t="s">
        <v>119</v>
      </c>
      <c r="Y1133" s="14" t="s">
        <v>119</v>
      </c>
      <c r="Z1133" s="14" t="s">
        <v>119</v>
      </c>
      <c r="AA1133" s="14"/>
      <c r="AB1133" s="15">
        <f>retribucións!$H$71</f>
        <v>18383.701689600002</v>
      </c>
      <c r="AC1133" s="15">
        <f>retribucións!$H$60</f>
        <v>18626.938628479998</v>
      </c>
      <c r="AD1133" s="15">
        <f t="shared" si="52"/>
        <v>243.23693887999616</v>
      </c>
    </row>
    <row r="1134" spans="1:30" ht="15" customHeight="1" x14ac:dyDescent="0.25">
      <c r="A1134" s="13" t="s">
        <v>17</v>
      </c>
      <c r="B1134" s="13" t="s">
        <v>17</v>
      </c>
      <c r="C1134" s="14" t="s">
        <v>4039</v>
      </c>
      <c r="D1134" s="24" t="s">
        <v>4044</v>
      </c>
      <c r="E1134" s="14" t="s">
        <v>4045</v>
      </c>
      <c r="F1134" s="14" t="s">
        <v>1348</v>
      </c>
      <c r="G1134" s="11">
        <v>9</v>
      </c>
      <c r="H1134" s="15">
        <f>retribucións!$E$60</f>
        <v>6319.04</v>
      </c>
      <c r="I1134" s="11" t="s">
        <v>1349</v>
      </c>
      <c r="J1134" s="24" t="s">
        <v>1350</v>
      </c>
      <c r="K1134" s="11">
        <v>11</v>
      </c>
      <c r="L1134" s="14"/>
      <c r="M1134" s="14"/>
      <c r="N1134" s="12">
        <v>6003</v>
      </c>
      <c r="O1134" s="25"/>
      <c r="P1134" s="14"/>
      <c r="Q1134" s="11" t="s">
        <v>15</v>
      </c>
      <c r="R1134" s="16" t="s">
        <v>16</v>
      </c>
      <c r="S1134" s="12"/>
      <c r="T1134" s="13" t="s">
        <v>17</v>
      </c>
      <c r="U1134" s="13" t="s">
        <v>17</v>
      </c>
      <c r="V1134" s="11">
        <v>47</v>
      </c>
      <c r="W1134" s="14" t="s">
        <v>708</v>
      </c>
      <c r="X1134" s="14" t="s">
        <v>709</v>
      </c>
      <c r="Y1134" s="14" t="s">
        <v>20</v>
      </c>
      <c r="Z1134" s="14">
        <v>0</v>
      </c>
      <c r="AA1134" s="14"/>
      <c r="AB1134" s="15">
        <f>retribucións!$H$71</f>
        <v>18383.701689600002</v>
      </c>
      <c r="AC1134" s="15">
        <f>retribucións!$H$60</f>
        <v>18626.938628479998</v>
      </c>
      <c r="AD1134" s="15">
        <f t="shared" si="52"/>
        <v>243.23693887999616</v>
      </c>
    </row>
    <row r="1135" spans="1:30" ht="15" customHeight="1" x14ac:dyDescent="0.25">
      <c r="A1135" s="13" t="s">
        <v>17</v>
      </c>
      <c r="B1135" s="13" t="s">
        <v>17</v>
      </c>
      <c r="C1135" s="14" t="s">
        <v>4046</v>
      </c>
      <c r="D1135" s="24" t="s">
        <v>4047</v>
      </c>
      <c r="E1135" s="14" t="s">
        <v>4048</v>
      </c>
      <c r="F1135" s="14" t="s">
        <v>1348</v>
      </c>
      <c r="G1135" s="11">
        <v>10</v>
      </c>
      <c r="H1135" s="15">
        <f>retribucións!$E$59</f>
        <v>6486.34</v>
      </c>
      <c r="I1135" s="11" t="s">
        <v>1349</v>
      </c>
      <c r="J1135" s="24" t="s">
        <v>1350</v>
      </c>
      <c r="K1135" s="11">
        <v>11</v>
      </c>
      <c r="L1135" s="14"/>
      <c r="M1135" s="14"/>
      <c r="N1135" s="12">
        <v>6003</v>
      </c>
      <c r="O1135" s="25"/>
      <c r="P1135" s="14" t="s">
        <v>2259</v>
      </c>
      <c r="Q1135" s="11" t="s">
        <v>15</v>
      </c>
      <c r="R1135" s="16">
        <v>9733</v>
      </c>
      <c r="S1135" s="12"/>
      <c r="T1135" s="13" t="s">
        <v>17</v>
      </c>
      <c r="U1135" s="13" t="s">
        <v>17</v>
      </c>
      <c r="V1135" s="11">
        <v>124</v>
      </c>
      <c r="W1135" s="14" t="s">
        <v>710</v>
      </c>
      <c r="X1135" s="14" t="s">
        <v>711</v>
      </c>
      <c r="Y1135" s="14" t="s">
        <v>20</v>
      </c>
      <c r="Z1135" s="14">
        <v>0</v>
      </c>
      <c r="AA1135" s="14"/>
      <c r="AB1135" s="15">
        <f>retribucións!$L$71</f>
        <v>18968.988064320001</v>
      </c>
      <c r="AC1135" s="15">
        <f>retribucións!$H$59</f>
        <v>19124.976097919996</v>
      </c>
      <c r="AD1135" s="15">
        <f>AC1135-AB1135</f>
        <v>155.98803359999511</v>
      </c>
    </row>
    <row r="1136" spans="1:30" ht="15" customHeight="1" x14ac:dyDescent="0.25">
      <c r="A1136" s="13" t="s">
        <v>17</v>
      </c>
      <c r="B1136" s="13" t="s">
        <v>17</v>
      </c>
      <c r="C1136" s="14" t="s">
        <v>4046</v>
      </c>
      <c r="D1136" s="24" t="s">
        <v>4049</v>
      </c>
      <c r="E1136" s="14" t="s">
        <v>4050</v>
      </c>
      <c r="F1136" s="14" t="s">
        <v>1348</v>
      </c>
      <c r="G1136" s="11">
        <v>10</v>
      </c>
      <c r="H1136" s="15">
        <f>retribucións!$E$59</f>
        <v>6486.34</v>
      </c>
      <c r="I1136" s="11" t="s">
        <v>1349</v>
      </c>
      <c r="J1136" s="24" t="s">
        <v>1350</v>
      </c>
      <c r="K1136" s="11">
        <v>11</v>
      </c>
      <c r="L1136" s="14"/>
      <c r="M1136" s="14"/>
      <c r="N1136" s="12">
        <v>6003</v>
      </c>
      <c r="O1136" s="25"/>
      <c r="P1136" s="14" t="s">
        <v>2259</v>
      </c>
      <c r="Q1136" s="11" t="s">
        <v>15</v>
      </c>
      <c r="R1136" s="16">
        <v>9733</v>
      </c>
      <c r="S1136" s="12"/>
      <c r="T1136" s="13" t="s">
        <v>17</v>
      </c>
      <c r="U1136" s="13" t="s">
        <v>17</v>
      </c>
      <c r="V1136" s="11">
        <v>456</v>
      </c>
      <c r="W1136" s="14" t="s">
        <v>712</v>
      </c>
      <c r="X1136" s="14" t="s">
        <v>713</v>
      </c>
      <c r="Y1136" s="14" t="s">
        <v>44</v>
      </c>
      <c r="Z1136" s="14">
        <v>0</v>
      </c>
      <c r="AA1136" s="14"/>
      <c r="AB1136" s="15">
        <f>retribucións!$L$71</f>
        <v>18968.988064320001</v>
      </c>
      <c r="AC1136" s="15">
        <f>retribucións!$H$59</f>
        <v>19124.976097919996</v>
      </c>
      <c r="AD1136" s="15">
        <f>AC1136-AB1136</f>
        <v>155.98803359999511</v>
      </c>
    </row>
    <row r="1137" spans="1:30" ht="15" customHeight="1" x14ac:dyDescent="0.25">
      <c r="A1137" s="13" t="s">
        <v>17</v>
      </c>
      <c r="B1137" s="13" t="s">
        <v>17</v>
      </c>
      <c r="C1137" s="14" t="s">
        <v>4046</v>
      </c>
      <c r="D1137" s="24" t="s">
        <v>4051</v>
      </c>
      <c r="E1137" s="14" t="s">
        <v>4052</v>
      </c>
      <c r="F1137" s="14" t="s">
        <v>1348</v>
      </c>
      <c r="G1137" s="11">
        <v>10</v>
      </c>
      <c r="H1137" s="15">
        <f>retribucións!$E$59</f>
        <v>6486.34</v>
      </c>
      <c r="I1137" s="11" t="s">
        <v>1349</v>
      </c>
      <c r="J1137" s="24" t="s">
        <v>1350</v>
      </c>
      <c r="K1137" s="11">
        <v>11</v>
      </c>
      <c r="L1137" s="14"/>
      <c r="M1137" s="14"/>
      <c r="N1137" s="12">
        <v>6003</v>
      </c>
      <c r="O1137" s="25"/>
      <c r="P1137" s="14" t="s">
        <v>2259</v>
      </c>
      <c r="Q1137" s="11" t="s">
        <v>15</v>
      </c>
      <c r="R1137" s="16">
        <v>9733</v>
      </c>
      <c r="S1137" s="12"/>
      <c r="T1137" s="13" t="s">
        <v>17</v>
      </c>
      <c r="U1137" s="13" t="s">
        <v>17</v>
      </c>
      <c r="V1137" s="11">
        <v>462</v>
      </c>
      <c r="W1137" s="14" t="s">
        <v>714</v>
      </c>
      <c r="X1137" s="14" t="s">
        <v>715</v>
      </c>
      <c r="Y1137" s="14" t="s">
        <v>20</v>
      </c>
      <c r="Z1137" s="14">
        <v>0</v>
      </c>
      <c r="AA1137" s="14"/>
      <c r="AB1137" s="15">
        <f>retribucións!$L$71</f>
        <v>18968.988064320001</v>
      </c>
      <c r="AC1137" s="15">
        <f>retribucións!$H$59</f>
        <v>19124.976097919996</v>
      </c>
      <c r="AD1137" s="15">
        <f>AC1137-AB1137</f>
        <v>155.98803359999511</v>
      </c>
    </row>
    <row r="1138" spans="1:30" ht="15" customHeight="1" x14ac:dyDescent="0.25">
      <c r="A1138" s="13" t="s">
        <v>17</v>
      </c>
      <c r="B1138" s="13" t="s">
        <v>119</v>
      </c>
      <c r="C1138" s="14" t="s">
        <v>4046</v>
      </c>
      <c r="D1138" s="24" t="s">
        <v>4053</v>
      </c>
      <c r="E1138" s="14" t="s">
        <v>4054</v>
      </c>
      <c r="F1138" s="14" t="s">
        <v>1348</v>
      </c>
      <c r="G1138" s="11">
        <v>10</v>
      </c>
      <c r="H1138" s="15">
        <f>retribucións!$E$59</f>
        <v>6486.34</v>
      </c>
      <c r="I1138" s="11" t="s">
        <v>1349</v>
      </c>
      <c r="J1138" s="24" t="s">
        <v>1350</v>
      </c>
      <c r="K1138" s="11">
        <v>11</v>
      </c>
      <c r="L1138" s="14"/>
      <c r="M1138" s="14"/>
      <c r="N1138" s="12">
        <v>6003</v>
      </c>
      <c r="O1138" s="25"/>
      <c r="P1138" s="14" t="s">
        <v>2259</v>
      </c>
      <c r="Q1138" s="11" t="s">
        <v>15</v>
      </c>
      <c r="R1138" s="16">
        <v>9733</v>
      </c>
      <c r="S1138" s="12"/>
      <c r="T1138" s="13" t="s">
        <v>17</v>
      </c>
      <c r="U1138" s="13" t="s">
        <v>6687</v>
      </c>
      <c r="V1138" s="11" t="s">
        <v>119</v>
      </c>
      <c r="W1138" s="14" t="s">
        <v>119</v>
      </c>
      <c r="X1138" s="14" t="s">
        <v>119</v>
      </c>
      <c r="Y1138" s="14" t="s">
        <v>119</v>
      </c>
      <c r="Z1138" s="14" t="s">
        <v>119</v>
      </c>
      <c r="AA1138" s="14"/>
      <c r="AB1138" s="15">
        <f>retribucións!$L$71</f>
        <v>18968.988064320001</v>
      </c>
      <c r="AC1138" s="15">
        <f>retribucións!$H$59</f>
        <v>19124.976097919996</v>
      </c>
      <c r="AD1138" s="15">
        <f>AC1138-AB1138</f>
        <v>155.98803359999511</v>
      </c>
    </row>
    <row r="1139" spans="1:30" ht="15" customHeight="1" x14ac:dyDescent="0.25">
      <c r="A1139" s="13" t="s">
        <v>17</v>
      </c>
      <c r="B1139" s="13" t="s">
        <v>119</v>
      </c>
      <c r="C1139" s="14" t="s">
        <v>4055</v>
      </c>
      <c r="D1139" s="24" t="s">
        <v>4056</v>
      </c>
      <c r="E1139" s="14" t="s">
        <v>4057</v>
      </c>
      <c r="F1139" s="14" t="s">
        <v>1348</v>
      </c>
      <c r="G1139" s="11">
        <v>9</v>
      </c>
      <c r="H1139" s="15">
        <f>retribucións!$E$60</f>
        <v>6319.04</v>
      </c>
      <c r="I1139" s="11" t="s">
        <v>1349</v>
      </c>
      <c r="J1139" s="24" t="s">
        <v>1350</v>
      </c>
      <c r="K1139" s="11">
        <v>11</v>
      </c>
      <c r="L1139" s="14"/>
      <c r="M1139" s="14"/>
      <c r="N1139" s="12">
        <v>6003</v>
      </c>
      <c r="O1139" s="25"/>
      <c r="P1139" s="14"/>
      <c r="Q1139" s="11" t="s">
        <v>15</v>
      </c>
      <c r="R1139" s="16">
        <v>948</v>
      </c>
      <c r="S1139" s="12"/>
      <c r="T1139" s="13" t="s">
        <v>17</v>
      </c>
      <c r="U1139" s="13" t="s">
        <v>6687</v>
      </c>
      <c r="V1139" s="11" t="s">
        <v>119</v>
      </c>
      <c r="W1139" s="14" t="s">
        <v>119</v>
      </c>
      <c r="X1139" s="14" t="s">
        <v>119</v>
      </c>
      <c r="Y1139" s="14" t="s">
        <v>119</v>
      </c>
      <c r="Z1139" s="14" t="s">
        <v>119</v>
      </c>
      <c r="AA1139" s="14"/>
      <c r="AB1139" s="15">
        <f>retribucións!$H$71</f>
        <v>18383.701689600002</v>
      </c>
      <c r="AC1139" s="15">
        <f>retribucións!$H$60</f>
        <v>18626.938628479998</v>
      </c>
      <c r="AD1139" s="15">
        <f t="shared" ref="AD1139:AD1146" si="53">AC1139-AB1139</f>
        <v>243.23693887999616</v>
      </c>
    </row>
    <row r="1140" spans="1:30" ht="15" customHeight="1" x14ac:dyDescent="0.25">
      <c r="A1140" s="13" t="s">
        <v>17</v>
      </c>
      <c r="B1140" s="13" t="s">
        <v>119</v>
      </c>
      <c r="C1140" s="14" t="s">
        <v>4055</v>
      </c>
      <c r="D1140" s="24" t="s">
        <v>4058</v>
      </c>
      <c r="E1140" s="14" t="s">
        <v>4059</v>
      </c>
      <c r="F1140" s="14" t="s">
        <v>1348</v>
      </c>
      <c r="G1140" s="11">
        <v>9</v>
      </c>
      <c r="H1140" s="15">
        <f>retribucións!$E$60</f>
        <v>6319.04</v>
      </c>
      <c r="I1140" s="11" t="s">
        <v>1349</v>
      </c>
      <c r="J1140" s="24" t="s">
        <v>1350</v>
      </c>
      <c r="K1140" s="11">
        <v>11</v>
      </c>
      <c r="L1140" s="14"/>
      <c r="M1140" s="14"/>
      <c r="N1140" s="12">
        <v>6003</v>
      </c>
      <c r="O1140" s="25"/>
      <c r="P1140" s="14"/>
      <c r="Q1140" s="11" t="s">
        <v>15</v>
      </c>
      <c r="R1140" s="16" t="s">
        <v>16</v>
      </c>
      <c r="S1140" s="12"/>
      <c r="T1140" s="13" t="s">
        <v>17</v>
      </c>
      <c r="U1140" s="13" t="s">
        <v>6687</v>
      </c>
      <c r="V1140" s="11" t="s">
        <v>119</v>
      </c>
      <c r="W1140" s="14" t="s">
        <v>119</v>
      </c>
      <c r="X1140" s="14" t="s">
        <v>119</v>
      </c>
      <c r="Y1140" s="14" t="s">
        <v>119</v>
      </c>
      <c r="Z1140" s="14" t="s">
        <v>119</v>
      </c>
      <c r="AA1140" s="14"/>
      <c r="AB1140" s="15">
        <f>retribucións!$H$71</f>
        <v>18383.701689600002</v>
      </c>
      <c r="AC1140" s="15">
        <f>retribucións!$H$60</f>
        <v>18626.938628479998</v>
      </c>
      <c r="AD1140" s="15">
        <f t="shared" si="53"/>
        <v>243.23693887999616</v>
      </c>
    </row>
    <row r="1141" spans="1:30" ht="15" customHeight="1" x14ac:dyDescent="0.25">
      <c r="A1141" s="13" t="s">
        <v>17</v>
      </c>
      <c r="B1141" s="13" t="s">
        <v>17</v>
      </c>
      <c r="C1141" s="14" t="s">
        <v>4060</v>
      </c>
      <c r="D1141" s="24" t="s">
        <v>4061</v>
      </c>
      <c r="E1141" s="14" t="s">
        <v>4062</v>
      </c>
      <c r="F1141" s="14" t="s">
        <v>1348</v>
      </c>
      <c r="G1141" s="11">
        <v>9</v>
      </c>
      <c r="H1141" s="15">
        <f>retribucións!$E$60</f>
        <v>6319.04</v>
      </c>
      <c r="I1141" s="11" t="s">
        <v>1349</v>
      </c>
      <c r="J1141" s="24" t="s">
        <v>1350</v>
      </c>
      <c r="K1141" s="11">
        <v>11</v>
      </c>
      <c r="L1141" s="14"/>
      <c r="M1141" s="14"/>
      <c r="N1141" s="12">
        <v>6003</v>
      </c>
      <c r="O1141" s="25"/>
      <c r="P1141" s="14"/>
      <c r="Q1141" s="11" t="s">
        <v>15</v>
      </c>
      <c r="R1141" s="16">
        <v>948</v>
      </c>
      <c r="S1141" s="12"/>
      <c r="T1141" s="13" t="s">
        <v>17</v>
      </c>
      <c r="U1141" s="13" t="s">
        <v>17</v>
      </c>
      <c r="V1141" s="11">
        <v>68</v>
      </c>
      <c r="W1141" s="14" t="s">
        <v>716</v>
      </c>
      <c r="X1141" s="14" t="s">
        <v>717</v>
      </c>
      <c r="Y1141" s="14" t="s">
        <v>20</v>
      </c>
      <c r="Z1141" s="14">
        <v>0</v>
      </c>
      <c r="AA1141" s="14"/>
      <c r="AB1141" s="15">
        <f>retribucións!$H$71</f>
        <v>18383.701689600002</v>
      </c>
      <c r="AC1141" s="15">
        <f>retribucións!$H$60</f>
        <v>18626.938628479998</v>
      </c>
      <c r="AD1141" s="15">
        <f t="shared" si="53"/>
        <v>243.23693887999616</v>
      </c>
    </row>
    <row r="1142" spans="1:30" ht="15" customHeight="1" x14ac:dyDescent="0.25">
      <c r="A1142" s="13" t="s">
        <v>17</v>
      </c>
      <c r="B1142" s="13" t="s">
        <v>17</v>
      </c>
      <c r="C1142" s="14" t="s">
        <v>4060</v>
      </c>
      <c r="D1142" s="24" t="s">
        <v>4063</v>
      </c>
      <c r="E1142" s="14" t="s">
        <v>4064</v>
      </c>
      <c r="F1142" s="14" t="s">
        <v>1348</v>
      </c>
      <c r="G1142" s="11">
        <v>9</v>
      </c>
      <c r="H1142" s="15">
        <f>retribucións!$E$60</f>
        <v>6319.04</v>
      </c>
      <c r="I1142" s="11" t="s">
        <v>1349</v>
      </c>
      <c r="J1142" s="24" t="s">
        <v>1350</v>
      </c>
      <c r="K1142" s="11">
        <v>11</v>
      </c>
      <c r="L1142" s="14"/>
      <c r="M1142" s="14"/>
      <c r="N1142" s="12">
        <v>6003</v>
      </c>
      <c r="O1142" s="25"/>
      <c r="P1142" s="14"/>
      <c r="Q1142" s="11" t="s">
        <v>15</v>
      </c>
      <c r="R1142" s="16" t="s">
        <v>16</v>
      </c>
      <c r="S1142" s="12"/>
      <c r="T1142" s="13" t="s">
        <v>17</v>
      </c>
      <c r="U1142" s="13" t="s">
        <v>17</v>
      </c>
      <c r="V1142" s="11">
        <v>474</v>
      </c>
      <c r="W1142" s="14" t="s">
        <v>718</v>
      </c>
      <c r="X1142" s="14" t="s">
        <v>719</v>
      </c>
      <c r="Y1142" s="14" t="s">
        <v>20</v>
      </c>
      <c r="Z1142" s="14">
        <v>0</v>
      </c>
      <c r="AA1142" s="14"/>
      <c r="AB1142" s="15">
        <f>retribucións!$H$71</f>
        <v>18383.701689600002</v>
      </c>
      <c r="AC1142" s="15">
        <f>retribucións!$H$60</f>
        <v>18626.938628479998</v>
      </c>
      <c r="AD1142" s="15">
        <f t="shared" si="53"/>
        <v>243.23693887999616</v>
      </c>
    </row>
    <row r="1143" spans="1:30" ht="15" customHeight="1" x14ac:dyDescent="0.25">
      <c r="A1143" s="13" t="s">
        <v>17</v>
      </c>
      <c r="B1143" s="13" t="s">
        <v>119</v>
      </c>
      <c r="C1143" s="14" t="s">
        <v>4065</v>
      </c>
      <c r="D1143" s="24" t="s">
        <v>4066</v>
      </c>
      <c r="E1143" s="14" t="s">
        <v>4067</v>
      </c>
      <c r="F1143" s="14" t="s">
        <v>1348</v>
      </c>
      <c r="G1143" s="11">
        <v>9</v>
      </c>
      <c r="H1143" s="15">
        <f>retribucións!$E$60</f>
        <v>6319.04</v>
      </c>
      <c r="I1143" s="11" t="s">
        <v>1349</v>
      </c>
      <c r="J1143" s="24" t="s">
        <v>1350</v>
      </c>
      <c r="K1143" s="11">
        <v>11</v>
      </c>
      <c r="L1143" s="14"/>
      <c r="M1143" s="14"/>
      <c r="N1143" s="12">
        <v>6003</v>
      </c>
      <c r="O1143" s="25"/>
      <c r="P1143" s="14"/>
      <c r="Q1143" s="11" t="s">
        <v>15</v>
      </c>
      <c r="R1143" s="16" t="s">
        <v>16</v>
      </c>
      <c r="S1143" s="12"/>
      <c r="T1143" s="13" t="s">
        <v>17</v>
      </c>
      <c r="U1143" s="13" t="s">
        <v>6687</v>
      </c>
      <c r="V1143" s="11" t="s">
        <v>119</v>
      </c>
      <c r="W1143" s="14" t="s">
        <v>119</v>
      </c>
      <c r="X1143" s="14" t="s">
        <v>119</v>
      </c>
      <c r="Y1143" s="14" t="s">
        <v>119</v>
      </c>
      <c r="Z1143" s="14" t="s">
        <v>119</v>
      </c>
      <c r="AA1143" s="14"/>
      <c r="AB1143" s="15">
        <f>retribucións!$H$71</f>
        <v>18383.701689600002</v>
      </c>
      <c r="AC1143" s="15">
        <f>retribucións!$H$60</f>
        <v>18626.938628479998</v>
      </c>
      <c r="AD1143" s="15">
        <f t="shared" si="53"/>
        <v>243.23693887999616</v>
      </c>
    </row>
    <row r="1144" spans="1:30" ht="15" customHeight="1" x14ac:dyDescent="0.25">
      <c r="A1144" s="13" t="s">
        <v>17</v>
      </c>
      <c r="B1144" s="13" t="s">
        <v>119</v>
      </c>
      <c r="C1144" s="14" t="s">
        <v>4065</v>
      </c>
      <c r="D1144" s="24" t="s">
        <v>4068</v>
      </c>
      <c r="E1144" s="14" t="s">
        <v>4069</v>
      </c>
      <c r="F1144" s="14" t="s">
        <v>1348</v>
      </c>
      <c r="G1144" s="11">
        <v>9</v>
      </c>
      <c r="H1144" s="15">
        <f>retribucións!$E$60</f>
        <v>6319.04</v>
      </c>
      <c r="I1144" s="11" t="s">
        <v>1349</v>
      </c>
      <c r="J1144" s="24" t="s">
        <v>1350</v>
      </c>
      <c r="K1144" s="11">
        <v>11</v>
      </c>
      <c r="L1144" s="14"/>
      <c r="M1144" s="14"/>
      <c r="N1144" s="12">
        <v>6003</v>
      </c>
      <c r="O1144" s="25"/>
      <c r="P1144" s="14"/>
      <c r="Q1144" s="11" t="s">
        <v>15</v>
      </c>
      <c r="R1144" s="16" t="s">
        <v>16</v>
      </c>
      <c r="S1144" s="12"/>
      <c r="T1144" s="13" t="s">
        <v>17</v>
      </c>
      <c r="U1144" s="13" t="s">
        <v>6687</v>
      </c>
      <c r="V1144" s="11" t="s">
        <v>119</v>
      </c>
      <c r="W1144" s="14" t="s">
        <v>119</v>
      </c>
      <c r="X1144" s="14" t="s">
        <v>119</v>
      </c>
      <c r="Y1144" s="14" t="s">
        <v>119</v>
      </c>
      <c r="Z1144" s="14" t="s">
        <v>119</v>
      </c>
      <c r="AA1144" s="14"/>
      <c r="AB1144" s="15">
        <f>retribucións!$H$71</f>
        <v>18383.701689600002</v>
      </c>
      <c r="AC1144" s="15">
        <f>retribucións!$H$60</f>
        <v>18626.938628479998</v>
      </c>
      <c r="AD1144" s="15">
        <f t="shared" si="53"/>
        <v>243.23693887999616</v>
      </c>
    </row>
    <row r="1145" spans="1:30" ht="15" customHeight="1" x14ac:dyDescent="0.25">
      <c r="A1145" s="13" t="s">
        <v>17</v>
      </c>
      <c r="B1145" s="13" t="s">
        <v>119</v>
      </c>
      <c r="C1145" s="14" t="s">
        <v>4065</v>
      </c>
      <c r="D1145" s="24" t="s">
        <v>4070</v>
      </c>
      <c r="E1145" s="14" t="s">
        <v>4071</v>
      </c>
      <c r="F1145" s="14" t="s">
        <v>1348</v>
      </c>
      <c r="G1145" s="11">
        <v>9</v>
      </c>
      <c r="H1145" s="15">
        <f>retribucións!$E$60</f>
        <v>6319.04</v>
      </c>
      <c r="I1145" s="11" t="s">
        <v>1349</v>
      </c>
      <c r="J1145" s="24" t="s">
        <v>1350</v>
      </c>
      <c r="K1145" s="11">
        <v>11</v>
      </c>
      <c r="L1145" s="14"/>
      <c r="M1145" s="14"/>
      <c r="N1145" s="12">
        <v>6003</v>
      </c>
      <c r="O1145" s="25"/>
      <c r="P1145" s="14"/>
      <c r="Q1145" s="11" t="s">
        <v>15</v>
      </c>
      <c r="R1145" s="16" t="s">
        <v>16</v>
      </c>
      <c r="S1145" s="12"/>
      <c r="T1145" s="13" t="s">
        <v>17</v>
      </c>
      <c r="U1145" s="13" t="s">
        <v>6687</v>
      </c>
      <c r="V1145" s="11" t="s">
        <v>119</v>
      </c>
      <c r="W1145" s="14" t="s">
        <v>119</v>
      </c>
      <c r="X1145" s="14" t="s">
        <v>119</v>
      </c>
      <c r="Y1145" s="14" t="s">
        <v>119</v>
      </c>
      <c r="Z1145" s="14" t="s">
        <v>119</v>
      </c>
      <c r="AA1145" s="14"/>
      <c r="AB1145" s="15">
        <f>retribucións!$H$71</f>
        <v>18383.701689600002</v>
      </c>
      <c r="AC1145" s="15">
        <f>retribucións!$H$60</f>
        <v>18626.938628479998</v>
      </c>
      <c r="AD1145" s="15">
        <f t="shared" si="53"/>
        <v>243.23693887999616</v>
      </c>
    </row>
    <row r="1146" spans="1:30" ht="15" customHeight="1" x14ac:dyDescent="0.25">
      <c r="A1146" s="13" t="s">
        <v>17</v>
      </c>
      <c r="B1146" s="13" t="s">
        <v>17</v>
      </c>
      <c r="C1146" s="14" t="s">
        <v>4065</v>
      </c>
      <c r="D1146" s="24" t="s">
        <v>4072</v>
      </c>
      <c r="E1146" s="14" t="s">
        <v>4073</v>
      </c>
      <c r="F1146" s="14" t="s">
        <v>1348</v>
      </c>
      <c r="G1146" s="11">
        <v>9</v>
      </c>
      <c r="H1146" s="15">
        <f>retribucións!$E$60</f>
        <v>6319.04</v>
      </c>
      <c r="I1146" s="11" t="s">
        <v>1349</v>
      </c>
      <c r="J1146" s="24" t="s">
        <v>1350</v>
      </c>
      <c r="K1146" s="11">
        <v>11</v>
      </c>
      <c r="L1146" s="14"/>
      <c r="M1146" s="14"/>
      <c r="N1146" s="12">
        <v>6003</v>
      </c>
      <c r="O1146" s="25"/>
      <c r="P1146" s="14"/>
      <c r="Q1146" s="11" t="s">
        <v>15</v>
      </c>
      <c r="R1146" s="16" t="s">
        <v>16</v>
      </c>
      <c r="S1146" s="12"/>
      <c r="T1146" s="13" t="s">
        <v>17</v>
      </c>
      <c r="U1146" s="13" t="s">
        <v>17</v>
      </c>
      <c r="V1146" s="11">
        <v>61</v>
      </c>
      <c r="W1146" s="14" t="s">
        <v>720</v>
      </c>
      <c r="X1146" s="14" t="s">
        <v>721</v>
      </c>
      <c r="Y1146" s="14" t="s">
        <v>20</v>
      </c>
      <c r="Z1146" s="14">
        <v>0</v>
      </c>
      <c r="AA1146" s="14"/>
      <c r="AB1146" s="15">
        <f>retribucións!$H$71</f>
        <v>18383.701689600002</v>
      </c>
      <c r="AC1146" s="15">
        <f>retribucións!$H$60</f>
        <v>18626.938628479998</v>
      </c>
      <c r="AD1146" s="15">
        <f t="shared" si="53"/>
        <v>243.23693887999616</v>
      </c>
    </row>
    <row r="1147" spans="1:30" ht="15" customHeight="1" x14ac:dyDescent="0.25">
      <c r="A1147" s="13" t="s">
        <v>17</v>
      </c>
      <c r="B1147" s="13" t="s">
        <v>119</v>
      </c>
      <c r="C1147" s="14" t="s">
        <v>4074</v>
      </c>
      <c r="D1147" s="24" t="s">
        <v>4075</v>
      </c>
      <c r="E1147" s="14" t="s">
        <v>4076</v>
      </c>
      <c r="F1147" s="14" t="s">
        <v>1348</v>
      </c>
      <c r="G1147" s="11">
        <v>10</v>
      </c>
      <c r="H1147" s="15">
        <f>retribucións!$E$59</f>
        <v>6486.34</v>
      </c>
      <c r="I1147" s="11" t="s">
        <v>1349</v>
      </c>
      <c r="J1147" s="24" t="s">
        <v>1350</v>
      </c>
      <c r="K1147" s="11">
        <v>11</v>
      </c>
      <c r="L1147" s="14"/>
      <c r="M1147" s="14"/>
      <c r="N1147" s="12">
        <v>6003</v>
      </c>
      <c r="O1147" s="25"/>
      <c r="P1147" s="14" t="s">
        <v>2259</v>
      </c>
      <c r="Q1147" s="11" t="s">
        <v>15</v>
      </c>
      <c r="R1147" s="16">
        <v>9733</v>
      </c>
      <c r="S1147" s="12"/>
      <c r="T1147" s="13" t="s">
        <v>17</v>
      </c>
      <c r="U1147" s="13" t="s">
        <v>6687</v>
      </c>
      <c r="V1147" s="11" t="s">
        <v>119</v>
      </c>
      <c r="W1147" s="14" t="s">
        <v>119</v>
      </c>
      <c r="X1147" s="14" t="s">
        <v>119</v>
      </c>
      <c r="Y1147" s="14" t="s">
        <v>119</v>
      </c>
      <c r="Z1147" s="14" t="s">
        <v>119</v>
      </c>
      <c r="AA1147" s="14"/>
      <c r="AB1147" s="15">
        <f>retribucións!$L$71</f>
        <v>18968.988064320001</v>
      </c>
      <c r="AC1147" s="15">
        <f>retribucións!$H$59</f>
        <v>19124.976097919996</v>
      </c>
      <c r="AD1147" s="15">
        <f>AC1147-AB1147</f>
        <v>155.98803359999511</v>
      </c>
    </row>
    <row r="1148" spans="1:30" ht="15" customHeight="1" x14ac:dyDescent="0.25">
      <c r="A1148" s="13" t="s">
        <v>17</v>
      </c>
      <c r="B1148" s="13" t="s">
        <v>17</v>
      </c>
      <c r="C1148" s="14" t="s">
        <v>4074</v>
      </c>
      <c r="D1148" s="24" t="s">
        <v>4077</v>
      </c>
      <c r="E1148" s="14" t="s">
        <v>4078</v>
      </c>
      <c r="F1148" s="14" t="s">
        <v>1348</v>
      </c>
      <c r="G1148" s="11">
        <v>10</v>
      </c>
      <c r="H1148" s="15">
        <f>retribucións!$E$59</f>
        <v>6486.34</v>
      </c>
      <c r="I1148" s="11" t="s">
        <v>1349</v>
      </c>
      <c r="J1148" s="24" t="s">
        <v>1350</v>
      </c>
      <c r="K1148" s="11">
        <v>11</v>
      </c>
      <c r="L1148" s="14"/>
      <c r="M1148" s="14"/>
      <c r="N1148" s="12">
        <v>6003</v>
      </c>
      <c r="O1148" s="25"/>
      <c r="P1148" s="14" t="s">
        <v>2259</v>
      </c>
      <c r="Q1148" s="11" t="s">
        <v>15</v>
      </c>
      <c r="R1148" s="16">
        <v>9733</v>
      </c>
      <c r="S1148" s="12"/>
      <c r="T1148" s="13" t="s">
        <v>17</v>
      </c>
      <c r="U1148" s="13" t="s">
        <v>17</v>
      </c>
      <c r="V1148" s="11">
        <v>300</v>
      </c>
      <c r="W1148" s="14" t="s">
        <v>722</v>
      </c>
      <c r="X1148" s="14" t="s">
        <v>723</v>
      </c>
      <c r="Y1148" s="14" t="s">
        <v>20</v>
      </c>
      <c r="Z1148" s="14">
        <v>0</v>
      </c>
      <c r="AA1148" s="14"/>
      <c r="AB1148" s="15">
        <f>retribucións!$L$71</f>
        <v>18968.988064320001</v>
      </c>
      <c r="AC1148" s="15">
        <f>retribucións!$H$59</f>
        <v>19124.976097919996</v>
      </c>
      <c r="AD1148" s="15">
        <f>AC1148-AB1148</f>
        <v>155.98803359999511</v>
      </c>
    </row>
    <row r="1149" spans="1:30" ht="15" customHeight="1" x14ac:dyDescent="0.25">
      <c r="A1149" s="13" t="s">
        <v>17</v>
      </c>
      <c r="B1149" s="13" t="s">
        <v>17</v>
      </c>
      <c r="C1149" s="14" t="s">
        <v>4079</v>
      </c>
      <c r="D1149" s="24" t="s">
        <v>4080</v>
      </c>
      <c r="E1149" s="14" t="s">
        <v>4081</v>
      </c>
      <c r="F1149" s="14" t="s">
        <v>1348</v>
      </c>
      <c r="G1149" s="11">
        <v>9</v>
      </c>
      <c r="H1149" s="15">
        <f>retribucións!$E$60</f>
        <v>6319.04</v>
      </c>
      <c r="I1149" s="11" t="s">
        <v>1349</v>
      </c>
      <c r="J1149" s="24" t="s">
        <v>1350</v>
      </c>
      <c r="K1149" s="11">
        <v>11</v>
      </c>
      <c r="L1149" s="14"/>
      <c r="M1149" s="14"/>
      <c r="N1149" s="12">
        <v>6003</v>
      </c>
      <c r="O1149" s="25"/>
      <c r="P1149" s="14"/>
      <c r="Q1149" s="11" t="s">
        <v>15</v>
      </c>
      <c r="R1149" s="16">
        <v>948</v>
      </c>
      <c r="S1149" s="12"/>
      <c r="T1149" s="13" t="s">
        <v>17</v>
      </c>
      <c r="U1149" s="13" t="s">
        <v>17</v>
      </c>
      <c r="V1149" s="11">
        <v>366</v>
      </c>
      <c r="W1149" s="14" t="s">
        <v>724</v>
      </c>
      <c r="X1149" s="14" t="s">
        <v>725</v>
      </c>
      <c r="Y1149" s="14" t="s">
        <v>20</v>
      </c>
      <c r="Z1149" s="14">
        <v>0</v>
      </c>
      <c r="AA1149" s="14"/>
      <c r="AB1149" s="15">
        <f>retribucións!$H$71</f>
        <v>18383.701689600002</v>
      </c>
      <c r="AC1149" s="15">
        <f>retribucións!$H$60</f>
        <v>18626.938628479998</v>
      </c>
      <c r="AD1149" s="15">
        <f t="shared" ref="AD1149:AD1187" si="54">AC1149-AB1149</f>
        <v>243.23693887999616</v>
      </c>
    </row>
    <row r="1150" spans="1:30" ht="15" customHeight="1" x14ac:dyDescent="0.25">
      <c r="A1150" s="13" t="s">
        <v>17</v>
      </c>
      <c r="B1150" s="13" t="s">
        <v>119</v>
      </c>
      <c r="C1150" s="14" t="s">
        <v>4079</v>
      </c>
      <c r="D1150" s="24" t="s">
        <v>4082</v>
      </c>
      <c r="E1150" s="14" t="s">
        <v>4083</v>
      </c>
      <c r="F1150" s="14" t="s">
        <v>1348</v>
      </c>
      <c r="G1150" s="11">
        <v>9</v>
      </c>
      <c r="H1150" s="15">
        <f>retribucións!$E$60</f>
        <v>6319.04</v>
      </c>
      <c r="I1150" s="11" t="s">
        <v>1349</v>
      </c>
      <c r="J1150" s="24" t="s">
        <v>1350</v>
      </c>
      <c r="K1150" s="11">
        <v>11</v>
      </c>
      <c r="L1150" s="14"/>
      <c r="M1150" s="14"/>
      <c r="N1150" s="12">
        <v>6003</v>
      </c>
      <c r="O1150" s="25"/>
      <c r="P1150" s="14"/>
      <c r="Q1150" s="11" t="s">
        <v>15</v>
      </c>
      <c r="R1150" s="16">
        <v>948</v>
      </c>
      <c r="S1150" s="12"/>
      <c r="T1150" s="13" t="s">
        <v>17</v>
      </c>
      <c r="U1150" s="13" t="s">
        <v>6687</v>
      </c>
      <c r="V1150" s="11" t="s">
        <v>119</v>
      </c>
      <c r="W1150" s="14" t="s">
        <v>119</v>
      </c>
      <c r="X1150" s="14" t="s">
        <v>119</v>
      </c>
      <c r="Y1150" s="14" t="s">
        <v>119</v>
      </c>
      <c r="Z1150" s="14" t="s">
        <v>119</v>
      </c>
      <c r="AA1150" s="14"/>
      <c r="AB1150" s="15">
        <f>retribucións!$H$71</f>
        <v>18383.701689600002</v>
      </c>
      <c r="AC1150" s="15">
        <f>retribucións!$H$60</f>
        <v>18626.938628479998</v>
      </c>
      <c r="AD1150" s="15">
        <f t="shared" si="54"/>
        <v>243.23693887999616</v>
      </c>
    </row>
    <row r="1151" spans="1:30" ht="15" customHeight="1" x14ac:dyDescent="0.25">
      <c r="A1151" s="13" t="s">
        <v>17</v>
      </c>
      <c r="B1151" s="13" t="s">
        <v>17</v>
      </c>
      <c r="C1151" s="14" t="s">
        <v>4084</v>
      </c>
      <c r="D1151" s="24" t="s">
        <v>4085</v>
      </c>
      <c r="E1151" s="14" t="s">
        <v>4086</v>
      </c>
      <c r="F1151" s="14" t="s">
        <v>1348</v>
      </c>
      <c r="G1151" s="11">
        <v>9</v>
      </c>
      <c r="H1151" s="15">
        <f>retribucións!$E$60</f>
        <v>6319.04</v>
      </c>
      <c r="I1151" s="11" t="s">
        <v>1349</v>
      </c>
      <c r="J1151" s="24" t="s">
        <v>1350</v>
      </c>
      <c r="K1151" s="11">
        <v>11</v>
      </c>
      <c r="L1151" s="14"/>
      <c r="M1151" s="14"/>
      <c r="N1151" s="12">
        <v>6003</v>
      </c>
      <c r="O1151" s="25"/>
      <c r="P1151" s="14"/>
      <c r="Q1151" s="11" t="s">
        <v>15</v>
      </c>
      <c r="R1151" s="16" t="s">
        <v>16</v>
      </c>
      <c r="S1151" s="12"/>
      <c r="T1151" s="13" t="s">
        <v>17</v>
      </c>
      <c r="U1151" s="13" t="s">
        <v>17</v>
      </c>
      <c r="V1151" s="11">
        <v>595</v>
      </c>
      <c r="W1151" s="14" t="s">
        <v>726</v>
      </c>
      <c r="X1151" s="14" t="s">
        <v>727</v>
      </c>
      <c r="Y1151" s="14" t="s">
        <v>20</v>
      </c>
      <c r="Z1151" s="14">
        <v>0</v>
      </c>
      <c r="AA1151" s="14"/>
      <c r="AB1151" s="15">
        <f>retribucións!$H$71</f>
        <v>18383.701689600002</v>
      </c>
      <c r="AC1151" s="15">
        <f>retribucións!$H$60</f>
        <v>18626.938628479998</v>
      </c>
      <c r="AD1151" s="15">
        <f t="shared" si="54"/>
        <v>243.23693887999616</v>
      </c>
    </row>
    <row r="1152" spans="1:30" ht="15" customHeight="1" x14ac:dyDescent="0.25">
      <c r="A1152" s="13" t="s">
        <v>17</v>
      </c>
      <c r="B1152" s="13" t="s">
        <v>17</v>
      </c>
      <c r="C1152" s="14" t="s">
        <v>4084</v>
      </c>
      <c r="D1152" s="24" t="s">
        <v>4087</v>
      </c>
      <c r="E1152" s="14" t="s">
        <v>4088</v>
      </c>
      <c r="F1152" s="14" t="s">
        <v>1348</v>
      </c>
      <c r="G1152" s="11">
        <v>9</v>
      </c>
      <c r="H1152" s="15">
        <f>retribucións!$E$60</f>
        <v>6319.04</v>
      </c>
      <c r="I1152" s="11" t="s">
        <v>1349</v>
      </c>
      <c r="J1152" s="24" t="s">
        <v>1350</v>
      </c>
      <c r="K1152" s="11">
        <v>11</v>
      </c>
      <c r="L1152" s="14"/>
      <c r="M1152" s="14"/>
      <c r="N1152" s="12">
        <v>6003</v>
      </c>
      <c r="O1152" s="25"/>
      <c r="P1152" s="14"/>
      <c r="Q1152" s="11" t="s">
        <v>15</v>
      </c>
      <c r="R1152" s="16">
        <v>948</v>
      </c>
      <c r="S1152" s="12"/>
      <c r="T1152" s="13" t="s">
        <v>17</v>
      </c>
      <c r="U1152" s="13" t="s">
        <v>17</v>
      </c>
      <c r="V1152" s="11">
        <v>524</v>
      </c>
      <c r="W1152" s="14" t="s">
        <v>728</v>
      </c>
      <c r="X1152" s="14" t="s">
        <v>729</v>
      </c>
      <c r="Y1152" s="14" t="s">
        <v>20</v>
      </c>
      <c r="Z1152" s="14">
        <v>0</v>
      </c>
      <c r="AA1152" s="14"/>
      <c r="AB1152" s="15">
        <f>retribucións!$H$71</f>
        <v>18383.701689600002</v>
      </c>
      <c r="AC1152" s="15">
        <f>retribucións!$H$60</f>
        <v>18626.938628479998</v>
      </c>
      <c r="AD1152" s="15">
        <f t="shared" si="54"/>
        <v>243.23693887999616</v>
      </c>
    </row>
    <row r="1153" spans="1:30" ht="15" customHeight="1" x14ac:dyDescent="0.25">
      <c r="A1153" s="13" t="s">
        <v>17</v>
      </c>
      <c r="B1153" s="13" t="s">
        <v>17</v>
      </c>
      <c r="C1153" s="14" t="s">
        <v>4084</v>
      </c>
      <c r="D1153" s="24" t="s">
        <v>4089</v>
      </c>
      <c r="E1153" s="14" t="s">
        <v>4090</v>
      </c>
      <c r="F1153" s="14" t="s">
        <v>1348</v>
      </c>
      <c r="G1153" s="11">
        <v>9</v>
      </c>
      <c r="H1153" s="15">
        <f>retribucións!$E$60</f>
        <v>6319.04</v>
      </c>
      <c r="I1153" s="11" t="s">
        <v>1349</v>
      </c>
      <c r="J1153" s="24" t="s">
        <v>1350</v>
      </c>
      <c r="K1153" s="11">
        <v>11</v>
      </c>
      <c r="L1153" s="14"/>
      <c r="M1153" s="14"/>
      <c r="N1153" s="12">
        <v>6003</v>
      </c>
      <c r="O1153" s="25"/>
      <c r="P1153" s="14"/>
      <c r="Q1153" s="11" t="s">
        <v>15</v>
      </c>
      <c r="R1153" s="16" t="s">
        <v>16</v>
      </c>
      <c r="S1153" s="12"/>
      <c r="T1153" s="13" t="s">
        <v>17</v>
      </c>
      <c r="U1153" s="13" t="s">
        <v>17</v>
      </c>
      <c r="V1153" s="11">
        <v>409</v>
      </c>
      <c r="W1153" s="14" t="s">
        <v>730</v>
      </c>
      <c r="X1153" s="14" t="s">
        <v>731</v>
      </c>
      <c r="Y1153" s="14" t="s">
        <v>20</v>
      </c>
      <c r="Z1153" s="14">
        <v>0</v>
      </c>
      <c r="AA1153" s="14"/>
      <c r="AB1153" s="15">
        <f>retribucións!$H$71</f>
        <v>18383.701689600002</v>
      </c>
      <c r="AC1153" s="15">
        <f>retribucións!$H$60</f>
        <v>18626.938628479998</v>
      </c>
      <c r="AD1153" s="15">
        <f t="shared" si="54"/>
        <v>243.23693887999616</v>
      </c>
    </row>
    <row r="1154" spans="1:30" ht="15" customHeight="1" x14ac:dyDescent="0.25">
      <c r="A1154" s="13" t="s">
        <v>17</v>
      </c>
      <c r="B1154" s="13" t="s">
        <v>17</v>
      </c>
      <c r="C1154" s="14" t="s">
        <v>4091</v>
      </c>
      <c r="D1154" s="24" t="s">
        <v>4092</v>
      </c>
      <c r="E1154" s="14" t="s">
        <v>4093</v>
      </c>
      <c r="F1154" s="14" t="s">
        <v>1348</v>
      </c>
      <c r="G1154" s="11">
        <v>9</v>
      </c>
      <c r="H1154" s="15">
        <f>retribucións!$E$60</f>
        <v>6319.04</v>
      </c>
      <c r="I1154" s="11" t="s">
        <v>1349</v>
      </c>
      <c r="J1154" s="24" t="s">
        <v>1350</v>
      </c>
      <c r="K1154" s="11">
        <v>11</v>
      </c>
      <c r="L1154" s="14"/>
      <c r="M1154" s="14"/>
      <c r="N1154" s="12">
        <v>6003</v>
      </c>
      <c r="O1154" s="25"/>
      <c r="P1154" s="14"/>
      <c r="Q1154" s="11" t="s">
        <v>15</v>
      </c>
      <c r="R1154" s="16">
        <v>948</v>
      </c>
      <c r="S1154" s="12"/>
      <c r="T1154" s="13" t="s">
        <v>17</v>
      </c>
      <c r="U1154" s="13" t="s">
        <v>17</v>
      </c>
      <c r="V1154" s="11">
        <v>354</v>
      </c>
      <c r="W1154" s="14" t="s">
        <v>732</v>
      </c>
      <c r="X1154" s="14" t="s">
        <v>733</v>
      </c>
      <c r="Y1154" s="14" t="s">
        <v>20</v>
      </c>
      <c r="Z1154" s="14">
        <v>0</v>
      </c>
      <c r="AA1154" s="14"/>
      <c r="AB1154" s="15">
        <f>retribucións!$H$71</f>
        <v>18383.701689600002</v>
      </c>
      <c r="AC1154" s="15">
        <f>retribucións!$H$60</f>
        <v>18626.938628479998</v>
      </c>
      <c r="AD1154" s="15">
        <f t="shared" si="54"/>
        <v>243.23693887999616</v>
      </c>
    </row>
    <row r="1155" spans="1:30" ht="15" customHeight="1" x14ac:dyDescent="0.25">
      <c r="A1155" s="13" t="s">
        <v>17</v>
      </c>
      <c r="B1155" s="13" t="s">
        <v>17</v>
      </c>
      <c r="C1155" s="14" t="s">
        <v>4091</v>
      </c>
      <c r="D1155" s="24" t="s">
        <v>4094</v>
      </c>
      <c r="E1155" s="14" t="s">
        <v>4095</v>
      </c>
      <c r="F1155" s="14" t="s">
        <v>1348</v>
      </c>
      <c r="G1155" s="11">
        <v>9</v>
      </c>
      <c r="H1155" s="15">
        <f>retribucións!$E$60</f>
        <v>6319.04</v>
      </c>
      <c r="I1155" s="11" t="s">
        <v>1349</v>
      </c>
      <c r="J1155" s="24" t="s">
        <v>1350</v>
      </c>
      <c r="K1155" s="11">
        <v>11</v>
      </c>
      <c r="L1155" s="14"/>
      <c r="M1155" s="14"/>
      <c r="N1155" s="12">
        <v>6003</v>
      </c>
      <c r="O1155" s="25"/>
      <c r="P1155" s="14"/>
      <c r="Q1155" s="11" t="s">
        <v>15</v>
      </c>
      <c r="R1155" s="16">
        <v>948</v>
      </c>
      <c r="S1155" s="12"/>
      <c r="T1155" s="13" t="s">
        <v>17</v>
      </c>
      <c r="U1155" s="13" t="s">
        <v>17</v>
      </c>
      <c r="V1155" s="11">
        <v>466</v>
      </c>
      <c r="W1155" s="14" t="s">
        <v>734</v>
      </c>
      <c r="X1155" s="14" t="s">
        <v>735</v>
      </c>
      <c r="Y1155" s="14" t="s">
        <v>20</v>
      </c>
      <c r="Z1155" s="14">
        <v>0</v>
      </c>
      <c r="AA1155" s="14"/>
      <c r="AB1155" s="15">
        <f>retribucións!$H$71</f>
        <v>18383.701689600002</v>
      </c>
      <c r="AC1155" s="15">
        <f>retribucións!$H$60</f>
        <v>18626.938628479998</v>
      </c>
      <c r="AD1155" s="15">
        <f t="shared" si="54"/>
        <v>243.23693887999616</v>
      </c>
    </row>
    <row r="1156" spans="1:30" ht="15" customHeight="1" x14ac:dyDescent="0.25">
      <c r="A1156" s="13" t="s">
        <v>17</v>
      </c>
      <c r="B1156" s="13" t="s">
        <v>17</v>
      </c>
      <c r="C1156" s="14" t="s">
        <v>4091</v>
      </c>
      <c r="D1156" s="24" t="s">
        <v>4096</v>
      </c>
      <c r="E1156" s="14" t="s">
        <v>4097</v>
      </c>
      <c r="F1156" s="14" t="s">
        <v>1348</v>
      </c>
      <c r="G1156" s="11">
        <v>9</v>
      </c>
      <c r="H1156" s="15">
        <f>retribucións!$E$60</f>
        <v>6319.04</v>
      </c>
      <c r="I1156" s="11" t="s">
        <v>1349</v>
      </c>
      <c r="J1156" s="24" t="s">
        <v>1350</v>
      </c>
      <c r="K1156" s="11">
        <v>11</v>
      </c>
      <c r="L1156" s="14"/>
      <c r="M1156" s="14"/>
      <c r="N1156" s="12">
        <v>6003</v>
      </c>
      <c r="O1156" s="25"/>
      <c r="P1156" s="14"/>
      <c r="Q1156" s="11" t="s">
        <v>15</v>
      </c>
      <c r="R1156" s="16" t="s">
        <v>16</v>
      </c>
      <c r="S1156" s="12"/>
      <c r="T1156" s="13" t="s">
        <v>17</v>
      </c>
      <c r="U1156" s="13" t="s">
        <v>17</v>
      </c>
      <c r="V1156" s="11">
        <v>27</v>
      </c>
      <c r="W1156" s="14" t="s">
        <v>736</v>
      </c>
      <c r="X1156" s="14" t="s">
        <v>737</v>
      </c>
      <c r="Y1156" s="14" t="s">
        <v>20</v>
      </c>
      <c r="Z1156" s="14">
        <v>0</v>
      </c>
      <c r="AA1156" s="14"/>
      <c r="AB1156" s="15">
        <f>retribucións!$H$71</f>
        <v>18383.701689600002</v>
      </c>
      <c r="AC1156" s="15">
        <f>retribucións!$H$60</f>
        <v>18626.938628479998</v>
      </c>
      <c r="AD1156" s="15">
        <f t="shared" si="54"/>
        <v>243.23693887999616</v>
      </c>
    </row>
    <row r="1157" spans="1:30" ht="15" customHeight="1" x14ac:dyDescent="0.25">
      <c r="A1157" s="13" t="s">
        <v>17</v>
      </c>
      <c r="B1157" s="13" t="s">
        <v>119</v>
      </c>
      <c r="C1157" s="14" t="s">
        <v>4098</v>
      </c>
      <c r="D1157" s="24" t="s">
        <v>4099</v>
      </c>
      <c r="E1157" s="14" t="s">
        <v>4100</v>
      </c>
      <c r="F1157" s="14" t="s">
        <v>1348</v>
      </c>
      <c r="G1157" s="11">
        <v>9</v>
      </c>
      <c r="H1157" s="15">
        <f>retribucións!$E$60</f>
        <v>6319.04</v>
      </c>
      <c r="I1157" s="11" t="s">
        <v>1349</v>
      </c>
      <c r="J1157" s="24" t="s">
        <v>1350</v>
      </c>
      <c r="K1157" s="11">
        <v>11</v>
      </c>
      <c r="L1157" s="14"/>
      <c r="M1157" s="14"/>
      <c r="N1157" s="12">
        <v>6003</v>
      </c>
      <c r="O1157" s="25"/>
      <c r="P1157" s="14"/>
      <c r="Q1157" s="11" t="s">
        <v>15</v>
      </c>
      <c r="R1157" s="16" t="s">
        <v>16</v>
      </c>
      <c r="S1157" s="12"/>
      <c r="T1157" s="13" t="s">
        <v>17</v>
      </c>
      <c r="U1157" s="13" t="s">
        <v>6687</v>
      </c>
      <c r="V1157" s="11" t="s">
        <v>119</v>
      </c>
      <c r="W1157" s="14" t="s">
        <v>119</v>
      </c>
      <c r="X1157" s="14" t="s">
        <v>119</v>
      </c>
      <c r="Y1157" s="14" t="s">
        <v>119</v>
      </c>
      <c r="Z1157" s="14" t="s">
        <v>119</v>
      </c>
      <c r="AA1157" s="14"/>
      <c r="AB1157" s="15">
        <f>retribucións!$H$71</f>
        <v>18383.701689600002</v>
      </c>
      <c r="AC1157" s="15">
        <f>retribucións!$H$60</f>
        <v>18626.938628479998</v>
      </c>
      <c r="AD1157" s="15">
        <f t="shared" si="54"/>
        <v>243.23693887999616</v>
      </c>
    </row>
    <row r="1158" spans="1:30" ht="15" customHeight="1" x14ac:dyDescent="0.25">
      <c r="A1158" s="13" t="s">
        <v>17</v>
      </c>
      <c r="B1158" s="13" t="s">
        <v>17</v>
      </c>
      <c r="C1158" s="14" t="s">
        <v>4098</v>
      </c>
      <c r="D1158" s="24" t="s">
        <v>4101</v>
      </c>
      <c r="E1158" s="14" t="s">
        <v>4102</v>
      </c>
      <c r="F1158" s="14" t="s">
        <v>1348</v>
      </c>
      <c r="G1158" s="11">
        <v>9</v>
      </c>
      <c r="H1158" s="15">
        <f>retribucións!$E$60</f>
        <v>6319.04</v>
      </c>
      <c r="I1158" s="11" t="s">
        <v>1349</v>
      </c>
      <c r="J1158" s="24" t="s">
        <v>1350</v>
      </c>
      <c r="K1158" s="11">
        <v>11</v>
      </c>
      <c r="L1158" s="14"/>
      <c r="M1158" s="14"/>
      <c r="N1158" s="12">
        <v>6003</v>
      </c>
      <c r="O1158" s="25"/>
      <c r="P1158" s="14"/>
      <c r="Q1158" s="11" t="s">
        <v>15</v>
      </c>
      <c r="R1158" s="16" t="s">
        <v>16</v>
      </c>
      <c r="S1158" s="12"/>
      <c r="T1158" s="13" t="s">
        <v>17</v>
      </c>
      <c r="U1158" s="13" t="s">
        <v>17</v>
      </c>
      <c r="V1158" s="11">
        <v>563</v>
      </c>
      <c r="W1158" s="14" t="s">
        <v>738</v>
      </c>
      <c r="X1158" s="14" t="s">
        <v>739</v>
      </c>
      <c r="Y1158" s="14" t="s">
        <v>20</v>
      </c>
      <c r="Z1158" s="14">
        <v>0</v>
      </c>
      <c r="AA1158" s="14"/>
      <c r="AB1158" s="15">
        <f>retribucións!$H$71</f>
        <v>18383.701689600002</v>
      </c>
      <c r="AC1158" s="15">
        <f>retribucións!$H$60</f>
        <v>18626.938628479998</v>
      </c>
      <c r="AD1158" s="15">
        <f t="shared" si="54"/>
        <v>243.23693887999616</v>
      </c>
    </row>
    <row r="1159" spans="1:30" ht="15" customHeight="1" x14ac:dyDescent="0.25">
      <c r="A1159" s="13" t="s">
        <v>17</v>
      </c>
      <c r="B1159" s="13" t="s">
        <v>17</v>
      </c>
      <c r="C1159" s="14" t="s">
        <v>4103</v>
      </c>
      <c r="D1159" s="24" t="s">
        <v>4104</v>
      </c>
      <c r="E1159" s="14" t="s">
        <v>4105</v>
      </c>
      <c r="F1159" s="14" t="s">
        <v>1348</v>
      </c>
      <c r="G1159" s="11">
        <v>9</v>
      </c>
      <c r="H1159" s="15">
        <f>retribucións!$E$60</f>
        <v>6319.04</v>
      </c>
      <c r="I1159" s="11" t="s">
        <v>1349</v>
      </c>
      <c r="J1159" s="24" t="s">
        <v>1350</v>
      </c>
      <c r="K1159" s="11">
        <v>11</v>
      </c>
      <c r="L1159" s="14"/>
      <c r="M1159" s="14"/>
      <c r="N1159" s="12">
        <v>6003</v>
      </c>
      <c r="O1159" s="25"/>
      <c r="P1159" s="14"/>
      <c r="Q1159" s="11" t="s">
        <v>15</v>
      </c>
      <c r="R1159" s="16">
        <v>948</v>
      </c>
      <c r="S1159" s="12"/>
      <c r="T1159" s="13" t="s">
        <v>17</v>
      </c>
      <c r="U1159" s="13" t="s">
        <v>17</v>
      </c>
      <c r="V1159" s="11">
        <v>312</v>
      </c>
      <c r="W1159" s="14" t="s">
        <v>740</v>
      </c>
      <c r="X1159" s="14" t="s">
        <v>741</v>
      </c>
      <c r="Y1159" s="14" t="s">
        <v>20</v>
      </c>
      <c r="Z1159" s="14">
        <v>0</v>
      </c>
      <c r="AA1159" s="14"/>
      <c r="AB1159" s="15">
        <f>retribucións!$H$71</f>
        <v>18383.701689600002</v>
      </c>
      <c r="AC1159" s="15">
        <f>retribucións!$H$60</f>
        <v>18626.938628479998</v>
      </c>
      <c r="AD1159" s="15">
        <f t="shared" si="54"/>
        <v>243.23693887999616</v>
      </c>
    </row>
    <row r="1160" spans="1:30" ht="15" customHeight="1" x14ac:dyDescent="0.25">
      <c r="A1160" s="13" t="s">
        <v>17</v>
      </c>
      <c r="B1160" s="13" t="s">
        <v>119</v>
      </c>
      <c r="C1160" s="14" t="s">
        <v>4103</v>
      </c>
      <c r="D1160" s="24" t="s">
        <v>4106</v>
      </c>
      <c r="E1160" s="14" t="s">
        <v>4107</v>
      </c>
      <c r="F1160" s="14" t="s">
        <v>1348</v>
      </c>
      <c r="G1160" s="11">
        <v>9</v>
      </c>
      <c r="H1160" s="15">
        <f>retribucións!$E$60</f>
        <v>6319.04</v>
      </c>
      <c r="I1160" s="11" t="s">
        <v>1349</v>
      </c>
      <c r="J1160" s="24" t="s">
        <v>1350</v>
      </c>
      <c r="K1160" s="11">
        <v>11</v>
      </c>
      <c r="L1160" s="14"/>
      <c r="M1160" s="14"/>
      <c r="N1160" s="12">
        <v>6003</v>
      </c>
      <c r="O1160" s="25"/>
      <c r="P1160" s="14"/>
      <c r="Q1160" s="11" t="s">
        <v>15</v>
      </c>
      <c r="R1160" s="16">
        <v>948</v>
      </c>
      <c r="S1160" s="12"/>
      <c r="T1160" s="13" t="s">
        <v>17</v>
      </c>
      <c r="U1160" s="13" t="s">
        <v>6687</v>
      </c>
      <c r="V1160" s="11" t="s">
        <v>119</v>
      </c>
      <c r="W1160" s="14" t="s">
        <v>119</v>
      </c>
      <c r="X1160" s="14" t="s">
        <v>119</v>
      </c>
      <c r="Y1160" s="14" t="s">
        <v>119</v>
      </c>
      <c r="Z1160" s="14" t="s">
        <v>119</v>
      </c>
      <c r="AA1160" s="14"/>
      <c r="AB1160" s="15">
        <f>retribucións!$H$71</f>
        <v>18383.701689600002</v>
      </c>
      <c r="AC1160" s="15">
        <f>retribucións!$H$60</f>
        <v>18626.938628479998</v>
      </c>
      <c r="AD1160" s="15">
        <f t="shared" si="54"/>
        <v>243.23693887999616</v>
      </c>
    </row>
    <row r="1161" spans="1:30" ht="15" customHeight="1" x14ac:dyDescent="0.25">
      <c r="A1161" s="13" t="s">
        <v>17</v>
      </c>
      <c r="B1161" s="13" t="s">
        <v>119</v>
      </c>
      <c r="C1161" s="14" t="s">
        <v>4103</v>
      </c>
      <c r="D1161" s="24" t="s">
        <v>4108</v>
      </c>
      <c r="E1161" s="14" t="s">
        <v>4109</v>
      </c>
      <c r="F1161" s="14" t="s">
        <v>1348</v>
      </c>
      <c r="G1161" s="11">
        <v>9</v>
      </c>
      <c r="H1161" s="15">
        <f>retribucións!$E$60</f>
        <v>6319.04</v>
      </c>
      <c r="I1161" s="11" t="s">
        <v>1349</v>
      </c>
      <c r="J1161" s="24" t="s">
        <v>1350</v>
      </c>
      <c r="K1161" s="11">
        <v>11</v>
      </c>
      <c r="L1161" s="14"/>
      <c r="M1161" s="14"/>
      <c r="N1161" s="12">
        <v>6003</v>
      </c>
      <c r="O1161" s="25"/>
      <c r="P1161" s="14"/>
      <c r="Q1161" s="11" t="s">
        <v>15</v>
      </c>
      <c r="R1161" s="16">
        <v>948</v>
      </c>
      <c r="S1161" s="12"/>
      <c r="T1161" s="13" t="s">
        <v>17</v>
      </c>
      <c r="U1161" s="13" t="s">
        <v>6687</v>
      </c>
      <c r="V1161" s="11" t="s">
        <v>119</v>
      </c>
      <c r="W1161" s="14" t="s">
        <v>119</v>
      </c>
      <c r="X1161" s="14" t="s">
        <v>119</v>
      </c>
      <c r="Y1161" s="14" t="s">
        <v>119</v>
      </c>
      <c r="Z1161" s="14" t="s">
        <v>119</v>
      </c>
      <c r="AA1161" s="14"/>
      <c r="AB1161" s="15">
        <f>retribucións!$H$71</f>
        <v>18383.701689600002</v>
      </c>
      <c r="AC1161" s="15">
        <f>retribucións!$H$60</f>
        <v>18626.938628479998</v>
      </c>
      <c r="AD1161" s="15">
        <f t="shared" si="54"/>
        <v>243.23693887999616</v>
      </c>
    </row>
    <row r="1162" spans="1:30" ht="15" customHeight="1" x14ac:dyDescent="0.25">
      <c r="A1162" s="13" t="s">
        <v>17</v>
      </c>
      <c r="B1162" s="13" t="s">
        <v>17</v>
      </c>
      <c r="C1162" s="14" t="s">
        <v>4103</v>
      </c>
      <c r="D1162" s="24" t="s">
        <v>4110</v>
      </c>
      <c r="E1162" s="14" t="s">
        <v>4111</v>
      </c>
      <c r="F1162" s="14" t="s">
        <v>1348</v>
      </c>
      <c r="G1162" s="11">
        <v>9</v>
      </c>
      <c r="H1162" s="15">
        <f>retribucións!$E$60</f>
        <v>6319.04</v>
      </c>
      <c r="I1162" s="11" t="s">
        <v>1349</v>
      </c>
      <c r="J1162" s="24" t="s">
        <v>1350</v>
      </c>
      <c r="K1162" s="11">
        <v>11</v>
      </c>
      <c r="L1162" s="14"/>
      <c r="M1162" s="14"/>
      <c r="N1162" s="12">
        <v>6003</v>
      </c>
      <c r="O1162" s="25"/>
      <c r="P1162" s="14"/>
      <c r="Q1162" s="11" t="s">
        <v>15</v>
      </c>
      <c r="R1162" s="16" t="s">
        <v>16</v>
      </c>
      <c r="S1162" s="12"/>
      <c r="T1162" s="13" t="s">
        <v>17</v>
      </c>
      <c r="U1162" s="13" t="s">
        <v>17</v>
      </c>
      <c r="V1162" s="11">
        <v>391</v>
      </c>
      <c r="W1162" s="14" t="s">
        <v>742</v>
      </c>
      <c r="X1162" s="14" t="s">
        <v>743</v>
      </c>
      <c r="Y1162" s="14" t="s">
        <v>20</v>
      </c>
      <c r="Z1162" s="14">
        <v>0</v>
      </c>
      <c r="AA1162" s="14"/>
      <c r="AB1162" s="15">
        <f>retribucións!$H$71</f>
        <v>18383.701689600002</v>
      </c>
      <c r="AC1162" s="15">
        <f>retribucións!$H$60</f>
        <v>18626.938628479998</v>
      </c>
      <c r="AD1162" s="15">
        <f t="shared" si="54"/>
        <v>243.23693887999616</v>
      </c>
    </row>
    <row r="1163" spans="1:30" ht="15" customHeight="1" x14ac:dyDescent="0.25">
      <c r="A1163" s="13" t="s">
        <v>17</v>
      </c>
      <c r="B1163" s="13" t="s">
        <v>119</v>
      </c>
      <c r="C1163" s="14" t="s">
        <v>4103</v>
      </c>
      <c r="D1163" s="24" t="s">
        <v>4112</v>
      </c>
      <c r="E1163" s="14" t="s">
        <v>4113</v>
      </c>
      <c r="F1163" s="14" t="s">
        <v>1348</v>
      </c>
      <c r="G1163" s="11">
        <v>9</v>
      </c>
      <c r="H1163" s="15">
        <f>retribucións!$E$60</f>
        <v>6319.04</v>
      </c>
      <c r="I1163" s="11" t="s">
        <v>1349</v>
      </c>
      <c r="J1163" s="24" t="s">
        <v>1350</v>
      </c>
      <c r="K1163" s="11">
        <v>11</v>
      </c>
      <c r="L1163" s="14"/>
      <c r="M1163" s="14"/>
      <c r="N1163" s="12">
        <v>6003</v>
      </c>
      <c r="O1163" s="25"/>
      <c r="P1163" s="14"/>
      <c r="Q1163" s="11" t="s">
        <v>15</v>
      </c>
      <c r="R1163" s="16" t="s">
        <v>16</v>
      </c>
      <c r="S1163" s="12"/>
      <c r="T1163" s="13" t="s">
        <v>17</v>
      </c>
      <c r="U1163" s="13" t="s">
        <v>6687</v>
      </c>
      <c r="V1163" s="11" t="s">
        <v>119</v>
      </c>
      <c r="W1163" s="14" t="s">
        <v>119</v>
      </c>
      <c r="X1163" s="14" t="s">
        <v>119</v>
      </c>
      <c r="Y1163" s="14" t="s">
        <v>119</v>
      </c>
      <c r="Z1163" s="14" t="s">
        <v>119</v>
      </c>
      <c r="AA1163" s="14"/>
      <c r="AB1163" s="15">
        <f>retribucións!$H$71</f>
        <v>18383.701689600002</v>
      </c>
      <c r="AC1163" s="15">
        <f>retribucións!$H$60</f>
        <v>18626.938628479998</v>
      </c>
      <c r="AD1163" s="15">
        <f t="shared" si="54"/>
        <v>243.23693887999616</v>
      </c>
    </row>
    <row r="1164" spans="1:30" ht="15" customHeight="1" x14ac:dyDescent="0.25">
      <c r="A1164" s="13" t="s">
        <v>17</v>
      </c>
      <c r="B1164" s="13" t="s">
        <v>17</v>
      </c>
      <c r="C1164" s="14" t="s">
        <v>4114</v>
      </c>
      <c r="D1164" s="24" t="s">
        <v>4115</v>
      </c>
      <c r="E1164" s="14" t="s">
        <v>4116</v>
      </c>
      <c r="F1164" s="14" t="s">
        <v>1348</v>
      </c>
      <c r="G1164" s="11">
        <v>9</v>
      </c>
      <c r="H1164" s="15">
        <f>retribucións!$E$60</f>
        <v>6319.04</v>
      </c>
      <c r="I1164" s="11" t="s">
        <v>1349</v>
      </c>
      <c r="J1164" s="24" t="s">
        <v>1350</v>
      </c>
      <c r="K1164" s="11">
        <v>11</v>
      </c>
      <c r="L1164" s="14"/>
      <c r="M1164" s="14"/>
      <c r="N1164" s="12">
        <v>6003</v>
      </c>
      <c r="O1164" s="25"/>
      <c r="P1164" s="14"/>
      <c r="Q1164" s="11" t="s">
        <v>15</v>
      </c>
      <c r="R1164" s="16" t="s">
        <v>16</v>
      </c>
      <c r="S1164" s="12"/>
      <c r="T1164" s="13" t="s">
        <v>17</v>
      </c>
      <c r="U1164" s="13" t="s">
        <v>17</v>
      </c>
      <c r="V1164" s="11">
        <v>587</v>
      </c>
      <c r="W1164" s="14" t="s">
        <v>744</v>
      </c>
      <c r="X1164" s="14" t="s">
        <v>745</v>
      </c>
      <c r="Y1164" s="14" t="s">
        <v>20</v>
      </c>
      <c r="Z1164" s="14">
        <v>0</v>
      </c>
      <c r="AA1164" s="14"/>
      <c r="AB1164" s="15">
        <f>retribucións!$H$71</f>
        <v>18383.701689600002</v>
      </c>
      <c r="AC1164" s="15">
        <f>retribucións!$H$60</f>
        <v>18626.938628479998</v>
      </c>
      <c r="AD1164" s="15">
        <f t="shared" si="54"/>
        <v>243.23693887999616</v>
      </c>
    </row>
    <row r="1165" spans="1:30" ht="15" customHeight="1" x14ac:dyDescent="0.25">
      <c r="A1165" s="13" t="s">
        <v>17</v>
      </c>
      <c r="B1165" s="13" t="s">
        <v>119</v>
      </c>
      <c r="C1165" s="14" t="s">
        <v>4114</v>
      </c>
      <c r="D1165" s="24" t="s">
        <v>4117</v>
      </c>
      <c r="E1165" s="14" t="s">
        <v>4118</v>
      </c>
      <c r="F1165" s="14" t="s">
        <v>1348</v>
      </c>
      <c r="G1165" s="11">
        <v>9</v>
      </c>
      <c r="H1165" s="15">
        <f>retribucións!$E$60</f>
        <v>6319.04</v>
      </c>
      <c r="I1165" s="11" t="s">
        <v>1349</v>
      </c>
      <c r="J1165" s="24" t="s">
        <v>1350</v>
      </c>
      <c r="K1165" s="11">
        <v>11</v>
      </c>
      <c r="L1165" s="14"/>
      <c r="M1165" s="14"/>
      <c r="N1165" s="12">
        <v>6003</v>
      </c>
      <c r="O1165" s="25"/>
      <c r="P1165" s="14"/>
      <c r="Q1165" s="11" t="s">
        <v>15</v>
      </c>
      <c r="R1165" s="16" t="s">
        <v>16</v>
      </c>
      <c r="S1165" s="12"/>
      <c r="T1165" s="13" t="s">
        <v>17</v>
      </c>
      <c r="U1165" s="13" t="s">
        <v>6687</v>
      </c>
      <c r="V1165" s="11" t="s">
        <v>119</v>
      </c>
      <c r="W1165" s="14" t="s">
        <v>119</v>
      </c>
      <c r="X1165" s="14" t="s">
        <v>119</v>
      </c>
      <c r="Y1165" s="14" t="s">
        <v>119</v>
      </c>
      <c r="Z1165" s="14" t="s">
        <v>119</v>
      </c>
      <c r="AA1165" s="14"/>
      <c r="AB1165" s="15">
        <f>retribucións!$H$71</f>
        <v>18383.701689600002</v>
      </c>
      <c r="AC1165" s="15">
        <f>retribucións!$H$60</f>
        <v>18626.938628479998</v>
      </c>
      <c r="AD1165" s="15">
        <f t="shared" si="54"/>
        <v>243.23693887999616</v>
      </c>
    </row>
    <row r="1166" spans="1:30" ht="15" customHeight="1" x14ac:dyDescent="0.25">
      <c r="A1166" s="13" t="s">
        <v>17</v>
      </c>
      <c r="B1166" s="13" t="s">
        <v>17</v>
      </c>
      <c r="C1166" s="14" t="s">
        <v>4114</v>
      </c>
      <c r="D1166" s="24" t="s">
        <v>4119</v>
      </c>
      <c r="E1166" s="14" t="s">
        <v>4120</v>
      </c>
      <c r="F1166" s="14" t="s">
        <v>1348</v>
      </c>
      <c r="G1166" s="11">
        <v>9</v>
      </c>
      <c r="H1166" s="15">
        <f>retribucións!$E$60</f>
        <v>6319.04</v>
      </c>
      <c r="I1166" s="11" t="s">
        <v>1349</v>
      </c>
      <c r="J1166" s="24" t="s">
        <v>1350</v>
      </c>
      <c r="K1166" s="11">
        <v>11</v>
      </c>
      <c r="L1166" s="14"/>
      <c r="M1166" s="14"/>
      <c r="N1166" s="12">
        <v>6003</v>
      </c>
      <c r="O1166" s="25"/>
      <c r="P1166" s="14"/>
      <c r="Q1166" s="11" t="s">
        <v>15</v>
      </c>
      <c r="R1166" s="16">
        <v>948</v>
      </c>
      <c r="S1166" s="12"/>
      <c r="T1166" s="13" t="s">
        <v>17</v>
      </c>
      <c r="U1166" s="13" t="s">
        <v>17</v>
      </c>
      <c r="V1166" s="11">
        <v>500</v>
      </c>
      <c r="W1166" s="14" t="s">
        <v>746</v>
      </c>
      <c r="X1166" s="14" t="s">
        <v>747</v>
      </c>
      <c r="Y1166" s="14" t="s">
        <v>20</v>
      </c>
      <c r="Z1166" s="14">
        <v>0</v>
      </c>
      <c r="AA1166" s="14"/>
      <c r="AB1166" s="15">
        <f>retribucións!$H$71</f>
        <v>18383.701689600002</v>
      </c>
      <c r="AC1166" s="15">
        <f>retribucións!$H$60</f>
        <v>18626.938628479998</v>
      </c>
      <c r="AD1166" s="15">
        <f t="shared" si="54"/>
        <v>243.23693887999616</v>
      </c>
    </row>
    <row r="1167" spans="1:30" ht="15" customHeight="1" x14ac:dyDescent="0.25">
      <c r="A1167" s="13" t="s">
        <v>17</v>
      </c>
      <c r="B1167" s="13" t="s">
        <v>17</v>
      </c>
      <c r="C1167" s="14" t="s">
        <v>4114</v>
      </c>
      <c r="D1167" s="24" t="s">
        <v>4121</v>
      </c>
      <c r="E1167" s="14" t="s">
        <v>4122</v>
      </c>
      <c r="F1167" s="14" t="s">
        <v>1348</v>
      </c>
      <c r="G1167" s="11">
        <v>9</v>
      </c>
      <c r="H1167" s="15">
        <f>retribucións!$E$60</f>
        <v>6319.04</v>
      </c>
      <c r="I1167" s="11" t="s">
        <v>1349</v>
      </c>
      <c r="J1167" s="24" t="s">
        <v>1350</v>
      </c>
      <c r="K1167" s="11">
        <v>11</v>
      </c>
      <c r="L1167" s="14"/>
      <c r="M1167" s="14"/>
      <c r="N1167" s="12">
        <v>6003</v>
      </c>
      <c r="O1167" s="25"/>
      <c r="P1167" s="14"/>
      <c r="Q1167" s="11" t="s">
        <v>15</v>
      </c>
      <c r="R1167" s="16" t="s">
        <v>16</v>
      </c>
      <c r="S1167" s="12"/>
      <c r="T1167" s="13" t="s">
        <v>17</v>
      </c>
      <c r="U1167" s="13" t="s">
        <v>17</v>
      </c>
      <c r="V1167" s="11">
        <v>254</v>
      </c>
      <c r="W1167" s="14" t="s">
        <v>748</v>
      </c>
      <c r="X1167" s="14" t="s">
        <v>749</v>
      </c>
      <c r="Y1167" s="14" t="s">
        <v>20</v>
      </c>
      <c r="Z1167" s="14">
        <v>0</v>
      </c>
      <c r="AA1167" s="14"/>
      <c r="AB1167" s="15">
        <f>retribucións!$H$71</f>
        <v>18383.701689600002</v>
      </c>
      <c r="AC1167" s="15">
        <f>retribucións!$H$60</f>
        <v>18626.938628479998</v>
      </c>
      <c r="AD1167" s="15">
        <f t="shared" si="54"/>
        <v>243.23693887999616</v>
      </c>
    </row>
    <row r="1168" spans="1:30" ht="15" customHeight="1" x14ac:dyDescent="0.25">
      <c r="A1168" s="13" t="s">
        <v>17</v>
      </c>
      <c r="B1168" s="13" t="s">
        <v>17</v>
      </c>
      <c r="C1168" s="14" t="s">
        <v>4123</v>
      </c>
      <c r="D1168" s="24" t="s">
        <v>4124</v>
      </c>
      <c r="E1168" s="14" t="s">
        <v>4125</v>
      </c>
      <c r="F1168" s="14" t="s">
        <v>1348</v>
      </c>
      <c r="G1168" s="11">
        <v>9</v>
      </c>
      <c r="H1168" s="15">
        <f>retribucións!$E$60</f>
        <v>6319.04</v>
      </c>
      <c r="I1168" s="11" t="s">
        <v>1349</v>
      </c>
      <c r="J1168" s="24" t="s">
        <v>1350</v>
      </c>
      <c r="K1168" s="11">
        <v>11</v>
      </c>
      <c r="L1168" s="14"/>
      <c r="M1168" s="14"/>
      <c r="N1168" s="12">
        <v>6003</v>
      </c>
      <c r="O1168" s="25"/>
      <c r="P1168" s="14"/>
      <c r="Q1168" s="11" t="s">
        <v>15</v>
      </c>
      <c r="R1168" s="16" t="s">
        <v>16</v>
      </c>
      <c r="S1168" s="12"/>
      <c r="T1168" s="13" t="s">
        <v>17</v>
      </c>
      <c r="U1168" s="13" t="s">
        <v>17</v>
      </c>
      <c r="V1168" s="11">
        <v>488</v>
      </c>
      <c r="W1168" s="14" t="s">
        <v>750</v>
      </c>
      <c r="X1168" s="14" t="s">
        <v>751</v>
      </c>
      <c r="Y1168" s="14" t="s">
        <v>20</v>
      </c>
      <c r="Z1168" s="14">
        <v>0</v>
      </c>
      <c r="AA1168" s="14"/>
      <c r="AB1168" s="15">
        <f>retribucións!$H$71</f>
        <v>18383.701689600002</v>
      </c>
      <c r="AC1168" s="15">
        <f>retribucións!$H$60</f>
        <v>18626.938628479998</v>
      </c>
      <c r="AD1168" s="15">
        <f t="shared" si="54"/>
        <v>243.23693887999616</v>
      </c>
    </row>
    <row r="1169" spans="1:30" ht="15" customHeight="1" x14ac:dyDescent="0.25">
      <c r="A1169" s="13" t="s">
        <v>17</v>
      </c>
      <c r="B1169" s="13" t="s">
        <v>119</v>
      </c>
      <c r="C1169" s="14" t="s">
        <v>4123</v>
      </c>
      <c r="D1169" s="24" t="s">
        <v>4126</v>
      </c>
      <c r="E1169" s="14" t="s">
        <v>4127</v>
      </c>
      <c r="F1169" s="14" t="s">
        <v>1348</v>
      </c>
      <c r="G1169" s="11">
        <v>9</v>
      </c>
      <c r="H1169" s="15">
        <f>retribucións!$E$60</f>
        <v>6319.04</v>
      </c>
      <c r="I1169" s="11" t="s">
        <v>1349</v>
      </c>
      <c r="J1169" s="24" t="s">
        <v>1350</v>
      </c>
      <c r="K1169" s="11">
        <v>11</v>
      </c>
      <c r="L1169" s="14"/>
      <c r="M1169" s="14"/>
      <c r="N1169" s="12">
        <v>6003</v>
      </c>
      <c r="O1169" s="25"/>
      <c r="P1169" s="14"/>
      <c r="Q1169" s="11" t="s">
        <v>15</v>
      </c>
      <c r="R1169" s="16">
        <v>948</v>
      </c>
      <c r="S1169" s="12"/>
      <c r="T1169" s="13" t="s">
        <v>17</v>
      </c>
      <c r="U1169" s="13" t="s">
        <v>6687</v>
      </c>
      <c r="V1169" s="11" t="s">
        <v>119</v>
      </c>
      <c r="W1169" s="14" t="s">
        <v>119</v>
      </c>
      <c r="X1169" s="14" t="s">
        <v>119</v>
      </c>
      <c r="Y1169" s="14" t="s">
        <v>119</v>
      </c>
      <c r="Z1169" s="14" t="s">
        <v>119</v>
      </c>
      <c r="AA1169" s="14"/>
      <c r="AB1169" s="15">
        <f>retribucións!$H$71</f>
        <v>18383.701689600002</v>
      </c>
      <c r="AC1169" s="15">
        <f>retribucións!$H$60</f>
        <v>18626.938628479998</v>
      </c>
      <c r="AD1169" s="15">
        <f t="shared" si="54"/>
        <v>243.23693887999616</v>
      </c>
    </row>
    <row r="1170" spans="1:30" ht="15" customHeight="1" x14ac:dyDescent="0.25">
      <c r="A1170" s="13" t="s">
        <v>17</v>
      </c>
      <c r="B1170" s="13" t="s">
        <v>119</v>
      </c>
      <c r="C1170" s="14" t="s">
        <v>4128</v>
      </c>
      <c r="D1170" s="24" t="s">
        <v>4129</v>
      </c>
      <c r="E1170" s="14" t="s">
        <v>4130</v>
      </c>
      <c r="F1170" s="14" t="s">
        <v>1348</v>
      </c>
      <c r="G1170" s="11">
        <v>9</v>
      </c>
      <c r="H1170" s="15">
        <f>retribucións!$E$60</f>
        <v>6319.04</v>
      </c>
      <c r="I1170" s="11" t="s">
        <v>1349</v>
      </c>
      <c r="J1170" s="24" t="s">
        <v>1350</v>
      </c>
      <c r="K1170" s="11">
        <v>11</v>
      </c>
      <c r="L1170" s="14"/>
      <c r="M1170" s="14"/>
      <c r="N1170" s="12">
        <v>6003</v>
      </c>
      <c r="O1170" s="25"/>
      <c r="P1170" s="14"/>
      <c r="Q1170" s="11" t="s">
        <v>15</v>
      </c>
      <c r="R1170" s="16">
        <v>948</v>
      </c>
      <c r="S1170" s="12"/>
      <c r="T1170" s="13" t="s">
        <v>17</v>
      </c>
      <c r="U1170" s="13" t="s">
        <v>6687</v>
      </c>
      <c r="V1170" s="11" t="s">
        <v>119</v>
      </c>
      <c r="W1170" s="14" t="s">
        <v>119</v>
      </c>
      <c r="X1170" s="14" t="s">
        <v>119</v>
      </c>
      <c r="Y1170" s="14" t="s">
        <v>119</v>
      </c>
      <c r="Z1170" s="14" t="s">
        <v>119</v>
      </c>
      <c r="AA1170" s="14"/>
      <c r="AB1170" s="15">
        <f>retribucións!$H$71</f>
        <v>18383.701689600002</v>
      </c>
      <c r="AC1170" s="15">
        <f>retribucións!$H$60</f>
        <v>18626.938628479998</v>
      </c>
      <c r="AD1170" s="15">
        <f t="shared" si="54"/>
        <v>243.23693887999616</v>
      </c>
    </row>
    <row r="1171" spans="1:30" ht="15" customHeight="1" x14ac:dyDescent="0.25">
      <c r="A1171" s="13" t="s">
        <v>17</v>
      </c>
      <c r="B1171" s="13" t="s">
        <v>119</v>
      </c>
      <c r="C1171" s="14" t="s">
        <v>4128</v>
      </c>
      <c r="D1171" s="24" t="s">
        <v>4131</v>
      </c>
      <c r="E1171" s="14" t="s">
        <v>4132</v>
      </c>
      <c r="F1171" s="14" t="s">
        <v>1348</v>
      </c>
      <c r="G1171" s="11">
        <v>9</v>
      </c>
      <c r="H1171" s="15">
        <f>retribucións!$E$60</f>
        <v>6319.04</v>
      </c>
      <c r="I1171" s="11" t="s">
        <v>1349</v>
      </c>
      <c r="J1171" s="24" t="s">
        <v>1350</v>
      </c>
      <c r="K1171" s="11">
        <v>11</v>
      </c>
      <c r="L1171" s="14"/>
      <c r="M1171" s="14"/>
      <c r="N1171" s="12">
        <v>6003</v>
      </c>
      <c r="O1171" s="25"/>
      <c r="P1171" s="14"/>
      <c r="Q1171" s="11" t="s">
        <v>15</v>
      </c>
      <c r="R1171" s="16" t="s">
        <v>16</v>
      </c>
      <c r="S1171" s="12"/>
      <c r="T1171" s="13" t="s">
        <v>17</v>
      </c>
      <c r="U1171" s="13" t="s">
        <v>6687</v>
      </c>
      <c r="V1171" s="11" t="s">
        <v>119</v>
      </c>
      <c r="W1171" s="14" t="s">
        <v>119</v>
      </c>
      <c r="X1171" s="14" t="s">
        <v>119</v>
      </c>
      <c r="Y1171" s="14" t="s">
        <v>119</v>
      </c>
      <c r="Z1171" s="14" t="s">
        <v>119</v>
      </c>
      <c r="AA1171" s="14"/>
      <c r="AB1171" s="15">
        <f>retribucións!$H$71</f>
        <v>18383.701689600002</v>
      </c>
      <c r="AC1171" s="15">
        <f>retribucións!$H$60</f>
        <v>18626.938628479998</v>
      </c>
      <c r="AD1171" s="15">
        <f t="shared" si="54"/>
        <v>243.23693887999616</v>
      </c>
    </row>
    <row r="1172" spans="1:30" ht="15" customHeight="1" x14ac:dyDescent="0.25">
      <c r="A1172" s="13" t="s">
        <v>17</v>
      </c>
      <c r="B1172" s="13" t="s">
        <v>17</v>
      </c>
      <c r="C1172" s="14" t="s">
        <v>4133</v>
      </c>
      <c r="D1172" s="24" t="s">
        <v>4134</v>
      </c>
      <c r="E1172" s="14" t="s">
        <v>4135</v>
      </c>
      <c r="F1172" s="14" t="s">
        <v>1348</v>
      </c>
      <c r="G1172" s="11">
        <v>9</v>
      </c>
      <c r="H1172" s="15">
        <f>retribucións!$E$60</f>
        <v>6319.04</v>
      </c>
      <c r="I1172" s="11" t="s">
        <v>1349</v>
      </c>
      <c r="J1172" s="24" t="s">
        <v>1350</v>
      </c>
      <c r="K1172" s="11">
        <v>11</v>
      </c>
      <c r="L1172" s="14"/>
      <c r="M1172" s="14"/>
      <c r="N1172" s="12">
        <v>6003</v>
      </c>
      <c r="O1172" s="25"/>
      <c r="P1172" s="14"/>
      <c r="Q1172" s="11" t="s">
        <v>15</v>
      </c>
      <c r="R1172" s="16" t="s">
        <v>16</v>
      </c>
      <c r="S1172" s="12"/>
      <c r="T1172" s="13" t="s">
        <v>17</v>
      </c>
      <c r="U1172" s="13" t="s">
        <v>17</v>
      </c>
      <c r="V1172" s="11">
        <v>535</v>
      </c>
      <c r="W1172" s="14" t="s">
        <v>752</v>
      </c>
      <c r="X1172" s="14" t="s">
        <v>753</v>
      </c>
      <c r="Y1172" s="14" t="s">
        <v>20</v>
      </c>
      <c r="Z1172" s="14">
        <v>0</v>
      </c>
      <c r="AA1172" s="14"/>
      <c r="AB1172" s="15">
        <f>retribucións!$H$71</f>
        <v>18383.701689600002</v>
      </c>
      <c r="AC1172" s="15">
        <f>retribucións!$H$60</f>
        <v>18626.938628479998</v>
      </c>
      <c r="AD1172" s="15">
        <f t="shared" si="54"/>
        <v>243.23693887999616</v>
      </c>
    </row>
    <row r="1173" spans="1:30" ht="15" customHeight="1" x14ac:dyDescent="0.25">
      <c r="A1173" s="13" t="s">
        <v>17</v>
      </c>
      <c r="B1173" s="13" t="s">
        <v>17</v>
      </c>
      <c r="C1173" s="14" t="s">
        <v>4133</v>
      </c>
      <c r="D1173" s="24" t="s">
        <v>4136</v>
      </c>
      <c r="E1173" s="14" t="s">
        <v>4137</v>
      </c>
      <c r="F1173" s="14" t="s">
        <v>1348</v>
      </c>
      <c r="G1173" s="11">
        <v>9</v>
      </c>
      <c r="H1173" s="15">
        <f>retribucións!$E$60</f>
        <v>6319.04</v>
      </c>
      <c r="I1173" s="11" t="s">
        <v>1349</v>
      </c>
      <c r="J1173" s="24" t="s">
        <v>1350</v>
      </c>
      <c r="K1173" s="11">
        <v>11</v>
      </c>
      <c r="L1173" s="14"/>
      <c r="M1173" s="14"/>
      <c r="N1173" s="12">
        <v>6003</v>
      </c>
      <c r="O1173" s="25"/>
      <c r="P1173" s="14"/>
      <c r="Q1173" s="11" t="s">
        <v>15</v>
      </c>
      <c r="R1173" s="16" t="s">
        <v>16</v>
      </c>
      <c r="S1173" s="12"/>
      <c r="T1173" s="13" t="s">
        <v>17</v>
      </c>
      <c r="U1173" s="13" t="s">
        <v>17</v>
      </c>
      <c r="V1173" s="11">
        <v>98</v>
      </c>
      <c r="W1173" s="14" t="s">
        <v>754</v>
      </c>
      <c r="X1173" s="14" t="s">
        <v>755</v>
      </c>
      <c r="Y1173" s="14" t="s">
        <v>20</v>
      </c>
      <c r="Z1173" s="14">
        <v>0</v>
      </c>
      <c r="AA1173" s="14"/>
      <c r="AB1173" s="15">
        <f>retribucións!$H$71</f>
        <v>18383.701689600002</v>
      </c>
      <c r="AC1173" s="15">
        <f>retribucións!$H$60</f>
        <v>18626.938628479998</v>
      </c>
      <c r="AD1173" s="15">
        <f t="shared" si="54"/>
        <v>243.23693887999616</v>
      </c>
    </row>
    <row r="1174" spans="1:30" ht="15" customHeight="1" x14ac:dyDescent="0.25">
      <c r="A1174" s="13" t="s">
        <v>17</v>
      </c>
      <c r="B1174" s="13" t="s">
        <v>119</v>
      </c>
      <c r="C1174" s="14" t="s">
        <v>4133</v>
      </c>
      <c r="D1174" s="24" t="s">
        <v>4138</v>
      </c>
      <c r="E1174" s="14" t="s">
        <v>4139</v>
      </c>
      <c r="F1174" s="14" t="s">
        <v>1348</v>
      </c>
      <c r="G1174" s="11">
        <v>9</v>
      </c>
      <c r="H1174" s="15">
        <f>retribucións!$E$60</f>
        <v>6319.04</v>
      </c>
      <c r="I1174" s="11" t="s">
        <v>1349</v>
      </c>
      <c r="J1174" s="24" t="s">
        <v>1350</v>
      </c>
      <c r="K1174" s="11">
        <v>11</v>
      </c>
      <c r="L1174" s="14"/>
      <c r="M1174" s="14"/>
      <c r="N1174" s="12">
        <v>6003</v>
      </c>
      <c r="O1174" s="25"/>
      <c r="P1174" s="14"/>
      <c r="Q1174" s="11" t="s">
        <v>15</v>
      </c>
      <c r="R1174" s="16">
        <v>948</v>
      </c>
      <c r="S1174" s="12"/>
      <c r="T1174" s="13" t="s">
        <v>17</v>
      </c>
      <c r="U1174" s="13" t="s">
        <v>6687</v>
      </c>
      <c r="V1174" s="11" t="s">
        <v>119</v>
      </c>
      <c r="W1174" s="14" t="s">
        <v>119</v>
      </c>
      <c r="X1174" s="14" t="s">
        <v>119</v>
      </c>
      <c r="Y1174" s="14" t="s">
        <v>119</v>
      </c>
      <c r="Z1174" s="14" t="s">
        <v>119</v>
      </c>
      <c r="AA1174" s="14"/>
      <c r="AB1174" s="15">
        <f>retribucións!$H$71</f>
        <v>18383.701689600002</v>
      </c>
      <c r="AC1174" s="15">
        <f>retribucións!$H$60</f>
        <v>18626.938628479998</v>
      </c>
      <c r="AD1174" s="15">
        <f t="shared" si="54"/>
        <v>243.23693887999616</v>
      </c>
    </row>
    <row r="1175" spans="1:30" ht="15" customHeight="1" x14ac:dyDescent="0.25">
      <c r="A1175" s="13" t="s">
        <v>17</v>
      </c>
      <c r="B1175" s="13" t="s">
        <v>119</v>
      </c>
      <c r="C1175" s="14" t="s">
        <v>4133</v>
      </c>
      <c r="D1175" s="24" t="s">
        <v>4140</v>
      </c>
      <c r="E1175" s="14" t="s">
        <v>4141</v>
      </c>
      <c r="F1175" s="14" t="s">
        <v>1348</v>
      </c>
      <c r="G1175" s="11">
        <v>9</v>
      </c>
      <c r="H1175" s="15">
        <f>retribucións!$E$60</f>
        <v>6319.04</v>
      </c>
      <c r="I1175" s="11" t="s">
        <v>1349</v>
      </c>
      <c r="J1175" s="24" t="s">
        <v>1350</v>
      </c>
      <c r="K1175" s="11">
        <v>11</v>
      </c>
      <c r="L1175" s="14"/>
      <c r="M1175" s="14"/>
      <c r="N1175" s="12">
        <v>6003</v>
      </c>
      <c r="O1175" s="25"/>
      <c r="P1175" s="14"/>
      <c r="Q1175" s="11" t="s">
        <v>15</v>
      </c>
      <c r="R1175" s="16" t="s">
        <v>16</v>
      </c>
      <c r="S1175" s="12"/>
      <c r="T1175" s="13" t="s">
        <v>17</v>
      </c>
      <c r="U1175" s="13" t="s">
        <v>6687</v>
      </c>
      <c r="V1175" s="11" t="s">
        <v>119</v>
      </c>
      <c r="W1175" s="14" t="s">
        <v>119</v>
      </c>
      <c r="X1175" s="14" t="s">
        <v>119</v>
      </c>
      <c r="Y1175" s="14" t="s">
        <v>119</v>
      </c>
      <c r="Z1175" s="14" t="s">
        <v>119</v>
      </c>
      <c r="AA1175" s="14"/>
      <c r="AB1175" s="15">
        <f>retribucións!$H$71</f>
        <v>18383.701689600002</v>
      </c>
      <c r="AC1175" s="15">
        <f>retribucións!$H$60</f>
        <v>18626.938628479998</v>
      </c>
      <c r="AD1175" s="15">
        <f t="shared" si="54"/>
        <v>243.23693887999616</v>
      </c>
    </row>
    <row r="1176" spans="1:30" ht="15" customHeight="1" x14ac:dyDescent="0.25">
      <c r="A1176" s="13" t="s">
        <v>17</v>
      </c>
      <c r="B1176" s="13" t="s">
        <v>7276</v>
      </c>
      <c r="C1176" s="14" t="s">
        <v>4133</v>
      </c>
      <c r="D1176" s="24" t="s">
        <v>4142</v>
      </c>
      <c r="E1176" s="14" t="s">
        <v>4143</v>
      </c>
      <c r="F1176" s="14" t="s">
        <v>1348</v>
      </c>
      <c r="G1176" s="11">
        <v>9</v>
      </c>
      <c r="H1176" s="15">
        <f>retribucións!$E$60</f>
        <v>6319.04</v>
      </c>
      <c r="I1176" s="11" t="s">
        <v>1349</v>
      </c>
      <c r="J1176" s="24" t="s">
        <v>1350</v>
      </c>
      <c r="K1176" s="11">
        <v>11</v>
      </c>
      <c r="L1176" s="14"/>
      <c r="M1176" s="14"/>
      <c r="N1176" s="12">
        <v>6003</v>
      </c>
      <c r="O1176" s="25"/>
      <c r="P1176" s="14"/>
      <c r="Q1176" s="11" t="s">
        <v>15</v>
      </c>
      <c r="R1176" s="16">
        <v>948</v>
      </c>
      <c r="S1176" s="12"/>
      <c r="T1176" s="13" t="s">
        <v>17</v>
      </c>
      <c r="U1176" s="13" t="s">
        <v>17</v>
      </c>
      <c r="V1176" s="11" t="s">
        <v>119</v>
      </c>
      <c r="W1176" s="14" t="s">
        <v>119</v>
      </c>
      <c r="X1176" s="14" t="s">
        <v>119</v>
      </c>
      <c r="Y1176" s="14" t="s">
        <v>119</v>
      </c>
      <c r="Z1176" s="14" t="s">
        <v>119</v>
      </c>
      <c r="AA1176" s="14"/>
      <c r="AB1176" s="15">
        <f>retribucións!$H$71</f>
        <v>18383.701689600002</v>
      </c>
      <c r="AC1176" s="15">
        <f>retribucións!$H$60</f>
        <v>18626.938628479998</v>
      </c>
      <c r="AD1176" s="15">
        <f t="shared" si="54"/>
        <v>243.23693887999616</v>
      </c>
    </row>
    <row r="1177" spans="1:30" ht="15" customHeight="1" x14ac:dyDescent="0.25">
      <c r="A1177" s="13" t="s">
        <v>17</v>
      </c>
      <c r="B1177" s="13" t="s">
        <v>119</v>
      </c>
      <c r="C1177" s="14" t="s">
        <v>4144</v>
      </c>
      <c r="D1177" s="24" t="s">
        <v>4145</v>
      </c>
      <c r="E1177" s="14" t="s">
        <v>4146</v>
      </c>
      <c r="F1177" s="14" t="s">
        <v>1348</v>
      </c>
      <c r="G1177" s="11">
        <v>9</v>
      </c>
      <c r="H1177" s="15">
        <f>retribucións!$E$60</f>
        <v>6319.04</v>
      </c>
      <c r="I1177" s="11" t="s">
        <v>1349</v>
      </c>
      <c r="J1177" s="24" t="s">
        <v>1350</v>
      </c>
      <c r="K1177" s="11">
        <v>11</v>
      </c>
      <c r="L1177" s="14"/>
      <c r="M1177" s="14"/>
      <c r="N1177" s="12">
        <v>6003</v>
      </c>
      <c r="O1177" s="25"/>
      <c r="P1177" s="14"/>
      <c r="Q1177" s="11" t="s">
        <v>15</v>
      </c>
      <c r="R1177" s="16" t="s">
        <v>16</v>
      </c>
      <c r="S1177" s="12"/>
      <c r="T1177" s="13" t="s">
        <v>17</v>
      </c>
      <c r="U1177" s="13" t="s">
        <v>6687</v>
      </c>
      <c r="V1177" s="11" t="s">
        <v>119</v>
      </c>
      <c r="W1177" s="14" t="s">
        <v>119</v>
      </c>
      <c r="X1177" s="14" t="s">
        <v>119</v>
      </c>
      <c r="Y1177" s="14" t="s">
        <v>119</v>
      </c>
      <c r="Z1177" s="14" t="s">
        <v>119</v>
      </c>
      <c r="AA1177" s="14"/>
      <c r="AB1177" s="15">
        <f>retribucións!$H$71</f>
        <v>18383.701689600002</v>
      </c>
      <c r="AC1177" s="15">
        <f>retribucións!$H$60</f>
        <v>18626.938628479998</v>
      </c>
      <c r="AD1177" s="15">
        <f t="shared" si="54"/>
        <v>243.23693887999616</v>
      </c>
    </row>
    <row r="1178" spans="1:30" ht="15" customHeight="1" x14ac:dyDescent="0.25">
      <c r="A1178" s="13" t="s">
        <v>17</v>
      </c>
      <c r="B1178" s="13" t="s">
        <v>119</v>
      </c>
      <c r="C1178" s="14" t="s">
        <v>4144</v>
      </c>
      <c r="D1178" s="24" t="s">
        <v>4147</v>
      </c>
      <c r="E1178" s="14" t="s">
        <v>4148</v>
      </c>
      <c r="F1178" s="14" t="s">
        <v>1348</v>
      </c>
      <c r="G1178" s="11">
        <v>9</v>
      </c>
      <c r="H1178" s="15">
        <f>retribucións!$E$60</f>
        <v>6319.04</v>
      </c>
      <c r="I1178" s="11" t="s">
        <v>1349</v>
      </c>
      <c r="J1178" s="24" t="s">
        <v>1350</v>
      </c>
      <c r="K1178" s="11">
        <v>11</v>
      </c>
      <c r="L1178" s="14"/>
      <c r="M1178" s="14"/>
      <c r="N1178" s="12">
        <v>6003</v>
      </c>
      <c r="O1178" s="25"/>
      <c r="P1178" s="14"/>
      <c r="Q1178" s="11" t="s">
        <v>15</v>
      </c>
      <c r="R1178" s="16" t="s">
        <v>16</v>
      </c>
      <c r="S1178" s="12"/>
      <c r="T1178" s="13" t="s">
        <v>17</v>
      </c>
      <c r="U1178" s="13" t="s">
        <v>6687</v>
      </c>
      <c r="V1178" s="11" t="s">
        <v>119</v>
      </c>
      <c r="W1178" s="14" t="s">
        <v>119</v>
      </c>
      <c r="X1178" s="14" t="s">
        <v>119</v>
      </c>
      <c r="Y1178" s="14" t="s">
        <v>119</v>
      </c>
      <c r="Z1178" s="14" t="s">
        <v>119</v>
      </c>
      <c r="AA1178" s="14"/>
      <c r="AB1178" s="15">
        <f>retribucións!$H$71</f>
        <v>18383.701689600002</v>
      </c>
      <c r="AC1178" s="15">
        <f>retribucións!$H$60</f>
        <v>18626.938628479998</v>
      </c>
      <c r="AD1178" s="15">
        <f t="shared" si="54"/>
        <v>243.23693887999616</v>
      </c>
    </row>
    <row r="1179" spans="1:30" ht="15" customHeight="1" x14ac:dyDescent="0.25">
      <c r="A1179" s="13" t="s">
        <v>17</v>
      </c>
      <c r="B1179" s="13" t="s">
        <v>119</v>
      </c>
      <c r="C1179" s="14" t="s">
        <v>4144</v>
      </c>
      <c r="D1179" s="24" t="s">
        <v>4149</v>
      </c>
      <c r="E1179" s="14" t="s">
        <v>4150</v>
      </c>
      <c r="F1179" s="14" t="s">
        <v>1348</v>
      </c>
      <c r="G1179" s="11">
        <v>9</v>
      </c>
      <c r="H1179" s="15">
        <f>retribucións!$E$60</f>
        <v>6319.04</v>
      </c>
      <c r="I1179" s="11" t="s">
        <v>1349</v>
      </c>
      <c r="J1179" s="24" t="s">
        <v>1350</v>
      </c>
      <c r="K1179" s="11">
        <v>11</v>
      </c>
      <c r="L1179" s="14"/>
      <c r="M1179" s="14"/>
      <c r="N1179" s="12">
        <v>6003</v>
      </c>
      <c r="O1179" s="25"/>
      <c r="P1179" s="14"/>
      <c r="Q1179" s="11" t="s">
        <v>15</v>
      </c>
      <c r="R1179" s="16">
        <v>948</v>
      </c>
      <c r="S1179" s="12"/>
      <c r="T1179" s="13" t="s">
        <v>17</v>
      </c>
      <c r="U1179" s="13" t="s">
        <v>6687</v>
      </c>
      <c r="V1179" s="11" t="s">
        <v>119</v>
      </c>
      <c r="W1179" s="14" t="s">
        <v>119</v>
      </c>
      <c r="X1179" s="14" t="s">
        <v>119</v>
      </c>
      <c r="Y1179" s="14" t="s">
        <v>119</v>
      </c>
      <c r="Z1179" s="14" t="s">
        <v>119</v>
      </c>
      <c r="AA1179" s="14"/>
      <c r="AB1179" s="15">
        <f>retribucións!$H$71</f>
        <v>18383.701689600002</v>
      </c>
      <c r="AC1179" s="15">
        <f>retribucións!$H$60</f>
        <v>18626.938628479998</v>
      </c>
      <c r="AD1179" s="15">
        <f t="shared" si="54"/>
        <v>243.23693887999616</v>
      </c>
    </row>
    <row r="1180" spans="1:30" ht="15" customHeight="1" x14ac:dyDescent="0.25">
      <c r="A1180" s="13" t="s">
        <v>17</v>
      </c>
      <c r="B1180" s="13" t="s">
        <v>119</v>
      </c>
      <c r="C1180" s="14" t="s">
        <v>4151</v>
      </c>
      <c r="D1180" s="24" t="s">
        <v>4152</v>
      </c>
      <c r="E1180" s="14" t="s">
        <v>4153</v>
      </c>
      <c r="F1180" s="14" t="s">
        <v>1348</v>
      </c>
      <c r="G1180" s="11">
        <v>9</v>
      </c>
      <c r="H1180" s="15">
        <f>retribucións!$E$60</f>
        <v>6319.04</v>
      </c>
      <c r="I1180" s="11" t="s">
        <v>1349</v>
      </c>
      <c r="J1180" s="24" t="s">
        <v>1350</v>
      </c>
      <c r="K1180" s="11">
        <v>11</v>
      </c>
      <c r="L1180" s="14"/>
      <c r="M1180" s="14"/>
      <c r="N1180" s="12">
        <v>6003</v>
      </c>
      <c r="O1180" s="25"/>
      <c r="P1180" s="14"/>
      <c r="Q1180" s="11" t="s">
        <v>15</v>
      </c>
      <c r="R1180" s="16" t="s">
        <v>16</v>
      </c>
      <c r="S1180" s="12"/>
      <c r="T1180" s="13" t="s">
        <v>17</v>
      </c>
      <c r="U1180" s="13" t="s">
        <v>6687</v>
      </c>
      <c r="V1180" s="11" t="s">
        <v>119</v>
      </c>
      <c r="W1180" s="14" t="s">
        <v>119</v>
      </c>
      <c r="X1180" s="14" t="s">
        <v>119</v>
      </c>
      <c r="Y1180" s="14" t="s">
        <v>119</v>
      </c>
      <c r="Z1180" s="14" t="s">
        <v>119</v>
      </c>
      <c r="AA1180" s="14"/>
      <c r="AB1180" s="15">
        <f>retribucións!$H$71</f>
        <v>18383.701689600002</v>
      </c>
      <c r="AC1180" s="15">
        <f>retribucións!$H$60</f>
        <v>18626.938628479998</v>
      </c>
      <c r="AD1180" s="15">
        <f t="shared" si="54"/>
        <v>243.23693887999616</v>
      </c>
    </row>
    <row r="1181" spans="1:30" ht="15" customHeight="1" x14ac:dyDescent="0.25">
      <c r="A1181" s="13" t="s">
        <v>17</v>
      </c>
      <c r="B1181" s="13" t="s">
        <v>17</v>
      </c>
      <c r="C1181" s="14" t="s">
        <v>4151</v>
      </c>
      <c r="D1181" s="24" t="s">
        <v>4154</v>
      </c>
      <c r="E1181" s="14" t="s">
        <v>4155</v>
      </c>
      <c r="F1181" s="14" t="s">
        <v>1348</v>
      </c>
      <c r="G1181" s="11">
        <v>9</v>
      </c>
      <c r="H1181" s="15">
        <f>retribucións!$E$60</f>
        <v>6319.04</v>
      </c>
      <c r="I1181" s="11" t="s">
        <v>1349</v>
      </c>
      <c r="J1181" s="24" t="s">
        <v>1350</v>
      </c>
      <c r="K1181" s="11">
        <v>11</v>
      </c>
      <c r="L1181" s="14"/>
      <c r="M1181" s="14"/>
      <c r="N1181" s="12">
        <v>6003</v>
      </c>
      <c r="O1181" s="25"/>
      <c r="P1181" s="14"/>
      <c r="Q1181" s="11" t="s">
        <v>15</v>
      </c>
      <c r="R1181" s="16">
        <v>948</v>
      </c>
      <c r="S1181" s="12"/>
      <c r="T1181" s="13" t="s">
        <v>17</v>
      </c>
      <c r="U1181" s="13" t="s">
        <v>17</v>
      </c>
      <c r="V1181" s="11">
        <v>204</v>
      </c>
      <c r="W1181" s="14" t="s">
        <v>756</v>
      </c>
      <c r="X1181" s="14" t="s">
        <v>757</v>
      </c>
      <c r="Y1181" s="14" t="s">
        <v>20</v>
      </c>
      <c r="Z1181" s="14">
        <v>0</v>
      </c>
      <c r="AA1181" s="14"/>
      <c r="AB1181" s="15">
        <f>retribucións!$H$71</f>
        <v>18383.701689600002</v>
      </c>
      <c r="AC1181" s="15">
        <f>retribucións!$H$60</f>
        <v>18626.938628479998</v>
      </c>
      <c r="AD1181" s="15">
        <f t="shared" si="54"/>
        <v>243.23693887999616</v>
      </c>
    </row>
    <row r="1182" spans="1:30" ht="15" customHeight="1" x14ac:dyDescent="0.25">
      <c r="A1182" s="13" t="s">
        <v>17</v>
      </c>
      <c r="B1182" s="13" t="s">
        <v>119</v>
      </c>
      <c r="C1182" s="14" t="s">
        <v>4156</v>
      </c>
      <c r="D1182" s="24" t="s">
        <v>4157</v>
      </c>
      <c r="E1182" s="14" t="s">
        <v>4158</v>
      </c>
      <c r="F1182" s="14" t="s">
        <v>1348</v>
      </c>
      <c r="G1182" s="11">
        <v>9</v>
      </c>
      <c r="H1182" s="15">
        <f>retribucións!$E$60</f>
        <v>6319.04</v>
      </c>
      <c r="I1182" s="11" t="s">
        <v>1349</v>
      </c>
      <c r="J1182" s="24" t="s">
        <v>1350</v>
      </c>
      <c r="K1182" s="11">
        <v>11</v>
      </c>
      <c r="L1182" s="14"/>
      <c r="M1182" s="14"/>
      <c r="N1182" s="12">
        <v>6003</v>
      </c>
      <c r="O1182" s="25"/>
      <c r="P1182" s="14"/>
      <c r="Q1182" s="11" t="s">
        <v>15</v>
      </c>
      <c r="R1182" s="16">
        <v>948</v>
      </c>
      <c r="S1182" s="12"/>
      <c r="T1182" s="13" t="s">
        <v>17</v>
      </c>
      <c r="U1182" s="13" t="s">
        <v>6687</v>
      </c>
      <c r="V1182" s="11" t="s">
        <v>119</v>
      </c>
      <c r="W1182" s="14" t="s">
        <v>119</v>
      </c>
      <c r="X1182" s="14" t="s">
        <v>119</v>
      </c>
      <c r="Y1182" s="14" t="s">
        <v>119</v>
      </c>
      <c r="Z1182" s="14" t="s">
        <v>119</v>
      </c>
      <c r="AA1182" s="14"/>
      <c r="AB1182" s="15">
        <f>retribucións!$H$71</f>
        <v>18383.701689600002</v>
      </c>
      <c r="AC1182" s="15">
        <f>retribucións!$H$60</f>
        <v>18626.938628479998</v>
      </c>
      <c r="AD1182" s="15">
        <f t="shared" si="54"/>
        <v>243.23693887999616</v>
      </c>
    </row>
    <row r="1183" spans="1:30" ht="15" customHeight="1" x14ac:dyDescent="0.25">
      <c r="A1183" s="13" t="s">
        <v>17</v>
      </c>
      <c r="B1183" s="13" t="s">
        <v>119</v>
      </c>
      <c r="C1183" s="14" t="s">
        <v>4156</v>
      </c>
      <c r="D1183" s="24" t="s">
        <v>4159</v>
      </c>
      <c r="E1183" s="14" t="s">
        <v>4160</v>
      </c>
      <c r="F1183" s="14" t="s">
        <v>1348</v>
      </c>
      <c r="G1183" s="11">
        <v>9</v>
      </c>
      <c r="H1183" s="15">
        <f>retribucións!$E$60</f>
        <v>6319.04</v>
      </c>
      <c r="I1183" s="11" t="s">
        <v>1349</v>
      </c>
      <c r="J1183" s="24" t="s">
        <v>1350</v>
      </c>
      <c r="K1183" s="11">
        <v>11</v>
      </c>
      <c r="L1183" s="14"/>
      <c r="M1183" s="14"/>
      <c r="N1183" s="12">
        <v>6003</v>
      </c>
      <c r="O1183" s="25"/>
      <c r="P1183" s="14"/>
      <c r="Q1183" s="11" t="s">
        <v>15</v>
      </c>
      <c r="R1183" s="16" t="s">
        <v>16</v>
      </c>
      <c r="S1183" s="12"/>
      <c r="T1183" s="13" t="s">
        <v>17</v>
      </c>
      <c r="U1183" s="13" t="s">
        <v>6687</v>
      </c>
      <c r="V1183" s="11" t="s">
        <v>119</v>
      </c>
      <c r="W1183" s="14" t="s">
        <v>119</v>
      </c>
      <c r="X1183" s="14" t="s">
        <v>119</v>
      </c>
      <c r="Y1183" s="14" t="s">
        <v>119</v>
      </c>
      <c r="Z1183" s="14" t="s">
        <v>119</v>
      </c>
      <c r="AA1183" s="14"/>
      <c r="AB1183" s="15">
        <f>retribucións!$H$71</f>
        <v>18383.701689600002</v>
      </c>
      <c r="AC1183" s="15">
        <f>retribucións!$H$60</f>
        <v>18626.938628479998</v>
      </c>
      <c r="AD1183" s="15">
        <f t="shared" si="54"/>
        <v>243.23693887999616</v>
      </c>
    </row>
    <row r="1184" spans="1:30" ht="15" customHeight="1" x14ac:dyDescent="0.25">
      <c r="A1184" s="13" t="s">
        <v>17</v>
      </c>
      <c r="B1184" s="13" t="s">
        <v>119</v>
      </c>
      <c r="C1184" s="14" t="s">
        <v>4161</v>
      </c>
      <c r="D1184" s="24" t="s">
        <v>4162</v>
      </c>
      <c r="E1184" s="14" t="s">
        <v>4163</v>
      </c>
      <c r="F1184" s="14" t="s">
        <v>1348</v>
      </c>
      <c r="G1184" s="11">
        <v>9</v>
      </c>
      <c r="H1184" s="15">
        <f>retribucións!$E$60</f>
        <v>6319.04</v>
      </c>
      <c r="I1184" s="11" t="s">
        <v>1349</v>
      </c>
      <c r="J1184" s="24" t="s">
        <v>1350</v>
      </c>
      <c r="K1184" s="11">
        <v>11</v>
      </c>
      <c r="L1184" s="14"/>
      <c r="M1184" s="14"/>
      <c r="N1184" s="12">
        <v>6003</v>
      </c>
      <c r="O1184" s="25"/>
      <c r="P1184" s="14"/>
      <c r="Q1184" s="11" t="s">
        <v>15</v>
      </c>
      <c r="R1184" s="16">
        <v>948</v>
      </c>
      <c r="S1184" s="12"/>
      <c r="T1184" s="13" t="s">
        <v>17</v>
      </c>
      <c r="U1184" s="13" t="s">
        <v>6687</v>
      </c>
      <c r="V1184" s="11" t="s">
        <v>119</v>
      </c>
      <c r="W1184" s="14" t="s">
        <v>119</v>
      </c>
      <c r="X1184" s="14" t="s">
        <v>119</v>
      </c>
      <c r="Y1184" s="14" t="s">
        <v>119</v>
      </c>
      <c r="Z1184" s="14" t="s">
        <v>119</v>
      </c>
      <c r="AA1184" s="14"/>
      <c r="AB1184" s="15">
        <f>retribucións!$H$71</f>
        <v>18383.701689600002</v>
      </c>
      <c r="AC1184" s="15">
        <f>retribucións!$H$60</f>
        <v>18626.938628479998</v>
      </c>
      <c r="AD1184" s="15">
        <f t="shared" si="54"/>
        <v>243.23693887999616</v>
      </c>
    </row>
    <row r="1185" spans="1:30" ht="15" customHeight="1" x14ac:dyDescent="0.25">
      <c r="A1185" s="13" t="s">
        <v>17</v>
      </c>
      <c r="B1185" s="13" t="s">
        <v>119</v>
      </c>
      <c r="C1185" s="14" t="s">
        <v>4161</v>
      </c>
      <c r="D1185" s="24" t="s">
        <v>4164</v>
      </c>
      <c r="E1185" s="14" t="s">
        <v>4165</v>
      </c>
      <c r="F1185" s="14" t="s">
        <v>1348</v>
      </c>
      <c r="G1185" s="11">
        <v>9</v>
      </c>
      <c r="H1185" s="15">
        <f>retribucións!$E$60</f>
        <v>6319.04</v>
      </c>
      <c r="I1185" s="11" t="s">
        <v>1349</v>
      </c>
      <c r="J1185" s="24" t="s">
        <v>1350</v>
      </c>
      <c r="K1185" s="11">
        <v>11</v>
      </c>
      <c r="L1185" s="14"/>
      <c r="M1185" s="14"/>
      <c r="N1185" s="12">
        <v>6003</v>
      </c>
      <c r="O1185" s="25"/>
      <c r="P1185" s="14"/>
      <c r="Q1185" s="11" t="s">
        <v>15</v>
      </c>
      <c r="R1185" s="16">
        <v>948</v>
      </c>
      <c r="S1185" s="12"/>
      <c r="T1185" s="13" t="s">
        <v>17</v>
      </c>
      <c r="U1185" s="13" t="s">
        <v>6687</v>
      </c>
      <c r="V1185" s="11" t="s">
        <v>119</v>
      </c>
      <c r="W1185" s="14" t="s">
        <v>119</v>
      </c>
      <c r="X1185" s="14" t="s">
        <v>119</v>
      </c>
      <c r="Y1185" s="14" t="s">
        <v>119</v>
      </c>
      <c r="Z1185" s="14" t="s">
        <v>119</v>
      </c>
      <c r="AA1185" s="14"/>
      <c r="AB1185" s="15">
        <f>retribucións!$H$71</f>
        <v>18383.701689600002</v>
      </c>
      <c r="AC1185" s="15">
        <f>retribucións!$H$60</f>
        <v>18626.938628479998</v>
      </c>
      <c r="AD1185" s="15">
        <f t="shared" si="54"/>
        <v>243.23693887999616</v>
      </c>
    </row>
    <row r="1186" spans="1:30" ht="15" customHeight="1" x14ac:dyDescent="0.25">
      <c r="A1186" s="13" t="s">
        <v>17</v>
      </c>
      <c r="B1186" s="13" t="s">
        <v>119</v>
      </c>
      <c r="C1186" s="14" t="s">
        <v>4161</v>
      </c>
      <c r="D1186" s="24" t="s">
        <v>4166</v>
      </c>
      <c r="E1186" s="14" t="s">
        <v>4167</v>
      </c>
      <c r="F1186" s="14" t="s">
        <v>1348</v>
      </c>
      <c r="G1186" s="11">
        <v>9</v>
      </c>
      <c r="H1186" s="15">
        <f>retribucións!$E$60</f>
        <v>6319.04</v>
      </c>
      <c r="I1186" s="11" t="s">
        <v>1349</v>
      </c>
      <c r="J1186" s="24" t="s">
        <v>1350</v>
      </c>
      <c r="K1186" s="11">
        <v>11</v>
      </c>
      <c r="L1186" s="14"/>
      <c r="M1186" s="14"/>
      <c r="N1186" s="12">
        <v>6003</v>
      </c>
      <c r="O1186" s="25"/>
      <c r="P1186" s="14"/>
      <c r="Q1186" s="11" t="s">
        <v>15</v>
      </c>
      <c r="R1186" s="16" t="s">
        <v>16</v>
      </c>
      <c r="S1186" s="12"/>
      <c r="T1186" s="13" t="s">
        <v>17</v>
      </c>
      <c r="U1186" s="13" t="s">
        <v>6687</v>
      </c>
      <c r="V1186" s="11" t="s">
        <v>119</v>
      </c>
      <c r="W1186" s="14" t="s">
        <v>119</v>
      </c>
      <c r="X1186" s="14" t="s">
        <v>119</v>
      </c>
      <c r="Y1186" s="14" t="s">
        <v>119</v>
      </c>
      <c r="Z1186" s="14" t="s">
        <v>119</v>
      </c>
      <c r="AA1186" s="14"/>
      <c r="AB1186" s="15">
        <f>retribucións!$H$71</f>
        <v>18383.701689600002</v>
      </c>
      <c r="AC1186" s="15">
        <f>retribucións!$H$60</f>
        <v>18626.938628479998</v>
      </c>
      <c r="AD1186" s="15">
        <f t="shared" si="54"/>
        <v>243.23693887999616</v>
      </c>
    </row>
    <row r="1187" spans="1:30" ht="15" customHeight="1" x14ac:dyDescent="0.25">
      <c r="A1187" s="13" t="s">
        <v>17</v>
      </c>
      <c r="B1187" s="13" t="s">
        <v>119</v>
      </c>
      <c r="C1187" s="14" t="s">
        <v>4161</v>
      </c>
      <c r="D1187" s="24" t="s">
        <v>4168</v>
      </c>
      <c r="E1187" s="14" t="s">
        <v>4169</v>
      </c>
      <c r="F1187" s="14" t="s">
        <v>1348</v>
      </c>
      <c r="G1187" s="11">
        <v>9</v>
      </c>
      <c r="H1187" s="15">
        <f>retribucións!$E$60</f>
        <v>6319.04</v>
      </c>
      <c r="I1187" s="11" t="s">
        <v>1349</v>
      </c>
      <c r="J1187" s="24" t="s">
        <v>1350</v>
      </c>
      <c r="K1187" s="11">
        <v>11</v>
      </c>
      <c r="L1187" s="14"/>
      <c r="M1187" s="14"/>
      <c r="N1187" s="12">
        <v>6003</v>
      </c>
      <c r="O1187" s="25"/>
      <c r="P1187" s="14"/>
      <c r="Q1187" s="11" t="s">
        <v>15</v>
      </c>
      <c r="R1187" s="16" t="s">
        <v>16</v>
      </c>
      <c r="S1187" s="12"/>
      <c r="T1187" s="13" t="s">
        <v>17</v>
      </c>
      <c r="U1187" s="13" t="s">
        <v>6687</v>
      </c>
      <c r="V1187" s="11" t="s">
        <v>119</v>
      </c>
      <c r="W1187" s="14" t="s">
        <v>119</v>
      </c>
      <c r="X1187" s="14" t="s">
        <v>119</v>
      </c>
      <c r="Y1187" s="14" t="s">
        <v>119</v>
      </c>
      <c r="Z1187" s="14" t="s">
        <v>119</v>
      </c>
      <c r="AA1187" s="14"/>
      <c r="AB1187" s="15">
        <f>retribucións!$H$71</f>
        <v>18383.701689600002</v>
      </c>
      <c r="AC1187" s="15">
        <f>retribucións!$H$60</f>
        <v>18626.938628479998</v>
      </c>
      <c r="AD1187" s="15">
        <f t="shared" si="54"/>
        <v>243.23693887999616</v>
      </c>
    </row>
    <row r="1188" spans="1:30" ht="15" customHeight="1" x14ac:dyDescent="0.25">
      <c r="A1188" s="13" t="s">
        <v>17</v>
      </c>
      <c r="B1188" s="13" t="s">
        <v>119</v>
      </c>
      <c r="C1188" s="14" t="s">
        <v>4170</v>
      </c>
      <c r="D1188" s="24" t="s">
        <v>4171</v>
      </c>
      <c r="E1188" s="14" t="s">
        <v>4172</v>
      </c>
      <c r="F1188" s="14" t="s">
        <v>1348</v>
      </c>
      <c r="G1188" s="11">
        <v>10</v>
      </c>
      <c r="H1188" s="15">
        <f>retribucións!$E$59</f>
        <v>6486.34</v>
      </c>
      <c r="I1188" s="11" t="s">
        <v>1349</v>
      </c>
      <c r="J1188" s="24" t="s">
        <v>1350</v>
      </c>
      <c r="K1188" s="11">
        <v>11</v>
      </c>
      <c r="L1188" s="14"/>
      <c r="M1188" s="14"/>
      <c r="N1188" s="12">
        <v>6003</v>
      </c>
      <c r="O1188" s="25"/>
      <c r="P1188" s="14" t="s">
        <v>2259</v>
      </c>
      <c r="Q1188" s="11" t="s">
        <v>15</v>
      </c>
      <c r="R1188" s="16">
        <v>9733</v>
      </c>
      <c r="S1188" s="12"/>
      <c r="T1188" s="13" t="s">
        <v>17</v>
      </c>
      <c r="U1188" s="13" t="s">
        <v>6687</v>
      </c>
      <c r="V1188" s="11" t="s">
        <v>119</v>
      </c>
      <c r="W1188" s="14" t="s">
        <v>119</v>
      </c>
      <c r="X1188" s="14" t="s">
        <v>119</v>
      </c>
      <c r="Y1188" s="14" t="s">
        <v>119</v>
      </c>
      <c r="Z1188" s="14" t="s">
        <v>119</v>
      </c>
      <c r="AA1188" s="14"/>
      <c r="AB1188" s="15">
        <f>retribucións!$L$71</f>
        <v>18968.988064320001</v>
      </c>
      <c r="AC1188" s="15">
        <f>retribucións!$H$59</f>
        <v>19124.976097919996</v>
      </c>
      <c r="AD1188" s="15">
        <f>AC1188-AB1188</f>
        <v>155.98803359999511</v>
      </c>
    </row>
    <row r="1189" spans="1:30" ht="15" customHeight="1" x14ac:dyDescent="0.25">
      <c r="A1189" s="13" t="s">
        <v>17</v>
      </c>
      <c r="B1189" s="13" t="s">
        <v>119</v>
      </c>
      <c r="C1189" s="14" t="s">
        <v>4170</v>
      </c>
      <c r="D1189" s="24" t="s">
        <v>4173</v>
      </c>
      <c r="E1189" s="14" t="s">
        <v>4174</v>
      </c>
      <c r="F1189" s="14" t="s">
        <v>1348</v>
      </c>
      <c r="G1189" s="11">
        <v>10</v>
      </c>
      <c r="H1189" s="15">
        <f>retribucións!$E$59</f>
        <v>6486.34</v>
      </c>
      <c r="I1189" s="11" t="s">
        <v>1349</v>
      </c>
      <c r="J1189" s="24" t="s">
        <v>1350</v>
      </c>
      <c r="K1189" s="11">
        <v>11</v>
      </c>
      <c r="L1189" s="14"/>
      <c r="M1189" s="14"/>
      <c r="N1189" s="12">
        <v>6003</v>
      </c>
      <c r="O1189" s="25"/>
      <c r="P1189" s="14" t="s">
        <v>2259</v>
      </c>
      <c r="Q1189" s="11" t="s">
        <v>15</v>
      </c>
      <c r="R1189" s="16">
        <v>9733</v>
      </c>
      <c r="S1189" s="12"/>
      <c r="T1189" s="13" t="s">
        <v>17</v>
      </c>
      <c r="U1189" s="13" t="s">
        <v>6687</v>
      </c>
      <c r="V1189" s="11" t="s">
        <v>119</v>
      </c>
      <c r="W1189" s="14" t="s">
        <v>119</v>
      </c>
      <c r="X1189" s="14" t="s">
        <v>119</v>
      </c>
      <c r="Y1189" s="14" t="s">
        <v>119</v>
      </c>
      <c r="Z1189" s="14" t="s">
        <v>119</v>
      </c>
      <c r="AA1189" s="14"/>
      <c r="AB1189" s="15">
        <f>retribucións!$L$71</f>
        <v>18968.988064320001</v>
      </c>
      <c r="AC1189" s="15">
        <f>retribucións!$H$59</f>
        <v>19124.976097919996</v>
      </c>
      <c r="AD1189" s="15">
        <f>AC1189-AB1189</f>
        <v>155.98803359999511</v>
      </c>
    </row>
    <row r="1190" spans="1:30" ht="15" customHeight="1" x14ac:dyDescent="0.25">
      <c r="A1190" s="13" t="s">
        <v>17</v>
      </c>
      <c r="B1190" s="13" t="s">
        <v>119</v>
      </c>
      <c r="C1190" s="14" t="s">
        <v>4170</v>
      </c>
      <c r="D1190" s="24" t="s">
        <v>4175</v>
      </c>
      <c r="E1190" s="14" t="s">
        <v>4176</v>
      </c>
      <c r="F1190" s="14" t="s">
        <v>1348</v>
      </c>
      <c r="G1190" s="11">
        <v>10</v>
      </c>
      <c r="H1190" s="15">
        <f>retribucións!$E$59</f>
        <v>6486.34</v>
      </c>
      <c r="I1190" s="11" t="s">
        <v>1349</v>
      </c>
      <c r="J1190" s="24" t="s">
        <v>1350</v>
      </c>
      <c r="K1190" s="11">
        <v>11</v>
      </c>
      <c r="L1190" s="14"/>
      <c r="M1190" s="14"/>
      <c r="N1190" s="12">
        <v>6003</v>
      </c>
      <c r="O1190" s="25"/>
      <c r="P1190" s="14" t="s">
        <v>2259</v>
      </c>
      <c r="Q1190" s="11" t="s">
        <v>15</v>
      </c>
      <c r="R1190" s="16">
        <v>9733</v>
      </c>
      <c r="S1190" s="12"/>
      <c r="T1190" s="13" t="s">
        <v>17</v>
      </c>
      <c r="U1190" s="13" t="s">
        <v>6687</v>
      </c>
      <c r="V1190" s="11" t="s">
        <v>119</v>
      </c>
      <c r="W1190" s="14" t="s">
        <v>119</v>
      </c>
      <c r="X1190" s="14" t="s">
        <v>119</v>
      </c>
      <c r="Y1190" s="14" t="s">
        <v>119</v>
      </c>
      <c r="Z1190" s="14" t="s">
        <v>119</v>
      </c>
      <c r="AA1190" s="14"/>
      <c r="AB1190" s="15">
        <f>retribucións!$L$71</f>
        <v>18968.988064320001</v>
      </c>
      <c r="AC1190" s="15">
        <f>retribucións!$H$59</f>
        <v>19124.976097919996</v>
      </c>
      <c r="AD1190" s="15">
        <f>AC1190-AB1190</f>
        <v>155.98803359999511</v>
      </c>
    </row>
    <row r="1191" spans="1:30" ht="15" customHeight="1" x14ac:dyDescent="0.25">
      <c r="A1191" s="13" t="s">
        <v>17</v>
      </c>
      <c r="B1191" s="13" t="s">
        <v>119</v>
      </c>
      <c r="C1191" s="14" t="s">
        <v>4177</v>
      </c>
      <c r="D1191" s="24" t="s">
        <v>4178</v>
      </c>
      <c r="E1191" s="14" t="s">
        <v>4179</v>
      </c>
      <c r="F1191" s="14" t="s">
        <v>1348</v>
      </c>
      <c r="G1191" s="11">
        <v>9</v>
      </c>
      <c r="H1191" s="15">
        <f>retribucións!$E$60</f>
        <v>6319.04</v>
      </c>
      <c r="I1191" s="11" t="s">
        <v>1349</v>
      </c>
      <c r="J1191" s="24" t="s">
        <v>1350</v>
      </c>
      <c r="K1191" s="11">
        <v>11</v>
      </c>
      <c r="L1191" s="14"/>
      <c r="M1191" s="14"/>
      <c r="N1191" s="12">
        <v>6003</v>
      </c>
      <c r="O1191" s="25"/>
      <c r="P1191" s="14"/>
      <c r="Q1191" s="11" t="s">
        <v>15</v>
      </c>
      <c r="R1191" s="16" t="s">
        <v>16</v>
      </c>
      <c r="S1191" s="12"/>
      <c r="T1191" s="13" t="s">
        <v>17</v>
      </c>
      <c r="U1191" s="13" t="s">
        <v>6687</v>
      </c>
      <c r="V1191" s="11" t="s">
        <v>119</v>
      </c>
      <c r="W1191" s="14" t="s">
        <v>119</v>
      </c>
      <c r="X1191" s="14" t="s">
        <v>119</v>
      </c>
      <c r="Y1191" s="14" t="s">
        <v>119</v>
      </c>
      <c r="Z1191" s="14" t="s">
        <v>119</v>
      </c>
      <c r="AA1191" s="14"/>
      <c r="AB1191" s="15">
        <f>retribucións!$H$71</f>
        <v>18383.701689600002</v>
      </c>
      <c r="AC1191" s="15">
        <f>retribucións!$H$60</f>
        <v>18626.938628479998</v>
      </c>
      <c r="AD1191" s="15">
        <f t="shared" ref="AD1191:AD1211" si="55">AC1191-AB1191</f>
        <v>243.23693887999616</v>
      </c>
    </row>
    <row r="1192" spans="1:30" ht="15" customHeight="1" x14ac:dyDescent="0.25">
      <c r="A1192" s="13" t="s">
        <v>17</v>
      </c>
      <c r="B1192" s="13" t="s">
        <v>119</v>
      </c>
      <c r="C1192" s="14" t="s">
        <v>4177</v>
      </c>
      <c r="D1192" s="24" t="s">
        <v>4180</v>
      </c>
      <c r="E1192" s="14" t="s">
        <v>4181</v>
      </c>
      <c r="F1192" s="14" t="s">
        <v>1348</v>
      </c>
      <c r="G1192" s="11">
        <v>9</v>
      </c>
      <c r="H1192" s="15">
        <f>retribucións!$E$60</f>
        <v>6319.04</v>
      </c>
      <c r="I1192" s="11" t="s">
        <v>1349</v>
      </c>
      <c r="J1192" s="24" t="s">
        <v>1350</v>
      </c>
      <c r="K1192" s="11">
        <v>11</v>
      </c>
      <c r="L1192" s="14"/>
      <c r="M1192" s="14"/>
      <c r="N1192" s="12">
        <v>6003</v>
      </c>
      <c r="O1192" s="25"/>
      <c r="P1192" s="14"/>
      <c r="Q1192" s="11" t="s">
        <v>15</v>
      </c>
      <c r="R1192" s="16">
        <v>948</v>
      </c>
      <c r="S1192" s="12"/>
      <c r="T1192" s="13" t="s">
        <v>17</v>
      </c>
      <c r="U1192" s="13" t="s">
        <v>6687</v>
      </c>
      <c r="V1192" s="11" t="s">
        <v>119</v>
      </c>
      <c r="W1192" s="14" t="s">
        <v>119</v>
      </c>
      <c r="X1192" s="14" t="s">
        <v>119</v>
      </c>
      <c r="Y1192" s="14" t="s">
        <v>119</v>
      </c>
      <c r="Z1192" s="14" t="s">
        <v>119</v>
      </c>
      <c r="AA1192" s="14"/>
      <c r="AB1192" s="15">
        <f>retribucións!$H$71</f>
        <v>18383.701689600002</v>
      </c>
      <c r="AC1192" s="15">
        <f>retribucións!$H$60</f>
        <v>18626.938628479998</v>
      </c>
      <c r="AD1192" s="15">
        <f t="shared" si="55"/>
        <v>243.23693887999616</v>
      </c>
    </row>
    <row r="1193" spans="1:30" ht="15" customHeight="1" x14ac:dyDescent="0.25">
      <c r="A1193" s="13" t="s">
        <v>17</v>
      </c>
      <c r="B1193" s="13" t="s">
        <v>17</v>
      </c>
      <c r="C1193" s="14" t="s">
        <v>4177</v>
      </c>
      <c r="D1193" s="24" t="s">
        <v>4182</v>
      </c>
      <c r="E1193" s="14" t="s">
        <v>4183</v>
      </c>
      <c r="F1193" s="14" t="s">
        <v>1348</v>
      </c>
      <c r="G1193" s="11">
        <v>9</v>
      </c>
      <c r="H1193" s="15">
        <f>retribucións!$E$60</f>
        <v>6319.04</v>
      </c>
      <c r="I1193" s="11" t="s">
        <v>1349</v>
      </c>
      <c r="J1193" s="24" t="s">
        <v>1350</v>
      </c>
      <c r="K1193" s="11">
        <v>11</v>
      </c>
      <c r="L1193" s="14"/>
      <c r="M1193" s="14"/>
      <c r="N1193" s="12">
        <v>6003</v>
      </c>
      <c r="O1193" s="25"/>
      <c r="P1193" s="14"/>
      <c r="Q1193" s="11" t="s">
        <v>15</v>
      </c>
      <c r="R1193" s="16" t="s">
        <v>16</v>
      </c>
      <c r="S1193" s="12"/>
      <c r="T1193" s="13" t="s">
        <v>17</v>
      </c>
      <c r="U1193" s="13" t="s">
        <v>17</v>
      </c>
      <c r="V1193" s="11">
        <v>317</v>
      </c>
      <c r="W1193" s="14" t="s">
        <v>758</v>
      </c>
      <c r="X1193" s="14" t="s">
        <v>759</v>
      </c>
      <c r="Y1193" s="14" t="s">
        <v>20</v>
      </c>
      <c r="Z1193" s="14">
        <v>0</v>
      </c>
      <c r="AA1193" s="14"/>
      <c r="AB1193" s="15">
        <f>retribucións!$H$71</f>
        <v>18383.701689600002</v>
      </c>
      <c r="AC1193" s="15">
        <f>retribucións!$H$60</f>
        <v>18626.938628479998</v>
      </c>
      <c r="AD1193" s="15">
        <f t="shared" si="55"/>
        <v>243.23693887999616</v>
      </c>
    </row>
    <row r="1194" spans="1:30" ht="15" customHeight="1" x14ac:dyDescent="0.25">
      <c r="A1194" s="13" t="s">
        <v>17</v>
      </c>
      <c r="B1194" s="13" t="s">
        <v>119</v>
      </c>
      <c r="C1194" s="14" t="s">
        <v>4184</v>
      </c>
      <c r="D1194" s="24" t="s">
        <v>4185</v>
      </c>
      <c r="E1194" s="14" t="s">
        <v>4186</v>
      </c>
      <c r="F1194" s="14" t="s">
        <v>1348</v>
      </c>
      <c r="G1194" s="11">
        <v>9</v>
      </c>
      <c r="H1194" s="15">
        <f>retribucións!$E$60</f>
        <v>6319.04</v>
      </c>
      <c r="I1194" s="11" t="s">
        <v>1349</v>
      </c>
      <c r="J1194" s="24" t="s">
        <v>1350</v>
      </c>
      <c r="K1194" s="11">
        <v>11</v>
      </c>
      <c r="L1194" s="14"/>
      <c r="M1194" s="14"/>
      <c r="N1194" s="12">
        <v>6003</v>
      </c>
      <c r="O1194" s="25"/>
      <c r="P1194" s="14"/>
      <c r="Q1194" s="11" t="s">
        <v>15</v>
      </c>
      <c r="R1194" s="16" t="s">
        <v>16</v>
      </c>
      <c r="S1194" s="12"/>
      <c r="T1194" s="13" t="s">
        <v>17</v>
      </c>
      <c r="U1194" s="13" t="s">
        <v>6687</v>
      </c>
      <c r="V1194" s="11" t="s">
        <v>119</v>
      </c>
      <c r="W1194" s="14" t="s">
        <v>119</v>
      </c>
      <c r="X1194" s="14" t="s">
        <v>119</v>
      </c>
      <c r="Y1194" s="14" t="s">
        <v>119</v>
      </c>
      <c r="Z1194" s="14" t="s">
        <v>119</v>
      </c>
      <c r="AA1194" s="14"/>
      <c r="AB1194" s="15">
        <f>retribucións!$H$71</f>
        <v>18383.701689600002</v>
      </c>
      <c r="AC1194" s="15">
        <f>retribucións!$H$60</f>
        <v>18626.938628479998</v>
      </c>
      <c r="AD1194" s="15">
        <f t="shared" si="55"/>
        <v>243.23693887999616</v>
      </c>
    </row>
    <row r="1195" spans="1:30" ht="15" customHeight="1" x14ac:dyDescent="0.25">
      <c r="A1195" s="13" t="s">
        <v>17</v>
      </c>
      <c r="B1195" s="13" t="s">
        <v>17</v>
      </c>
      <c r="C1195" s="14" t="s">
        <v>4184</v>
      </c>
      <c r="D1195" s="24" t="s">
        <v>4187</v>
      </c>
      <c r="E1195" s="14" t="s">
        <v>4188</v>
      </c>
      <c r="F1195" s="14" t="s">
        <v>1348</v>
      </c>
      <c r="G1195" s="11">
        <v>9</v>
      </c>
      <c r="H1195" s="15">
        <f>retribucións!$E$60</f>
        <v>6319.04</v>
      </c>
      <c r="I1195" s="11" t="s">
        <v>1349</v>
      </c>
      <c r="J1195" s="24" t="s">
        <v>1350</v>
      </c>
      <c r="K1195" s="11">
        <v>11</v>
      </c>
      <c r="L1195" s="14"/>
      <c r="M1195" s="14"/>
      <c r="N1195" s="12">
        <v>6003</v>
      </c>
      <c r="O1195" s="25"/>
      <c r="P1195" s="14"/>
      <c r="Q1195" s="11" t="s">
        <v>15</v>
      </c>
      <c r="R1195" s="16" t="s">
        <v>16</v>
      </c>
      <c r="S1195" s="12"/>
      <c r="T1195" s="13" t="s">
        <v>17</v>
      </c>
      <c r="U1195" s="13" t="s">
        <v>17</v>
      </c>
      <c r="V1195" s="11">
        <v>528</v>
      </c>
      <c r="W1195" s="14" t="s">
        <v>760</v>
      </c>
      <c r="X1195" s="14" t="s">
        <v>761</v>
      </c>
      <c r="Y1195" s="14" t="s">
        <v>20</v>
      </c>
      <c r="Z1195" s="14">
        <v>0</v>
      </c>
      <c r="AA1195" s="14"/>
      <c r="AB1195" s="15">
        <f>retribucións!$H$71</f>
        <v>18383.701689600002</v>
      </c>
      <c r="AC1195" s="15">
        <f>retribucións!$H$60</f>
        <v>18626.938628479998</v>
      </c>
      <c r="AD1195" s="15">
        <f t="shared" si="55"/>
        <v>243.23693887999616</v>
      </c>
    </row>
    <row r="1196" spans="1:30" ht="15" customHeight="1" x14ac:dyDescent="0.25">
      <c r="A1196" s="13" t="s">
        <v>17</v>
      </c>
      <c r="B1196" s="13" t="s">
        <v>119</v>
      </c>
      <c r="C1196" s="14" t="s">
        <v>4184</v>
      </c>
      <c r="D1196" s="24" t="s">
        <v>4189</v>
      </c>
      <c r="E1196" s="14" t="s">
        <v>4190</v>
      </c>
      <c r="F1196" s="14" t="s">
        <v>1348</v>
      </c>
      <c r="G1196" s="11">
        <v>9</v>
      </c>
      <c r="H1196" s="15">
        <f>retribucións!$E$60</f>
        <v>6319.04</v>
      </c>
      <c r="I1196" s="11" t="s">
        <v>1349</v>
      </c>
      <c r="J1196" s="24" t="s">
        <v>1350</v>
      </c>
      <c r="K1196" s="11">
        <v>11</v>
      </c>
      <c r="L1196" s="14"/>
      <c r="M1196" s="14"/>
      <c r="N1196" s="12">
        <v>6003</v>
      </c>
      <c r="O1196" s="25"/>
      <c r="P1196" s="14"/>
      <c r="Q1196" s="11" t="s">
        <v>15</v>
      </c>
      <c r="R1196" s="16" t="s">
        <v>16</v>
      </c>
      <c r="S1196" s="12"/>
      <c r="T1196" s="13" t="s">
        <v>17</v>
      </c>
      <c r="U1196" s="13" t="s">
        <v>6687</v>
      </c>
      <c r="V1196" s="11" t="s">
        <v>119</v>
      </c>
      <c r="W1196" s="14" t="s">
        <v>119</v>
      </c>
      <c r="X1196" s="14" t="s">
        <v>119</v>
      </c>
      <c r="Y1196" s="14" t="s">
        <v>119</v>
      </c>
      <c r="Z1196" s="14" t="s">
        <v>119</v>
      </c>
      <c r="AA1196" s="14"/>
      <c r="AB1196" s="15">
        <f>retribucións!$H$71</f>
        <v>18383.701689600002</v>
      </c>
      <c r="AC1196" s="15">
        <f>retribucións!$H$60</f>
        <v>18626.938628479998</v>
      </c>
      <c r="AD1196" s="15">
        <f t="shared" si="55"/>
        <v>243.23693887999616</v>
      </c>
    </row>
    <row r="1197" spans="1:30" ht="15" customHeight="1" x14ac:dyDescent="0.25">
      <c r="A1197" s="13" t="s">
        <v>17</v>
      </c>
      <c r="B1197" s="13" t="s">
        <v>119</v>
      </c>
      <c r="C1197" s="14" t="s">
        <v>4191</v>
      </c>
      <c r="D1197" s="24" t="s">
        <v>4192</v>
      </c>
      <c r="E1197" s="14" t="s">
        <v>4193</v>
      </c>
      <c r="F1197" s="14" t="s">
        <v>1348</v>
      </c>
      <c r="G1197" s="11">
        <v>10</v>
      </c>
      <c r="H1197" s="15">
        <f>retribucións!$E$59</f>
        <v>6486.34</v>
      </c>
      <c r="I1197" s="11" t="s">
        <v>1349</v>
      </c>
      <c r="J1197" s="24" t="s">
        <v>1350</v>
      </c>
      <c r="K1197" s="11">
        <v>11</v>
      </c>
      <c r="L1197" s="14"/>
      <c r="M1197" s="14"/>
      <c r="N1197" s="12">
        <v>6003</v>
      </c>
      <c r="O1197" s="25"/>
      <c r="P1197" s="14" t="s">
        <v>2259</v>
      </c>
      <c r="Q1197" s="11" t="s">
        <v>15</v>
      </c>
      <c r="R1197" s="16">
        <v>9733</v>
      </c>
      <c r="S1197" s="12"/>
      <c r="T1197" s="13" t="s">
        <v>17</v>
      </c>
      <c r="U1197" s="13" t="s">
        <v>6687</v>
      </c>
      <c r="V1197" s="11" t="s">
        <v>119</v>
      </c>
      <c r="W1197" s="14" t="s">
        <v>119</v>
      </c>
      <c r="X1197" s="14" t="s">
        <v>119</v>
      </c>
      <c r="Y1197" s="14" t="s">
        <v>119</v>
      </c>
      <c r="Z1197" s="14" t="s">
        <v>119</v>
      </c>
      <c r="AA1197" s="14"/>
      <c r="AB1197" s="15">
        <f>retribucións!$L$71</f>
        <v>18968.988064320001</v>
      </c>
      <c r="AC1197" s="15">
        <f>retribucións!$H$59</f>
        <v>19124.976097919996</v>
      </c>
      <c r="AD1197" s="15">
        <f t="shared" si="55"/>
        <v>155.98803359999511</v>
      </c>
    </row>
    <row r="1198" spans="1:30" ht="15" customHeight="1" x14ac:dyDescent="0.25">
      <c r="A1198" s="13" t="s">
        <v>17</v>
      </c>
      <c r="B1198" s="13" t="s">
        <v>119</v>
      </c>
      <c r="C1198" s="14" t="s">
        <v>4191</v>
      </c>
      <c r="D1198" s="24" t="s">
        <v>4194</v>
      </c>
      <c r="E1198" s="14" t="s">
        <v>4195</v>
      </c>
      <c r="F1198" s="14" t="s">
        <v>1348</v>
      </c>
      <c r="G1198" s="11">
        <v>10</v>
      </c>
      <c r="H1198" s="15">
        <f>retribucións!$E$59</f>
        <v>6486.34</v>
      </c>
      <c r="I1198" s="11" t="s">
        <v>1349</v>
      </c>
      <c r="J1198" s="24" t="s">
        <v>1350</v>
      </c>
      <c r="K1198" s="11">
        <v>11</v>
      </c>
      <c r="L1198" s="14"/>
      <c r="M1198" s="14"/>
      <c r="N1198" s="12">
        <v>6003</v>
      </c>
      <c r="O1198" s="25"/>
      <c r="P1198" s="14" t="s">
        <v>2259</v>
      </c>
      <c r="Q1198" s="11" t="s">
        <v>15</v>
      </c>
      <c r="R1198" s="16">
        <v>9733</v>
      </c>
      <c r="S1198" s="12"/>
      <c r="T1198" s="13" t="s">
        <v>17</v>
      </c>
      <c r="U1198" s="13" t="s">
        <v>6687</v>
      </c>
      <c r="V1198" s="11" t="s">
        <v>119</v>
      </c>
      <c r="W1198" s="14" t="s">
        <v>119</v>
      </c>
      <c r="X1198" s="14" t="s">
        <v>119</v>
      </c>
      <c r="Y1198" s="14" t="s">
        <v>119</v>
      </c>
      <c r="Z1198" s="14" t="s">
        <v>119</v>
      </c>
      <c r="AA1198" s="14"/>
      <c r="AB1198" s="15">
        <f>retribucións!$L$71</f>
        <v>18968.988064320001</v>
      </c>
      <c r="AC1198" s="15">
        <f>retribucións!$H$59</f>
        <v>19124.976097919996</v>
      </c>
      <c r="AD1198" s="15">
        <f t="shared" si="55"/>
        <v>155.98803359999511</v>
      </c>
    </row>
    <row r="1199" spans="1:30" ht="15" customHeight="1" x14ac:dyDescent="0.25">
      <c r="A1199" s="13" t="s">
        <v>17</v>
      </c>
      <c r="B1199" s="13" t="s">
        <v>119</v>
      </c>
      <c r="C1199" s="14" t="s">
        <v>4191</v>
      </c>
      <c r="D1199" s="24" t="s">
        <v>4196</v>
      </c>
      <c r="E1199" s="14" t="s">
        <v>4197</v>
      </c>
      <c r="F1199" s="14" t="s">
        <v>1348</v>
      </c>
      <c r="G1199" s="11">
        <v>10</v>
      </c>
      <c r="H1199" s="15">
        <f>retribucións!$E$59</f>
        <v>6486.34</v>
      </c>
      <c r="I1199" s="11" t="s">
        <v>1349</v>
      </c>
      <c r="J1199" s="24" t="s">
        <v>1350</v>
      </c>
      <c r="K1199" s="11">
        <v>11</v>
      </c>
      <c r="L1199" s="14"/>
      <c r="M1199" s="14"/>
      <c r="N1199" s="12">
        <v>6003</v>
      </c>
      <c r="O1199" s="25"/>
      <c r="P1199" s="14" t="s">
        <v>2259</v>
      </c>
      <c r="Q1199" s="11" t="s">
        <v>15</v>
      </c>
      <c r="R1199" s="16">
        <v>9733</v>
      </c>
      <c r="S1199" s="12"/>
      <c r="T1199" s="13" t="s">
        <v>17</v>
      </c>
      <c r="U1199" s="13" t="s">
        <v>6687</v>
      </c>
      <c r="V1199" s="11" t="s">
        <v>119</v>
      </c>
      <c r="W1199" s="14" t="s">
        <v>119</v>
      </c>
      <c r="X1199" s="14" t="s">
        <v>119</v>
      </c>
      <c r="Y1199" s="14" t="s">
        <v>119</v>
      </c>
      <c r="Z1199" s="14" t="s">
        <v>119</v>
      </c>
      <c r="AA1199" s="14"/>
      <c r="AB1199" s="15">
        <f>retribucións!$L$71</f>
        <v>18968.988064320001</v>
      </c>
      <c r="AC1199" s="15">
        <f>retribucións!$H$59</f>
        <v>19124.976097919996</v>
      </c>
      <c r="AD1199" s="15">
        <f t="shared" si="55"/>
        <v>155.98803359999511</v>
      </c>
    </row>
    <row r="1200" spans="1:30" ht="15" customHeight="1" x14ac:dyDescent="0.25">
      <c r="A1200" s="13" t="s">
        <v>17</v>
      </c>
      <c r="B1200" s="13" t="s">
        <v>119</v>
      </c>
      <c r="C1200" s="14" t="s">
        <v>4198</v>
      </c>
      <c r="D1200" s="24" t="s">
        <v>4199</v>
      </c>
      <c r="E1200" s="14" t="s">
        <v>4200</v>
      </c>
      <c r="F1200" s="14" t="s">
        <v>1348</v>
      </c>
      <c r="G1200" s="11">
        <v>10</v>
      </c>
      <c r="H1200" s="15">
        <f>retribucións!$E$59</f>
        <v>6486.34</v>
      </c>
      <c r="I1200" s="11" t="s">
        <v>1349</v>
      </c>
      <c r="J1200" s="24" t="s">
        <v>1350</v>
      </c>
      <c r="K1200" s="11">
        <v>11</v>
      </c>
      <c r="L1200" s="14"/>
      <c r="M1200" s="14"/>
      <c r="N1200" s="12">
        <v>6003</v>
      </c>
      <c r="O1200" s="25"/>
      <c r="P1200" s="14" t="s">
        <v>2259</v>
      </c>
      <c r="Q1200" s="11" t="s">
        <v>15</v>
      </c>
      <c r="R1200" s="16">
        <v>9733</v>
      </c>
      <c r="S1200" s="12"/>
      <c r="T1200" s="13" t="s">
        <v>17</v>
      </c>
      <c r="U1200" s="13" t="s">
        <v>6687</v>
      </c>
      <c r="V1200" s="11" t="s">
        <v>119</v>
      </c>
      <c r="W1200" s="14" t="s">
        <v>119</v>
      </c>
      <c r="X1200" s="14" t="s">
        <v>119</v>
      </c>
      <c r="Y1200" s="14" t="s">
        <v>119</v>
      </c>
      <c r="Z1200" s="14" t="s">
        <v>119</v>
      </c>
      <c r="AA1200" s="14"/>
      <c r="AB1200" s="15">
        <f>retribucións!$L$71</f>
        <v>18968.988064320001</v>
      </c>
      <c r="AC1200" s="15">
        <f>retribucións!$H$59</f>
        <v>19124.976097919996</v>
      </c>
      <c r="AD1200" s="15">
        <f t="shared" si="55"/>
        <v>155.98803359999511</v>
      </c>
    </row>
    <row r="1201" spans="1:30" ht="15" customHeight="1" x14ac:dyDescent="0.25">
      <c r="A1201" s="13" t="s">
        <v>17</v>
      </c>
      <c r="B1201" s="13" t="s">
        <v>119</v>
      </c>
      <c r="C1201" s="14" t="s">
        <v>4198</v>
      </c>
      <c r="D1201" s="24" t="s">
        <v>4201</v>
      </c>
      <c r="E1201" s="14" t="s">
        <v>4202</v>
      </c>
      <c r="F1201" s="14" t="s">
        <v>1348</v>
      </c>
      <c r="G1201" s="11">
        <v>10</v>
      </c>
      <c r="H1201" s="15">
        <f>retribucións!$E$59</f>
        <v>6486.34</v>
      </c>
      <c r="I1201" s="11" t="s">
        <v>1349</v>
      </c>
      <c r="J1201" s="24" t="s">
        <v>1350</v>
      </c>
      <c r="K1201" s="11">
        <v>11</v>
      </c>
      <c r="L1201" s="14"/>
      <c r="M1201" s="14"/>
      <c r="N1201" s="12">
        <v>6003</v>
      </c>
      <c r="O1201" s="25"/>
      <c r="P1201" s="14" t="s">
        <v>2259</v>
      </c>
      <c r="Q1201" s="11" t="s">
        <v>15</v>
      </c>
      <c r="R1201" s="16">
        <v>9733</v>
      </c>
      <c r="S1201" s="12"/>
      <c r="T1201" s="13" t="s">
        <v>17</v>
      </c>
      <c r="U1201" s="13" t="s">
        <v>6687</v>
      </c>
      <c r="V1201" s="11" t="s">
        <v>119</v>
      </c>
      <c r="W1201" s="14" t="s">
        <v>119</v>
      </c>
      <c r="X1201" s="14" t="s">
        <v>119</v>
      </c>
      <c r="Y1201" s="14" t="s">
        <v>119</v>
      </c>
      <c r="Z1201" s="14" t="s">
        <v>119</v>
      </c>
      <c r="AA1201" s="14"/>
      <c r="AB1201" s="15">
        <f>retribucións!$L$71</f>
        <v>18968.988064320001</v>
      </c>
      <c r="AC1201" s="15">
        <f>retribucións!$H$59</f>
        <v>19124.976097919996</v>
      </c>
      <c r="AD1201" s="15">
        <f t="shared" si="55"/>
        <v>155.98803359999511</v>
      </c>
    </row>
    <row r="1202" spans="1:30" ht="15" customHeight="1" x14ac:dyDescent="0.25">
      <c r="A1202" s="13" t="s">
        <v>17</v>
      </c>
      <c r="B1202" s="13" t="s">
        <v>17</v>
      </c>
      <c r="C1202" s="14" t="s">
        <v>4198</v>
      </c>
      <c r="D1202" s="24" t="s">
        <v>4203</v>
      </c>
      <c r="E1202" s="14" t="s">
        <v>4204</v>
      </c>
      <c r="F1202" s="14" t="s">
        <v>1348</v>
      </c>
      <c r="G1202" s="11">
        <v>10</v>
      </c>
      <c r="H1202" s="15">
        <f>retribucións!$E$59</f>
        <v>6486.34</v>
      </c>
      <c r="I1202" s="11" t="s">
        <v>1349</v>
      </c>
      <c r="J1202" s="24" t="s">
        <v>1350</v>
      </c>
      <c r="K1202" s="11">
        <v>11</v>
      </c>
      <c r="L1202" s="14"/>
      <c r="M1202" s="14"/>
      <c r="N1202" s="12">
        <v>6003</v>
      </c>
      <c r="O1202" s="25"/>
      <c r="P1202" s="14" t="s">
        <v>2259</v>
      </c>
      <c r="Q1202" s="11" t="s">
        <v>15</v>
      </c>
      <c r="R1202" s="16">
        <v>9733</v>
      </c>
      <c r="S1202" s="12"/>
      <c r="T1202" s="13" t="s">
        <v>17</v>
      </c>
      <c r="U1202" s="13" t="s">
        <v>17</v>
      </c>
      <c r="V1202" s="11">
        <v>362</v>
      </c>
      <c r="W1202" s="14" t="s">
        <v>762</v>
      </c>
      <c r="X1202" s="14" t="s">
        <v>763</v>
      </c>
      <c r="Y1202" s="14" t="s">
        <v>20</v>
      </c>
      <c r="Z1202" s="14">
        <v>0</v>
      </c>
      <c r="AA1202" s="14"/>
      <c r="AB1202" s="15">
        <f>retribucións!$L$71</f>
        <v>18968.988064320001</v>
      </c>
      <c r="AC1202" s="15">
        <f>retribucións!$H$59</f>
        <v>19124.976097919996</v>
      </c>
      <c r="AD1202" s="15">
        <f t="shared" si="55"/>
        <v>155.98803359999511</v>
      </c>
    </row>
    <row r="1203" spans="1:30" ht="15" customHeight="1" x14ac:dyDescent="0.25">
      <c r="A1203" s="13" t="s">
        <v>17</v>
      </c>
      <c r="B1203" s="13" t="s">
        <v>119</v>
      </c>
      <c r="C1203" s="14" t="s">
        <v>4205</v>
      </c>
      <c r="D1203" s="24" t="s">
        <v>4206</v>
      </c>
      <c r="E1203" s="14" t="s">
        <v>4207</v>
      </c>
      <c r="F1203" s="14" t="s">
        <v>1348</v>
      </c>
      <c r="G1203" s="11">
        <v>10</v>
      </c>
      <c r="H1203" s="15">
        <f>retribucións!$E$59</f>
        <v>6486.34</v>
      </c>
      <c r="I1203" s="11" t="s">
        <v>1349</v>
      </c>
      <c r="J1203" s="24" t="s">
        <v>1350</v>
      </c>
      <c r="K1203" s="11">
        <v>11</v>
      </c>
      <c r="L1203" s="14"/>
      <c r="M1203" s="14"/>
      <c r="N1203" s="12">
        <v>6003</v>
      </c>
      <c r="O1203" s="25"/>
      <c r="P1203" s="14" t="s">
        <v>2259</v>
      </c>
      <c r="Q1203" s="11" t="s">
        <v>15</v>
      </c>
      <c r="R1203" s="16">
        <v>9733</v>
      </c>
      <c r="S1203" s="12"/>
      <c r="T1203" s="13" t="s">
        <v>17</v>
      </c>
      <c r="U1203" s="13" t="s">
        <v>6687</v>
      </c>
      <c r="V1203" s="11" t="s">
        <v>119</v>
      </c>
      <c r="W1203" s="14" t="s">
        <v>119</v>
      </c>
      <c r="X1203" s="14" t="s">
        <v>119</v>
      </c>
      <c r="Y1203" s="14" t="s">
        <v>119</v>
      </c>
      <c r="Z1203" s="14" t="s">
        <v>119</v>
      </c>
      <c r="AA1203" s="14"/>
      <c r="AB1203" s="15">
        <f>retribucións!$L$71</f>
        <v>18968.988064320001</v>
      </c>
      <c r="AC1203" s="15">
        <f>retribucións!$H$59</f>
        <v>19124.976097919996</v>
      </c>
      <c r="AD1203" s="15">
        <f t="shared" si="55"/>
        <v>155.98803359999511</v>
      </c>
    </row>
    <row r="1204" spans="1:30" ht="15" customHeight="1" x14ac:dyDescent="0.25">
      <c r="A1204" s="13" t="s">
        <v>17</v>
      </c>
      <c r="B1204" s="13" t="s">
        <v>17</v>
      </c>
      <c r="C1204" s="14" t="s">
        <v>4205</v>
      </c>
      <c r="D1204" s="24" t="s">
        <v>4208</v>
      </c>
      <c r="E1204" s="14" t="s">
        <v>4209</v>
      </c>
      <c r="F1204" s="14" t="s">
        <v>1348</v>
      </c>
      <c r="G1204" s="11">
        <v>10</v>
      </c>
      <c r="H1204" s="15">
        <f>retribucións!$E$59</f>
        <v>6486.34</v>
      </c>
      <c r="I1204" s="11" t="s">
        <v>1349</v>
      </c>
      <c r="J1204" s="24" t="s">
        <v>1350</v>
      </c>
      <c r="K1204" s="11">
        <v>11</v>
      </c>
      <c r="L1204" s="14"/>
      <c r="M1204" s="14"/>
      <c r="N1204" s="12">
        <v>6003</v>
      </c>
      <c r="O1204" s="25"/>
      <c r="P1204" s="14" t="s">
        <v>2259</v>
      </c>
      <c r="Q1204" s="11" t="s">
        <v>15</v>
      </c>
      <c r="R1204" s="16">
        <v>9733</v>
      </c>
      <c r="S1204" s="12"/>
      <c r="T1204" s="13" t="s">
        <v>17</v>
      </c>
      <c r="U1204" s="13" t="s">
        <v>17</v>
      </c>
      <c r="V1204" s="11">
        <v>403</v>
      </c>
      <c r="W1204" s="14" t="s">
        <v>764</v>
      </c>
      <c r="X1204" s="14" t="s">
        <v>765</v>
      </c>
      <c r="Y1204" s="14" t="s">
        <v>20</v>
      </c>
      <c r="Z1204" s="14">
        <v>0</v>
      </c>
      <c r="AA1204" s="14"/>
      <c r="AB1204" s="15">
        <f>retribucións!$L$71</f>
        <v>18968.988064320001</v>
      </c>
      <c r="AC1204" s="15">
        <f>retribucións!$H$59</f>
        <v>19124.976097919996</v>
      </c>
      <c r="AD1204" s="15">
        <f t="shared" si="55"/>
        <v>155.98803359999511</v>
      </c>
    </row>
    <row r="1205" spans="1:30" ht="15" customHeight="1" x14ac:dyDescent="0.25">
      <c r="A1205" s="13" t="s">
        <v>17</v>
      </c>
      <c r="B1205" s="13" t="s">
        <v>119</v>
      </c>
      <c r="C1205" s="14" t="s">
        <v>4205</v>
      </c>
      <c r="D1205" s="24" t="s">
        <v>4210</v>
      </c>
      <c r="E1205" s="14" t="s">
        <v>4211</v>
      </c>
      <c r="F1205" s="14" t="s">
        <v>1348</v>
      </c>
      <c r="G1205" s="11">
        <v>10</v>
      </c>
      <c r="H1205" s="15">
        <f>retribucións!$E$59</f>
        <v>6486.34</v>
      </c>
      <c r="I1205" s="11" t="s">
        <v>1349</v>
      </c>
      <c r="J1205" s="24" t="s">
        <v>1350</v>
      </c>
      <c r="K1205" s="11">
        <v>11</v>
      </c>
      <c r="L1205" s="14"/>
      <c r="M1205" s="14"/>
      <c r="N1205" s="12">
        <v>6003</v>
      </c>
      <c r="O1205" s="25"/>
      <c r="P1205" s="14" t="s">
        <v>2259</v>
      </c>
      <c r="Q1205" s="11" t="s">
        <v>15</v>
      </c>
      <c r="R1205" s="16">
        <v>9733</v>
      </c>
      <c r="S1205" s="12"/>
      <c r="T1205" s="13" t="s">
        <v>17</v>
      </c>
      <c r="U1205" s="13" t="s">
        <v>6687</v>
      </c>
      <c r="V1205" s="11" t="s">
        <v>119</v>
      </c>
      <c r="W1205" s="14" t="s">
        <v>119</v>
      </c>
      <c r="X1205" s="14" t="s">
        <v>119</v>
      </c>
      <c r="Y1205" s="14" t="s">
        <v>119</v>
      </c>
      <c r="Z1205" s="14" t="s">
        <v>119</v>
      </c>
      <c r="AA1205" s="14"/>
      <c r="AB1205" s="15">
        <f>retribucións!$L$71</f>
        <v>18968.988064320001</v>
      </c>
      <c r="AC1205" s="15">
        <f>retribucións!$H$59</f>
        <v>19124.976097919996</v>
      </c>
      <c r="AD1205" s="15">
        <f t="shared" si="55"/>
        <v>155.98803359999511</v>
      </c>
    </row>
    <row r="1206" spans="1:30" ht="15" customHeight="1" x14ac:dyDescent="0.25">
      <c r="A1206" s="13" t="s">
        <v>17</v>
      </c>
      <c r="B1206" s="13" t="s">
        <v>119</v>
      </c>
      <c r="C1206" s="14" t="s">
        <v>4205</v>
      </c>
      <c r="D1206" s="24" t="s">
        <v>4212</v>
      </c>
      <c r="E1206" s="14" t="s">
        <v>4213</v>
      </c>
      <c r="F1206" s="14" t="s">
        <v>1348</v>
      </c>
      <c r="G1206" s="11">
        <v>10</v>
      </c>
      <c r="H1206" s="15">
        <f>retribucións!$E$59</f>
        <v>6486.34</v>
      </c>
      <c r="I1206" s="11" t="s">
        <v>1349</v>
      </c>
      <c r="J1206" s="24" t="s">
        <v>1350</v>
      </c>
      <c r="K1206" s="11">
        <v>11</v>
      </c>
      <c r="L1206" s="14"/>
      <c r="M1206" s="14"/>
      <c r="N1206" s="12">
        <v>6003</v>
      </c>
      <c r="O1206" s="25"/>
      <c r="P1206" s="14" t="s">
        <v>2259</v>
      </c>
      <c r="Q1206" s="11" t="s">
        <v>15</v>
      </c>
      <c r="R1206" s="16">
        <v>9733</v>
      </c>
      <c r="S1206" s="12"/>
      <c r="T1206" s="13" t="s">
        <v>17</v>
      </c>
      <c r="U1206" s="13" t="s">
        <v>6687</v>
      </c>
      <c r="V1206" s="11" t="s">
        <v>119</v>
      </c>
      <c r="W1206" s="14" t="s">
        <v>119</v>
      </c>
      <c r="X1206" s="14" t="s">
        <v>119</v>
      </c>
      <c r="Y1206" s="14" t="s">
        <v>119</v>
      </c>
      <c r="Z1206" s="14" t="s">
        <v>119</v>
      </c>
      <c r="AA1206" s="14"/>
      <c r="AB1206" s="15">
        <f>retribucións!$L$71</f>
        <v>18968.988064320001</v>
      </c>
      <c r="AC1206" s="15">
        <f>retribucións!$H$59</f>
        <v>19124.976097919996</v>
      </c>
      <c r="AD1206" s="15">
        <f t="shared" si="55"/>
        <v>155.98803359999511</v>
      </c>
    </row>
    <row r="1207" spans="1:30" ht="15" customHeight="1" x14ac:dyDescent="0.25">
      <c r="A1207" s="13" t="s">
        <v>17</v>
      </c>
      <c r="B1207" s="13" t="s">
        <v>119</v>
      </c>
      <c r="C1207" s="14" t="s">
        <v>4214</v>
      </c>
      <c r="D1207" s="24" t="s">
        <v>4215</v>
      </c>
      <c r="E1207" s="14" t="s">
        <v>4216</v>
      </c>
      <c r="F1207" s="14" t="s">
        <v>1348</v>
      </c>
      <c r="G1207" s="11">
        <v>9</v>
      </c>
      <c r="H1207" s="15">
        <f>retribucións!$E$60</f>
        <v>6319.04</v>
      </c>
      <c r="I1207" s="11" t="s">
        <v>1349</v>
      </c>
      <c r="J1207" s="24" t="s">
        <v>1350</v>
      </c>
      <c r="K1207" s="11">
        <v>11</v>
      </c>
      <c r="L1207" s="14"/>
      <c r="M1207" s="14"/>
      <c r="N1207" s="12">
        <v>6003</v>
      </c>
      <c r="O1207" s="25"/>
      <c r="P1207" s="14"/>
      <c r="Q1207" s="11" t="s">
        <v>15</v>
      </c>
      <c r="R1207" s="16" t="s">
        <v>16</v>
      </c>
      <c r="S1207" s="12"/>
      <c r="T1207" s="13" t="s">
        <v>17</v>
      </c>
      <c r="U1207" s="13" t="s">
        <v>6687</v>
      </c>
      <c r="V1207" s="11" t="s">
        <v>119</v>
      </c>
      <c r="W1207" s="14" t="s">
        <v>119</v>
      </c>
      <c r="X1207" s="14" t="s">
        <v>119</v>
      </c>
      <c r="Y1207" s="14" t="s">
        <v>119</v>
      </c>
      <c r="Z1207" s="14" t="s">
        <v>119</v>
      </c>
      <c r="AA1207" s="14"/>
      <c r="AB1207" s="15">
        <f>retribucións!$H$71</f>
        <v>18383.701689600002</v>
      </c>
      <c r="AC1207" s="15">
        <f>retribucións!$H$60</f>
        <v>18626.938628479998</v>
      </c>
      <c r="AD1207" s="15">
        <f t="shared" si="55"/>
        <v>243.23693887999616</v>
      </c>
    </row>
    <row r="1208" spans="1:30" ht="15" customHeight="1" x14ac:dyDescent="0.25">
      <c r="A1208" s="13" t="s">
        <v>17</v>
      </c>
      <c r="B1208" s="13" t="s">
        <v>17</v>
      </c>
      <c r="C1208" s="14" t="s">
        <v>4214</v>
      </c>
      <c r="D1208" s="24" t="s">
        <v>4217</v>
      </c>
      <c r="E1208" s="14" t="s">
        <v>4218</v>
      </c>
      <c r="F1208" s="14" t="s">
        <v>1348</v>
      </c>
      <c r="G1208" s="11">
        <v>9</v>
      </c>
      <c r="H1208" s="15">
        <f>retribucións!$E$60</f>
        <v>6319.04</v>
      </c>
      <c r="I1208" s="11" t="s">
        <v>1349</v>
      </c>
      <c r="J1208" s="24" t="s">
        <v>1350</v>
      </c>
      <c r="K1208" s="11">
        <v>11</v>
      </c>
      <c r="L1208" s="14"/>
      <c r="M1208" s="14"/>
      <c r="N1208" s="12">
        <v>6003</v>
      </c>
      <c r="O1208" s="25"/>
      <c r="P1208" s="14"/>
      <c r="Q1208" s="11" t="s">
        <v>15</v>
      </c>
      <c r="R1208" s="16">
        <v>948</v>
      </c>
      <c r="S1208" s="12"/>
      <c r="T1208" s="13" t="s">
        <v>17</v>
      </c>
      <c r="U1208" s="13" t="s">
        <v>17</v>
      </c>
      <c r="V1208" s="11">
        <v>97</v>
      </c>
      <c r="W1208" s="14" t="s">
        <v>766</v>
      </c>
      <c r="X1208" s="14" t="s">
        <v>767</v>
      </c>
      <c r="Y1208" s="14" t="s">
        <v>20</v>
      </c>
      <c r="Z1208" s="14">
        <v>0</v>
      </c>
      <c r="AA1208" s="14"/>
      <c r="AB1208" s="15">
        <f>retribucións!$H$71</f>
        <v>18383.701689600002</v>
      </c>
      <c r="AC1208" s="15">
        <f>retribucións!$H$60</f>
        <v>18626.938628479998</v>
      </c>
      <c r="AD1208" s="15">
        <f t="shared" si="55"/>
        <v>243.23693887999616</v>
      </c>
    </row>
    <row r="1209" spans="1:30" ht="15" customHeight="1" x14ac:dyDescent="0.25">
      <c r="A1209" s="13" t="s">
        <v>17</v>
      </c>
      <c r="B1209" s="13" t="s">
        <v>119</v>
      </c>
      <c r="C1209" s="14" t="s">
        <v>4214</v>
      </c>
      <c r="D1209" s="24" t="s">
        <v>4219</v>
      </c>
      <c r="E1209" s="14" t="s">
        <v>4220</v>
      </c>
      <c r="F1209" s="14" t="s">
        <v>1348</v>
      </c>
      <c r="G1209" s="11">
        <v>9</v>
      </c>
      <c r="H1209" s="15">
        <f>retribucións!$E$60</f>
        <v>6319.04</v>
      </c>
      <c r="I1209" s="11" t="s">
        <v>1349</v>
      </c>
      <c r="J1209" s="24" t="s">
        <v>1350</v>
      </c>
      <c r="K1209" s="11">
        <v>11</v>
      </c>
      <c r="L1209" s="14"/>
      <c r="M1209" s="14"/>
      <c r="N1209" s="12">
        <v>6003</v>
      </c>
      <c r="O1209" s="25"/>
      <c r="P1209" s="14"/>
      <c r="Q1209" s="11" t="s">
        <v>15</v>
      </c>
      <c r="R1209" s="16">
        <v>948</v>
      </c>
      <c r="S1209" s="12"/>
      <c r="T1209" s="13" t="s">
        <v>17</v>
      </c>
      <c r="U1209" s="13" t="s">
        <v>6687</v>
      </c>
      <c r="V1209" s="11" t="s">
        <v>119</v>
      </c>
      <c r="W1209" s="14" t="s">
        <v>119</v>
      </c>
      <c r="X1209" s="14" t="s">
        <v>119</v>
      </c>
      <c r="Y1209" s="14" t="s">
        <v>119</v>
      </c>
      <c r="Z1209" s="14" t="s">
        <v>119</v>
      </c>
      <c r="AA1209" s="14"/>
      <c r="AB1209" s="15">
        <f>retribucións!$H$71</f>
        <v>18383.701689600002</v>
      </c>
      <c r="AC1209" s="15">
        <f>retribucións!$H$60</f>
        <v>18626.938628479998</v>
      </c>
      <c r="AD1209" s="15">
        <f t="shared" si="55"/>
        <v>243.23693887999616</v>
      </c>
    </row>
    <row r="1210" spans="1:30" ht="15" customHeight="1" x14ac:dyDescent="0.25">
      <c r="A1210" s="13" t="s">
        <v>17</v>
      </c>
      <c r="B1210" s="13" t="s">
        <v>17</v>
      </c>
      <c r="C1210" s="14" t="s">
        <v>4221</v>
      </c>
      <c r="D1210" s="24" t="s">
        <v>4222</v>
      </c>
      <c r="E1210" s="14" t="s">
        <v>4223</v>
      </c>
      <c r="F1210" s="14" t="s">
        <v>1348</v>
      </c>
      <c r="G1210" s="11">
        <v>9</v>
      </c>
      <c r="H1210" s="15">
        <f>retribucións!$E$60</f>
        <v>6319.04</v>
      </c>
      <c r="I1210" s="11" t="s">
        <v>1349</v>
      </c>
      <c r="J1210" s="24" t="s">
        <v>1350</v>
      </c>
      <c r="K1210" s="11">
        <v>11</v>
      </c>
      <c r="L1210" s="14"/>
      <c r="M1210" s="14"/>
      <c r="N1210" s="12">
        <v>6003</v>
      </c>
      <c r="O1210" s="25"/>
      <c r="P1210" s="14"/>
      <c r="Q1210" s="11" t="s">
        <v>15</v>
      </c>
      <c r="R1210" s="16">
        <v>948</v>
      </c>
      <c r="S1210" s="12"/>
      <c r="T1210" s="13" t="s">
        <v>17</v>
      </c>
      <c r="U1210" s="13" t="s">
        <v>17</v>
      </c>
      <c r="V1210" s="11">
        <v>287</v>
      </c>
      <c r="W1210" s="14" t="s">
        <v>768</v>
      </c>
      <c r="X1210" s="14" t="s">
        <v>769</v>
      </c>
      <c r="Y1210" s="14" t="s">
        <v>20</v>
      </c>
      <c r="Z1210" s="14">
        <v>0</v>
      </c>
      <c r="AA1210" s="14"/>
      <c r="AB1210" s="15">
        <f>retribucións!$H$71</f>
        <v>18383.701689600002</v>
      </c>
      <c r="AC1210" s="15">
        <f>retribucións!$H$60</f>
        <v>18626.938628479998</v>
      </c>
      <c r="AD1210" s="15">
        <f t="shared" si="55"/>
        <v>243.23693887999616</v>
      </c>
    </row>
    <row r="1211" spans="1:30" ht="15" customHeight="1" x14ac:dyDescent="0.25">
      <c r="A1211" s="13" t="s">
        <v>17</v>
      </c>
      <c r="B1211" s="13" t="s">
        <v>119</v>
      </c>
      <c r="C1211" s="14" t="s">
        <v>4221</v>
      </c>
      <c r="D1211" s="24" t="s">
        <v>4224</v>
      </c>
      <c r="E1211" s="14" t="s">
        <v>4225</v>
      </c>
      <c r="F1211" s="14" t="s">
        <v>1348</v>
      </c>
      <c r="G1211" s="11">
        <v>9</v>
      </c>
      <c r="H1211" s="15">
        <f>retribucións!$E$60</f>
        <v>6319.04</v>
      </c>
      <c r="I1211" s="11" t="s">
        <v>1349</v>
      </c>
      <c r="J1211" s="24" t="s">
        <v>1350</v>
      </c>
      <c r="K1211" s="11">
        <v>11</v>
      </c>
      <c r="L1211" s="14"/>
      <c r="M1211" s="14"/>
      <c r="N1211" s="12">
        <v>6003</v>
      </c>
      <c r="O1211" s="25"/>
      <c r="P1211" s="14"/>
      <c r="Q1211" s="11" t="s">
        <v>15</v>
      </c>
      <c r="R1211" s="16">
        <v>948</v>
      </c>
      <c r="S1211" s="12"/>
      <c r="T1211" s="13" t="s">
        <v>17</v>
      </c>
      <c r="U1211" s="13" t="s">
        <v>6687</v>
      </c>
      <c r="V1211" s="11" t="s">
        <v>119</v>
      </c>
      <c r="W1211" s="14" t="s">
        <v>119</v>
      </c>
      <c r="X1211" s="14" t="s">
        <v>119</v>
      </c>
      <c r="Y1211" s="14" t="s">
        <v>119</v>
      </c>
      <c r="Z1211" s="14" t="s">
        <v>119</v>
      </c>
      <c r="AA1211" s="14"/>
      <c r="AB1211" s="15">
        <f>retribucións!$H$71</f>
        <v>18383.701689600002</v>
      </c>
      <c r="AC1211" s="15">
        <f>retribucións!$H$60</f>
        <v>18626.938628479998</v>
      </c>
      <c r="AD1211" s="15">
        <f t="shared" si="55"/>
        <v>243.23693887999616</v>
      </c>
    </row>
    <row r="1212" spans="1:30" ht="15" customHeight="1" x14ac:dyDescent="0.25">
      <c r="A1212" s="13" t="s">
        <v>17</v>
      </c>
      <c r="B1212" s="13" t="s">
        <v>17</v>
      </c>
      <c r="C1212" s="14" t="s">
        <v>4221</v>
      </c>
      <c r="D1212" s="24" t="s">
        <v>4226</v>
      </c>
      <c r="E1212" s="14" t="s">
        <v>4227</v>
      </c>
      <c r="F1212" s="14" t="s">
        <v>1348</v>
      </c>
      <c r="G1212" s="11">
        <v>10</v>
      </c>
      <c r="H1212" s="15">
        <f>retribucións!$E$59</f>
        <v>6486.34</v>
      </c>
      <c r="I1212" s="11" t="s">
        <v>1349</v>
      </c>
      <c r="J1212" s="24" t="s">
        <v>1350</v>
      </c>
      <c r="K1212" s="11">
        <v>11</v>
      </c>
      <c r="L1212" s="14"/>
      <c r="M1212" s="14"/>
      <c r="N1212" s="12">
        <v>6003</v>
      </c>
      <c r="O1212" s="25"/>
      <c r="P1212" s="14" t="s">
        <v>2259</v>
      </c>
      <c r="Q1212" s="11" t="s">
        <v>15</v>
      </c>
      <c r="R1212" s="16">
        <v>9733</v>
      </c>
      <c r="S1212" s="12"/>
      <c r="T1212" s="13" t="s">
        <v>17</v>
      </c>
      <c r="U1212" s="13" t="s">
        <v>17</v>
      </c>
      <c r="V1212" s="11">
        <v>223</v>
      </c>
      <c r="W1212" s="14" t="s">
        <v>770</v>
      </c>
      <c r="X1212" s="14" t="s">
        <v>771</v>
      </c>
      <c r="Y1212" s="14" t="s">
        <v>20</v>
      </c>
      <c r="Z1212" s="14">
        <v>0</v>
      </c>
      <c r="AA1212" s="14"/>
      <c r="AB1212" s="15">
        <f>retribucións!$L$71</f>
        <v>18968.988064320001</v>
      </c>
      <c r="AC1212" s="15">
        <f>retribucións!$H$59</f>
        <v>19124.976097919996</v>
      </c>
      <c r="AD1212" s="15">
        <f>AC1212-AB1212</f>
        <v>155.98803359999511</v>
      </c>
    </row>
    <row r="1213" spans="1:30" ht="15" customHeight="1" x14ac:dyDescent="0.25">
      <c r="A1213" s="13" t="s">
        <v>17</v>
      </c>
      <c r="B1213" s="13" t="s">
        <v>119</v>
      </c>
      <c r="C1213" s="14" t="s">
        <v>4228</v>
      </c>
      <c r="D1213" s="24" t="s">
        <v>4229</v>
      </c>
      <c r="E1213" s="14" t="s">
        <v>4230</v>
      </c>
      <c r="F1213" s="14" t="s">
        <v>1348</v>
      </c>
      <c r="G1213" s="11">
        <v>9</v>
      </c>
      <c r="H1213" s="15">
        <f>retribucións!$E$60</f>
        <v>6319.04</v>
      </c>
      <c r="I1213" s="11" t="s">
        <v>1349</v>
      </c>
      <c r="J1213" s="24" t="s">
        <v>1350</v>
      </c>
      <c r="K1213" s="11">
        <v>11</v>
      </c>
      <c r="L1213" s="14"/>
      <c r="M1213" s="14"/>
      <c r="N1213" s="12">
        <v>6003</v>
      </c>
      <c r="O1213" s="25"/>
      <c r="P1213" s="14"/>
      <c r="Q1213" s="11" t="s">
        <v>15</v>
      </c>
      <c r="R1213" s="16" t="s">
        <v>16</v>
      </c>
      <c r="S1213" s="12"/>
      <c r="T1213" s="13" t="s">
        <v>17</v>
      </c>
      <c r="U1213" s="13" t="s">
        <v>6687</v>
      </c>
      <c r="V1213" s="11" t="s">
        <v>119</v>
      </c>
      <c r="W1213" s="14" t="s">
        <v>119</v>
      </c>
      <c r="X1213" s="14" t="s">
        <v>119</v>
      </c>
      <c r="Y1213" s="14" t="s">
        <v>119</v>
      </c>
      <c r="Z1213" s="14" t="s">
        <v>119</v>
      </c>
      <c r="AA1213" s="14"/>
      <c r="AB1213" s="15">
        <f>retribucións!$H$71</f>
        <v>18383.701689600002</v>
      </c>
      <c r="AC1213" s="15">
        <f>retribucións!$H$60</f>
        <v>18626.938628479998</v>
      </c>
      <c r="AD1213" s="15">
        <f t="shared" ref="AD1213:AD1229" si="56">AC1213-AB1213</f>
        <v>243.23693887999616</v>
      </c>
    </row>
    <row r="1214" spans="1:30" ht="15" customHeight="1" x14ac:dyDescent="0.25">
      <c r="A1214" s="13" t="s">
        <v>17</v>
      </c>
      <c r="B1214" s="13" t="s">
        <v>17</v>
      </c>
      <c r="C1214" s="14" t="s">
        <v>4231</v>
      </c>
      <c r="D1214" s="24" t="s">
        <v>4232</v>
      </c>
      <c r="E1214" s="14" t="s">
        <v>4233</v>
      </c>
      <c r="F1214" s="14" t="s">
        <v>1348</v>
      </c>
      <c r="G1214" s="11">
        <v>9</v>
      </c>
      <c r="H1214" s="15">
        <f>retribucións!$E$60</f>
        <v>6319.04</v>
      </c>
      <c r="I1214" s="11" t="s">
        <v>1349</v>
      </c>
      <c r="J1214" s="24" t="s">
        <v>1350</v>
      </c>
      <c r="K1214" s="11">
        <v>11</v>
      </c>
      <c r="L1214" s="14"/>
      <c r="M1214" s="14"/>
      <c r="N1214" s="12">
        <v>6003</v>
      </c>
      <c r="O1214" s="25"/>
      <c r="P1214" s="14"/>
      <c r="Q1214" s="11" t="s">
        <v>15</v>
      </c>
      <c r="R1214" s="16" t="s">
        <v>16</v>
      </c>
      <c r="S1214" s="12"/>
      <c r="T1214" s="13" t="s">
        <v>17</v>
      </c>
      <c r="U1214" s="13" t="s">
        <v>17</v>
      </c>
      <c r="V1214" s="11">
        <v>571</v>
      </c>
      <c r="W1214" s="14" t="s">
        <v>772</v>
      </c>
      <c r="X1214" s="14" t="s">
        <v>773</v>
      </c>
      <c r="Y1214" s="14" t="s">
        <v>20</v>
      </c>
      <c r="Z1214" s="14">
        <v>0</v>
      </c>
      <c r="AA1214" s="14"/>
      <c r="AB1214" s="15">
        <f>retribucións!$H$71</f>
        <v>18383.701689600002</v>
      </c>
      <c r="AC1214" s="15">
        <f>retribucións!$H$60</f>
        <v>18626.938628479998</v>
      </c>
      <c r="AD1214" s="15">
        <f t="shared" si="56"/>
        <v>243.23693887999616</v>
      </c>
    </row>
    <row r="1215" spans="1:30" ht="15" customHeight="1" x14ac:dyDescent="0.25">
      <c r="A1215" s="13" t="s">
        <v>17</v>
      </c>
      <c r="B1215" s="13" t="s">
        <v>119</v>
      </c>
      <c r="C1215" s="14" t="s">
        <v>4231</v>
      </c>
      <c r="D1215" s="24" t="s">
        <v>4234</v>
      </c>
      <c r="E1215" s="14" t="s">
        <v>4235</v>
      </c>
      <c r="F1215" s="14" t="s">
        <v>1348</v>
      </c>
      <c r="G1215" s="11">
        <v>9</v>
      </c>
      <c r="H1215" s="15">
        <f>retribucións!$E$60</f>
        <v>6319.04</v>
      </c>
      <c r="I1215" s="11" t="s">
        <v>1349</v>
      </c>
      <c r="J1215" s="24" t="s">
        <v>1350</v>
      </c>
      <c r="K1215" s="11">
        <v>11</v>
      </c>
      <c r="L1215" s="14"/>
      <c r="M1215" s="14"/>
      <c r="N1215" s="12">
        <v>6003</v>
      </c>
      <c r="O1215" s="25"/>
      <c r="P1215" s="14"/>
      <c r="Q1215" s="11" t="s">
        <v>15</v>
      </c>
      <c r="R1215" s="16">
        <v>948</v>
      </c>
      <c r="S1215" s="12"/>
      <c r="T1215" s="13" t="s">
        <v>17</v>
      </c>
      <c r="U1215" s="13" t="s">
        <v>6687</v>
      </c>
      <c r="V1215" s="11" t="s">
        <v>119</v>
      </c>
      <c r="W1215" s="14" t="s">
        <v>119</v>
      </c>
      <c r="X1215" s="14" t="s">
        <v>119</v>
      </c>
      <c r="Y1215" s="14" t="s">
        <v>119</v>
      </c>
      <c r="Z1215" s="14" t="s">
        <v>119</v>
      </c>
      <c r="AA1215" s="14"/>
      <c r="AB1215" s="15">
        <f>retribucións!$H$71</f>
        <v>18383.701689600002</v>
      </c>
      <c r="AC1215" s="15">
        <f>retribucións!$H$60</f>
        <v>18626.938628479998</v>
      </c>
      <c r="AD1215" s="15">
        <f t="shared" si="56"/>
        <v>243.23693887999616</v>
      </c>
    </row>
    <row r="1216" spans="1:30" ht="15" customHeight="1" x14ac:dyDescent="0.25">
      <c r="A1216" s="13" t="s">
        <v>17</v>
      </c>
      <c r="B1216" s="13" t="s">
        <v>119</v>
      </c>
      <c r="C1216" s="14" t="s">
        <v>4236</v>
      </c>
      <c r="D1216" s="24" t="s">
        <v>4237</v>
      </c>
      <c r="E1216" s="14" t="s">
        <v>4238</v>
      </c>
      <c r="F1216" s="14" t="s">
        <v>1348</v>
      </c>
      <c r="G1216" s="11">
        <v>9</v>
      </c>
      <c r="H1216" s="15">
        <f>retribucións!$E$60</f>
        <v>6319.04</v>
      </c>
      <c r="I1216" s="11" t="s">
        <v>1349</v>
      </c>
      <c r="J1216" s="24" t="s">
        <v>1350</v>
      </c>
      <c r="K1216" s="11">
        <v>11</v>
      </c>
      <c r="L1216" s="14"/>
      <c r="M1216" s="14"/>
      <c r="N1216" s="12">
        <v>6003</v>
      </c>
      <c r="O1216" s="25"/>
      <c r="P1216" s="14"/>
      <c r="Q1216" s="11" t="s">
        <v>15</v>
      </c>
      <c r="R1216" s="16" t="s">
        <v>16</v>
      </c>
      <c r="S1216" s="12"/>
      <c r="T1216" s="13" t="s">
        <v>17</v>
      </c>
      <c r="U1216" s="13" t="s">
        <v>6687</v>
      </c>
      <c r="V1216" s="11" t="s">
        <v>119</v>
      </c>
      <c r="W1216" s="14" t="s">
        <v>119</v>
      </c>
      <c r="X1216" s="14" t="s">
        <v>119</v>
      </c>
      <c r="Y1216" s="14" t="s">
        <v>119</v>
      </c>
      <c r="Z1216" s="14" t="s">
        <v>119</v>
      </c>
      <c r="AA1216" s="14"/>
      <c r="AB1216" s="15">
        <f>retribucións!$H$71</f>
        <v>18383.701689600002</v>
      </c>
      <c r="AC1216" s="15">
        <f>retribucións!$H$60</f>
        <v>18626.938628479998</v>
      </c>
      <c r="AD1216" s="15">
        <f t="shared" si="56"/>
        <v>243.23693887999616</v>
      </c>
    </row>
    <row r="1217" spans="1:30" ht="15" customHeight="1" x14ac:dyDescent="0.25">
      <c r="A1217" s="13" t="s">
        <v>17</v>
      </c>
      <c r="B1217" s="13" t="s">
        <v>17</v>
      </c>
      <c r="C1217" s="14" t="s">
        <v>4236</v>
      </c>
      <c r="D1217" s="24" t="s">
        <v>4239</v>
      </c>
      <c r="E1217" s="14" t="s">
        <v>4240</v>
      </c>
      <c r="F1217" s="14" t="s">
        <v>1348</v>
      </c>
      <c r="G1217" s="11">
        <v>9</v>
      </c>
      <c r="H1217" s="15">
        <f>retribucións!$E$60</f>
        <v>6319.04</v>
      </c>
      <c r="I1217" s="11" t="s">
        <v>1349</v>
      </c>
      <c r="J1217" s="24" t="s">
        <v>1350</v>
      </c>
      <c r="K1217" s="11">
        <v>11</v>
      </c>
      <c r="L1217" s="14"/>
      <c r="M1217" s="14"/>
      <c r="N1217" s="12">
        <v>6003</v>
      </c>
      <c r="O1217" s="25"/>
      <c r="P1217" s="14"/>
      <c r="Q1217" s="11" t="s">
        <v>15</v>
      </c>
      <c r="R1217" s="16" t="s">
        <v>16</v>
      </c>
      <c r="S1217" s="12"/>
      <c r="T1217" s="13" t="s">
        <v>17</v>
      </c>
      <c r="U1217" s="13" t="s">
        <v>17</v>
      </c>
      <c r="V1217" s="11">
        <v>158</v>
      </c>
      <c r="W1217" s="14" t="s">
        <v>774</v>
      </c>
      <c r="X1217" s="14" t="s">
        <v>775</v>
      </c>
      <c r="Y1217" s="14" t="s">
        <v>20</v>
      </c>
      <c r="Z1217" s="14">
        <v>0</v>
      </c>
      <c r="AA1217" s="14"/>
      <c r="AB1217" s="15">
        <f>retribucións!$H$71</f>
        <v>18383.701689600002</v>
      </c>
      <c r="AC1217" s="15">
        <f>retribucións!$H$60</f>
        <v>18626.938628479998</v>
      </c>
      <c r="AD1217" s="15">
        <f t="shared" si="56"/>
        <v>243.23693887999616</v>
      </c>
    </row>
    <row r="1218" spans="1:30" ht="15" customHeight="1" x14ac:dyDescent="0.25">
      <c r="A1218" s="13" t="s">
        <v>17</v>
      </c>
      <c r="B1218" s="13" t="s">
        <v>17</v>
      </c>
      <c r="C1218" s="14" t="s">
        <v>4236</v>
      </c>
      <c r="D1218" s="24" t="s">
        <v>4241</v>
      </c>
      <c r="E1218" s="14" t="s">
        <v>4242</v>
      </c>
      <c r="F1218" s="14" t="s">
        <v>1348</v>
      </c>
      <c r="G1218" s="11">
        <v>9</v>
      </c>
      <c r="H1218" s="15">
        <f>retribucións!$E$60</f>
        <v>6319.04</v>
      </c>
      <c r="I1218" s="11" t="s">
        <v>1349</v>
      </c>
      <c r="J1218" s="24" t="s">
        <v>1350</v>
      </c>
      <c r="K1218" s="11">
        <v>11</v>
      </c>
      <c r="L1218" s="14"/>
      <c r="M1218" s="14"/>
      <c r="N1218" s="12">
        <v>6003</v>
      </c>
      <c r="O1218" s="25"/>
      <c r="P1218" s="14"/>
      <c r="Q1218" s="11" t="s">
        <v>15</v>
      </c>
      <c r="R1218" s="16" t="s">
        <v>16</v>
      </c>
      <c r="S1218" s="12"/>
      <c r="T1218" s="13" t="s">
        <v>17</v>
      </c>
      <c r="U1218" s="13" t="s">
        <v>17</v>
      </c>
      <c r="V1218" s="11">
        <v>626</v>
      </c>
      <c r="W1218" s="14" t="s">
        <v>776</v>
      </c>
      <c r="X1218" s="14" t="s">
        <v>777</v>
      </c>
      <c r="Y1218" s="14" t="s">
        <v>20</v>
      </c>
      <c r="Z1218" s="14">
        <v>0</v>
      </c>
      <c r="AA1218" s="14"/>
      <c r="AB1218" s="15">
        <f>retribucións!$H$71</f>
        <v>18383.701689600002</v>
      </c>
      <c r="AC1218" s="15">
        <f>retribucións!$H$60</f>
        <v>18626.938628479998</v>
      </c>
      <c r="AD1218" s="15">
        <f t="shared" si="56"/>
        <v>243.23693887999616</v>
      </c>
    </row>
    <row r="1219" spans="1:30" ht="15" customHeight="1" x14ac:dyDescent="0.25">
      <c r="A1219" s="13" t="s">
        <v>17</v>
      </c>
      <c r="B1219" s="13" t="s">
        <v>119</v>
      </c>
      <c r="C1219" s="14" t="s">
        <v>4243</v>
      </c>
      <c r="D1219" s="24" t="s">
        <v>4244</v>
      </c>
      <c r="E1219" s="14" t="s">
        <v>4245</v>
      </c>
      <c r="F1219" s="14" t="s">
        <v>1348</v>
      </c>
      <c r="G1219" s="11">
        <v>9</v>
      </c>
      <c r="H1219" s="15">
        <f>retribucións!$E$60</f>
        <v>6319.04</v>
      </c>
      <c r="I1219" s="11" t="s">
        <v>1349</v>
      </c>
      <c r="J1219" s="24" t="s">
        <v>1350</v>
      </c>
      <c r="K1219" s="11">
        <v>11</v>
      </c>
      <c r="L1219" s="14"/>
      <c r="M1219" s="14"/>
      <c r="N1219" s="12">
        <v>6003</v>
      </c>
      <c r="O1219" s="25"/>
      <c r="P1219" s="14"/>
      <c r="Q1219" s="11" t="s">
        <v>15</v>
      </c>
      <c r="R1219" s="16">
        <v>948</v>
      </c>
      <c r="S1219" s="12"/>
      <c r="T1219" s="13" t="s">
        <v>17</v>
      </c>
      <c r="U1219" s="13" t="s">
        <v>6687</v>
      </c>
      <c r="V1219" s="11" t="s">
        <v>119</v>
      </c>
      <c r="W1219" s="14" t="s">
        <v>119</v>
      </c>
      <c r="X1219" s="14" t="s">
        <v>119</v>
      </c>
      <c r="Y1219" s="14" t="s">
        <v>119</v>
      </c>
      <c r="Z1219" s="14" t="s">
        <v>119</v>
      </c>
      <c r="AA1219" s="14"/>
      <c r="AB1219" s="15">
        <f>retribucións!$H$71</f>
        <v>18383.701689600002</v>
      </c>
      <c r="AC1219" s="15">
        <f>retribucións!$H$60</f>
        <v>18626.938628479998</v>
      </c>
      <c r="AD1219" s="15">
        <f t="shared" si="56"/>
        <v>243.23693887999616</v>
      </c>
    </row>
    <row r="1220" spans="1:30" ht="15" customHeight="1" x14ac:dyDescent="0.25">
      <c r="A1220" s="13" t="s">
        <v>17</v>
      </c>
      <c r="B1220" s="13" t="s">
        <v>17</v>
      </c>
      <c r="C1220" s="14" t="s">
        <v>4243</v>
      </c>
      <c r="D1220" s="24" t="s">
        <v>4246</v>
      </c>
      <c r="E1220" s="14" t="s">
        <v>4247</v>
      </c>
      <c r="F1220" s="14" t="s">
        <v>1348</v>
      </c>
      <c r="G1220" s="11">
        <v>9</v>
      </c>
      <c r="H1220" s="15">
        <f>retribucións!$E$60</f>
        <v>6319.04</v>
      </c>
      <c r="I1220" s="11" t="s">
        <v>1349</v>
      </c>
      <c r="J1220" s="24" t="s">
        <v>1350</v>
      </c>
      <c r="K1220" s="11">
        <v>11</v>
      </c>
      <c r="L1220" s="14"/>
      <c r="M1220" s="14"/>
      <c r="N1220" s="12">
        <v>6003</v>
      </c>
      <c r="O1220" s="25"/>
      <c r="P1220" s="14"/>
      <c r="Q1220" s="11" t="s">
        <v>15</v>
      </c>
      <c r="R1220" s="16" t="s">
        <v>16</v>
      </c>
      <c r="S1220" s="12"/>
      <c r="T1220" s="13" t="s">
        <v>17</v>
      </c>
      <c r="U1220" s="13" t="s">
        <v>17</v>
      </c>
      <c r="V1220" s="11">
        <v>631</v>
      </c>
      <c r="W1220" s="14" t="s">
        <v>778</v>
      </c>
      <c r="X1220" s="14" t="s">
        <v>779</v>
      </c>
      <c r="Y1220" s="14" t="s">
        <v>20</v>
      </c>
      <c r="Z1220" s="14">
        <v>0</v>
      </c>
      <c r="AA1220" s="14"/>
      <c r="AB1220" s="15">
        <f>retribucións!$H$71</f>
        <v>18383.701689600002</v>
      </c>
      <c r="AC1220" s="15">
        <f>retribucións!$H$60</f>
        <v>18626.938628479998</v>
      </c>
      <c r="AD1220" s="15">
        <f t="shared" si="56"/>
        <v>243.23693887999616</v>
      </c>
    </row>
    <row r="1221" spans="1:30" ht="15" customHeight="1" x14ac:dyDescent="0.25">
      <c r="A1221" s="13" t="s">
        <v>17</v>
      </c>
      <c r="B1221" s="13" t="s">
        <v>119</v>
      </c>
      <c r="C1221" s="14" t="s">
        <v>4243</v>
      </c>
      <c r="D1221" s="24" t="s">
        <v>4248</v>
      </c>
      <c r="E1221" s="14" t="s">
        <v>4249</v>
      </c>
      <c r="F1221" s="14" t="s">
        <v>1348</v>
      </c>
      <c r="G1221" s="11">
        <v>9</v>
      </c>
      <c r="H1221" s="15">
        <f>retribucións!$E$60</f>
        <v>6319.04</v>
      </c>
      <c r="I1221" s="11" t="s">
        <v>1349</v>
      </c>
      <c r="J1221" s="24" t="s">
        <v>1350</v>
      </c>
      <c r="K1221" s="11">
        <v>11</v>
      </c>
      <c r="L1221" s="14"/>
      <c r="M1221" s="14"/>
      <c r="N1221" s="12">
        <v>6003</v>
      </c>
      <c r="O1221" s="25"/>
      <c r="P1221" s="14"/>
      <c r="Q1221" s="11" t="s">
        <v>15</v>
      </c>
      <c r="R1221" s="16" t="s">
        <v>16</v>
      </c>
      <c r="S1221" s="12"/>
      <c r="T1221" s="13" t="s">
        <v>17</v>
      </c>
      <c r="U1221" s="13" t="s">
        <v>6687</v>
      </c>
      <c r="V1221" s="11" t="s">
        <v>119</v>
      </c>
      <c r="W1221" s="14" t="s">
        <v>119</v>
      </c>
      <c r="X1221" s="14" t="s">
        <v>119</v>
      </c>
      <c r="Y1221" s="14" t="s">
        <v>119</v>
      </c>
      <c r="Z1221" s="14" t="s">
        <v>119</v>
      </c>
      <c r="AA1221" s="14"/>
      <c r="AB1221" s="15">
        <f>retribucións!$H$71</f>
        <v>18383.701689600002</v>
      </c>
      <c r="AC1221" s="15">
        <f>retribucións!$H$60</f>
        <v>18626.938628479998</v>
      </c>
      <c r="AD1221" s="15">
        <f t="shared" si="56"/>
        <v>243.23693887999616</v>
      </c>
    </row>
    <row r="1222" spans="1:30" ht="15" customHeight="1" x14ac:dyDescent="0.25">
      <c r="A1222" s="13" t="s">
        <v>17</v>
      </c>
      <c r="B1222" s="13" t="s">
        <v>119</v>
      </c>
      <c r="C1222" s="14" t="s">
        <v>4243</v>
      </c>
      <c r="D1222" s="24" t="s">
        <v>4250</v>
      </c>
      <c r="E1222" s="14" t="s">
        <v>4251</v>
      </c>
      <c r="F1222" s="14" t="s">
        <v>1348</v>
      </c>
      <c r="G1222" s="11">
        <v>9</v>
      </c>
      <c r="H1222" s="15">
        <f>retribucións!$E$60</f>
        <v>6319.04</v>
      </c>
      <c r="I1222" s="11" t="s">
        <v>1349</v>
      </c>
      <c r="J1222" s="24" t="s">
        <v>1350</v>
      </c>
      <c r="K1222" s="11">
        <v>11</v>
      </c>
      <c r="L1222" s="14"/>
      <c r="M1222" s="14"/>
      <c r="N1222" s="12">
        <v>6003</v>
      </c>
      <c r="O1222" s="25"/>
      <c r="P1222" s="14"/>
      <c r="Q1222" s="11" t="s">
        <v>15</v>
      </c>
      <c r="R1222" s="16" t="s">
        <v>16</v>
      </c>
      <c r="S1222" s="12"/>
      <c r="T1222" s="13" t="s">
        <v>17</v>
      </c>
      <c r="U1222" s="13" t="s">
        <v>6687</v>
      </c>
      <c r="V1222" s="11" t="s">
        <v>119</v>
      </c>
      <c r="W1222" s="14" t="s">
        <v>119</v>
      </c>
      <c r="X1222" s="14" t="s">
        <v>119</v>
      </c>
      <c r="Y1222" s="14" t="s">
        <v>119</v>
      </c>
      <c r="Z1222" s="14" t="s">
        <v>119</v>
      </c>
      <c r="AA1222" s="14"/>
      <c r="AB1222" s="15">
        <f>retribucións!$H$71</f>
        <v>18383.701689600002</v>
      </c>
      <c r="AC1222" s="15">
        <f>retribucións!$H$60</f>
        <v>18626.938628479998</v>
      </c>
      <c r="AD1222" s="15">
        <f t="shared" si="56"/>
        <v>243.23693887999616</v>
      </c>
    </row>
    <row r="1223" spans="1:30" ht="15" customHeight="1" x14ac:dyDescent="0.25">
      <c r="A1223" s="13" t="s">
        <v>17</v>
      </c>
      <c r="B1223" s="13" t="s">
        <v>119</v>
      </c>
      <c r="C1223" s="14" t="s">
        <v>4252</v>
      </c>
      <c r="D1223" s="24" t="s">
        <v>4253</v>
      </c>
      <c r="E1223" s="14" t="s">
        <v>4254</v>
      </c>
      <c r="F1223" s="14" t="s">
        <v>1348</v>
      </c>
      <c r="G1223" s="11">
        <v>9</v>
      </c>
      <c r="H1223" s="15">
        <f>retribucións!$E$60</f>
        <v>6319.04</v>
      </c>
      <c r="I1223" s="11" t="s">
        <v>1349</v>
      </c>
      <c r="J1223" s="24" t="s">
        <v>1350</v>
      </c>
      <c r="K1223" s="11">
        <v>11</v>
      </c>
      <c r="L1223" s="14"/>
      <c r="M1223" s="14"/>
      <c r="N1223" s="12">
        <v>6003</v>
      </c>
      <c r="O1223" s="25"/>
      <c r="P1223" s="14"/>
      <c r="Q1223" s="11" t="s">
        <v>15</v>
      </c>
      <c r="R1223" s="16" t="s">
        <v>16</v>
      </c>
      <c r="S1223" s="12"/>
      <c r="T1223" s="13" t="s">
        <v>17</v>
      </c>
      <c r="U1223" s="13" t="s">
        <v>6687</v>
      </c>
      <c r="V1223" s="11" t="s">
        <v>119</v>
      </c>
      <c r="W1223" s="14" t="s">
        <v>119</v>
      </c>
      <c r="X1223" s="14" t="s">
        <v>119</v>
      </c>
      <c r="Y1223" s="14" t="s">
        <v>119</v>
      </c>
      <c r="Z1223" s="14" t="s">
        <v>119</v>
      </c>
      <c r="AA1223" s="14"/>
      <c r="AB1223" s="15">
        <f>retribucións!$H$71</f>
        <v>18383.701689600002</v>
      </c>
      <c r="AC1223" s="15">
        <f>retribucións!$H$60</f>
        <v>18626.938628479998</v>
      </c>
      <c r="AD1223" s="15">
        <f t="shared" si="56"/>
        <v>243.23693887999616</v>
      </c>
    </row>
    <row r="1224" spans="1:30" ht="15" customHeight="1" x14ac:dyDescent="0.25">
      <c r="A1224" s="13" t="s">
        <v>17</v>
      </c>
      <c r="B1224" s="13" t="s">
        <v>119</v>
      </c>
      <c r="C1224" s="14" t="s">
        <v>4255</v>
      </c>
      <c r="D1224" s="24" t="s">
        <v>4256</v>
      </c>
      <c r="E1224" s="14" t="s">
        <v>4257</v>
      </c>
      <c r="F1224" s="14" t="s">
        <v>1348</v>
      </c>
      <c r="G1224" s="11">
        <v>9</v>
      </c>
      <c r="H1224" s="15">
        <f>retribucións!$E$60</f>
        <v>6319.04</v>
      </c>
      <c r="I1224" s="11" t="s">
        <v>1349</v>
      </c>
      <c r="J1224" s="24" t="s">
        <v>1350</v>
      </c>
      <c r="K1224" s="11">
        <v>11</v>
      </c>
      <c r="L1224" s="14"/>
      <c r="M1224" s="14"/>
      <c r="N1224" s="12">
        <v>6003</v>
      </c>
      <c r="O1224" s="25"/>
      <c r="P1224" s="14"/>
      <c r="Q1224" s="11" t="s">
        <v>15</v>
      </c>
      <c r="R1224" s="16" t="s">
        <v>16</v>
      </c>
      <c r="S1224" s="12"/>
      <c r="T1224" s="13" t="s">
        <v>17</v>
      </c>
      <c r="U1224" s="13" t="s">
        <v>6687</v>
      </c>
      <c r="V1224" s="11" t="s">
        <v>119</v>
      </c>
      <c r="W1224" s="14" t="s">
        <v>119</v>
      </c>
      <c r="X1224" s="14" t="s">
        <v>119</v>
      </c>
      <c r="Y1224" s="14" t="s">
        <v>119</v>
      </c>
      <c r="Z1224" s="14" t="s">
        <v>119</v>
      </c>
      <c r="AA1224" s="14"/>
      <c r="AB1224" s="15">
        <f>retribucións!$H$71</f>
        <v>18383.701689600002</v>
      </c>
      <c r="AC1224" s="15">
        <f>retribucións!$H$60</f>
        <v>18626.938628479998</v>
      </c>
      <c r="AD1224" s="15">
        <f t="shared" si="56"/>
        <v>243.23693887999616</v>
      </c>
    </row>
    <row r="1225" spans="1:30" ht="15" customHeight="1" x14ac:dyDescent="0.25">
      <c r="A1225" s="13" t="s">
        <v>17</v>
      </c>
      <c r="B1225" s="13" t="s">
        <v>17</v>
      </c>
      <c r="C1225" s="14" t="s">
        <v>4255</v>
      </c>
      <c r="D1225" s="24" t="s">
        <v>4258</v>
      </c>
      <c r="E1225" s="14" t="s">
        <v>4259</v>
      </c>
      <c r="F1225" s="14" t="s">
        <v>1348</v>
      </c>
      <c r="G1225" s="11">
        <v>9</v>
      </c>
      <c r="H1225" s="15">
        <f>retribucións!$E$60</f>
        <v>6319.04</v>
      </c>
      <c r="I1225" s="11" t="s">
        <v>1349</v>
      </c>
      <c r="J1225" s="24" t="s">
        <v>1350</v>
      </c>
      <c r="K1225" s="11">
        <v>11</v>
      </c>
      <c r="L1225" s="14"/>
      <c r="M1225" s="14"/>
      <c r="N1225" s="12">
        <v>6003</v>
      </c>
      <c r="O1225" s="25"/>
      <c r="P1225" s="14"/>
      <c r="Q1225" s="11" t="s">
        <v>15</v>
      </c>
      <c r="R1225" s="16" t="s">
        <v>16</v>
      </c>
      <c r="S1225" s="12"/>
      <c r="T1225" s="13" t="s">
        <v>17</v>
      </c>
      <c r="U1225" s="13" t="s">
        <v>17</v>
      </c>
      <c r="V1225" s="11">
        <v>390</v>
      </c>
      <c r="W1225" s="14" t="s">
        <v>780</v>
      </c>
      <c r="X1225" s="14" t="s">
        <v>781</v>
      </c>
      <c r="Y1225" s="14" t="s">
        <v>20</v>
      </c>
      <c r="Z1225" s="14">
        <v>0</v>
      </c>
      <c r="AA1225" s="14"/>
      <c r="AB1225" s="15">
        <f>retribucións!$H$71</f>
        <v>18383.701689600002</v>
      </c>
      <c r="AC1225" s="15">
        <f>retribucións!$H$60</f>
        <v>18626.938628479998</v>
      </c>
      <c r="AD1225" s="15">
        <f t="shared" si="56"/>
        <v>243.23693887999616</v>
      </c>
    </row>
    <row r="1226" spans="1:30" ht="15" customHeight="1" x14ac:dyDescent="0.25">
      <c r="A1226" s="13" t="s">
        <v>17</v>
      </c>
      <c r="B1226" s="13" t="s">
        <v>17</v>
      </c>
      <c r="C1226" s="14" t="s">
        <v>4255</v>
      </c>
      <c r="D1226" s="24" t="s">
        <v>4260</v>
      </c>
      <c r="E1226" s="14" t="s">
        <v>4261</v>
      </c>
      <c r="F1226" s="14" t="s">
        <v>1348</v>
      </c>
      <c r="G1226" s="11">
        <v>9</v>
      </c>
      <c r="H1226" s="15">
        <f>retribucións!$E$60</f>
        <v>6319.04</v>
      </c>
      <c r="I1226" s="11" t="s">
        <v>1349</v>
      </c>
      <c r="J1226" s="24" t="s">
        <v>1350</v>
      </c>
      <c r="K1226" s="11">
        <v>11</v>
      </c>
      <c r="L1226" s="14"/>
      <c r="M1226" s="14"/>
      <c r="N1226" s="12">
        <v>6003</v>
      </c>
      <c r="O1226" s="25"/>
      <c r="P1226" s="14"/>
      <c r="Q1226" s="11" t="s">
        <v>15</v>
      </c>
      <c r="R1226" s="16" t="s">
        <v>16</v>
      </c>
      <c r="S1226" s="12"/>
      <c r="T1226" s="13" t="s">
        <v>17</v>
      </c>
      <c r="U1226" s="13" t="s">
        <v>17</v>
      </c>
      <c r="V1226" s="11">
        <v>515</v>
      </c>
      <c r="W1226" s="14" t="s">
        <v>782</v>
      </c>
      <c r="X1226" s="14" t="s">
        <v>783</v>
      </c>
      <c r="Y1226" s="14" t="s">
        <v>20</v>
      </c>
      <c r="Z1226" s="14">
        <v>0</v>
      </c>
      <c r="AA1226" s="14"/>
      <c r="AB1226" s="15">
        <f>retribucións!$H$71</f>
        <v>18383.701689600002</v>
      </c>
      <c r="AC1226" s="15">
        <f>retribucións!$H$60</f>
        <v>18626.938628479998</v>
      </c>
      <c r="AD1226" s="15">
        <f t="shared" si="56"/>
        <v>243.23693887999616</v>
      </c>
    </row>
    <row r="1227" spans="1:30" ht="15" customHeight="1" x14ac:dyDescent="0.25">
      <c r="A1227" s="13" t="s">
        <v>17</v>
      </c>
      <c r="B1227" s="13" t="s">
        <v>119</v>
      </c>
      <c r="C1227" s="14" t="s">
        <v>4262</v>
      </c>
      <c r="D1227" s="24" t="s">
        <v>4263</v>
      </c>
      <c r="E1227" s="14" t="s">
        <v>4264</v>
      </c>
      <c r="F1227" s="14" t="s">
        <v>1348</v>
      </c>
      <c r="G1227" s="11">
        <v>9</v>
      </c>
      <c r="H1227" s="15">
        <f>retribucións!$E$60</f>
        <v>6319.04</v>
      </c>
      <c r="I1227" s="11" t="s">
        <v>1349</v>
      </c>
      <c r="J1227" s="24" t="s">
        <v>1350</v>
      </c>
      <c r="K1227" s="11">
        <v>11</v>
      </c>
      <c r="L1227" s="14"/>
      <c r="M1227" s="14"/>
      <c r="N1227" s="12">
        <v>6003</v>
      </c>
      <c r="O1227" s="25"/>
      <c r="P1227" s="14"/>
      <c r="Q1227" s="11" t="s">
        <v>15</v>
      </c>
      <c r="R1227" s="16" t="s">
        <v>16</v>
      </c>
      <c r="S1227" s="12"/>
      <c r="T1227" s="13" t="s">
        <v>17</v>
      </c>
      <c r="U1227" s="13" t="s">
        <v>6687</v>
      </c>
      <c r="V1227" s="11" t="s">
        <v>119</v>
      </c>
      <c r="W1227" s="14" t="s">
        <v>119</v>
      </c>
      <c r="X1227" s="14" t="s">
        <v>119</v>
      </c>
      <c r="Y1227" s="14" t="s">
        <v>119</v>
      </c>
      <c r="Z1227" s="14" t="s">
        <v>119</v>
      </c>
      <c r="AA1227" s="14"/>
      <c r="AB1227" s="15">
        <f>retribucións!$H$71</f>
        <v>18383.701689600002</v>
      </c>
      <c r="AC1227" s="15">
        <f>retribucións!$H$60</f>
        <v>18626.938628479998</v>
      </c>
      <c r="AD1227" s="15">
        <f t="shared" si="56"/>
        <v>243.23693887999616</v>
      </c>
    </row>
    <row r="1228" spans="1:30" ht="15" customHeight="1" x14ac:dyDescent="0.25">
      <c r="A1228" s="13" t="s">
        <v>17</v>
      </c>
      <c r="B1228" s="13" t="s">
        <v>119</v>
      </c>
      <c r="C1228" s="14" t="s">
        <v>4262</v>
      </c>
      <c r="D1228" s="24" t="s">
        <v>4265</v>
      </c>
      <c r="E1228" s="14" t="s">
        <v>4266</v>
      </c>
      <c r="F1228" s="14" t="s">
        <v>1348</v>
      </c>
      <c r="G1228" s="11">
        <v>9</v>
      </c>
      <c r="H1228" s="15">
        <f>retribucións!$E$60</f>
        <v>6319.04</v>
      </c>
      <c r="I1228" s="11" t="s">
        <v>1349</v>
      </c>
      <c r="J1228" s="24" t="s">
        <v>1350</v>
      </c>
      <c r="K1228" s="11">
        <v>11</v>
      </c>
      <c r="L1228" s="14"/>
      <c r="M1228" s="14"/>
      <c r="N1228" s="12">
        <v>6003</v>
      </c>
      <c r="O1228" s="25"/>
      <c r="P1228" s="14"/>
      <c r="Q1228" s="11" t="s">
        <v>15</v>
      </c>
      <c r="R1228" s="16" t="s">
        <v>16</v>
      </c>
      <c r="S1228" s="12"/>
      <c r="T1228" s="13" t="s">
        <v>17</v>
      </c>
      <c r="U1228" s="13" t="s">
        <v>6687</v>
      </c>
      <c r="V1228" s="11" t="s">
        <v>119</v>
      </c>
      <c r="W1228" s="14" t="s">
        <v>119</v>
      </c>
      <c r="X1228" s="14" t="s">
        <v>119</v>
      </c>
      <c r="Y1228" s="14" t="s">
        <v>119</v>
      </c>
      <c r="Z1228" s="14" t="s">
        <v>119</v>
      </c>
      <c r="AA1228" s="14"/>
      <c r="AB1228" s="15">
        <f>retribucións!$H$71</f>
        <v>18383.701689600002</v>
      </c>
      <c r="AC1228" s="15">
        <f>retribucións!$H$60</f>
        <v>18626.938628479998</v>
      </c>
      <c r="AD1228" s="15">
        <f t="shared" si="56"/>
        <v>243.23693887999616</v>
      </c>
    </row>
    <row r="1229" spans="1:30" ht="15" customHeight="1" x14ac:dyDescent="0.25">
      <c r="A1229" s="13" t="s">
        <v>17</v>
      </c>
      <c r="B1229" s="13" t="s">
        <v>119</v>
      </c>
      <c r="C1229" s="14" t="s">
        <v>4262</v>
      </c>
      <c r="D1229" s="24" t="s">
        <v>4267</v>
      </c>
      <c r="E1229" s="14" t="s">
        <v>4268</v>
      </c>
      <c r="F1229" s="14" t="s">
        <v>1348</v>
      </c>
      <c r="G1229" s="11">
        <v>9</v>
      </c>
      <c r="H1229" s="15">
        <f>retribucións!$E$60</f>
        <v>6319.04</v>
      </c>
      <c r="I1229" s="11" t="s">
        <v>1349</v>
      </c>
      <c r="J1229" s="24" t="s">
        <v>1350</v>
      </c>
      <c r="K1229" s="11">
        <v>11</v>
      </c>
      <c r="L1229" s="14"/>
      <c r="M1229" s="14"/>
      <c r="N1229" s="12">
        <v>6003</v>
      </c>
      <c r="O1229" s="25"/>
      <c r="P1229" s="14"/>
      <c r="Q1229" s="11" t="s">
        <v>15</v>
      </c>
      <c r="R1229" s="16" t="s">
        <v>16</v>
      </c>
      <c r="S1229" s="12"/>
      <c r="T1229" s="13" t="s">
        <v>17</v>
      </c>
      <c r="U1229" s="13" t="s">
        <v>6687</v>
      </c>
      <c r="V1229" s="11" t="s">
        <v>119</v>
      </c>
      <c r="W1229" s="14" t="s">
        <v>119</v>
      </c>
      <c r="X1229" s="14" t="s">
        <v>119</v>
      </c>
      <c r="Y1229" s="14" t="s">
        <v>119</v>
      </c>
      <c r="Z1229" s="14" t="s">
        <v>119</v>
      </c>
      <c r="AA1229" s="14"/>
      <c r="AB1229" s="15">
        <f>retribucións!$H$71</f>
        <v>18383.701689600002</v>
      </c>
      <c r="AC1229" s="15">
        <f>retribucións!$H$60</f>
        <v>18626.938628479998</v>
      </c>
      <c r="AD1229" s="15">
        <f t="shared" si="56"/>
        <v>243.23693887999616</v>
      </c>
    </row>
    <row r="1230" spans="1:30" ht="15" customHeight="1" x14ac:dyDescent="0.25">
      <c r="A1230" s="13" t="s">
        <v>17</v>
      </c>
      <c r="B1230" s="13" t="s">
        <v>119</v>
      </c>
      <c r="C1230" s="14" t="s">
        <v>4262</v>
      </c>
      <c r="D1230" s="24" t="s">
        <v>4269</v>
      </c>
      <c r="E1230" s="14" t="s">
        <v>4270</v>
      </c>
      <c r="F1230" s="14" t="s">
        <v>2466</v>
      </c>
      <c r="G1230" s="11">
        <v>9</v>
      </c>
      <c r="H1230" s="15">
        <f>retribucións!$E$60</f>
        <v>6319.04</v>
      </c>
      <c r="I1230" s="11" t="s">
        <v>1349</v>
      </c>
      <c r="J1230" s="24" t="s">
        <v>1350</v>
      </c>
      <c r="K1230" s="11">
        <v>11</v>
      </c>
      <c r="L1230" s="14"/>
      <c r="M1230" s="14"/>
      <c r="N1230" s="12">
        <v>6003</v>
      </c>
      <c r="O1230" s="25"/>
      <c r="P1230" s="14"/>
      <c r="Q1230" s="11" t="s">
        <v>15</v>
      </c>
      <c r="R1230" s="16" t="s">
        <v>222</v>
      </c>
      <c r="S1230" s="12"/>
      <c r="T1230" s="13" t="s">
        <v>17</v>
      </c>
      <c r="U1230" s="13" t="s">
        <v>6687</v>
      </c>
      <c r="V1230" s="11" t="s">
        <v>119</v>
      </c>
      <c r="W1230" s="14" t="s">
        <v>119</v>
      </c>
      <c r="X1230" s="14" t="s">
        <v>119</v>
      </c>
      <c r="Y1230" s="14" t="s">
        <v>119</v>
      </c>
      <c r="Z1230" s="14" t="s">
        <v>119</v>
      </c>
      <c r="AA1230" s="14"/>
      <c r="AB1230" s="15">
        <f>retribucións!$H$71</f>
        <v>18383.701689600002</v>
      </c>
      <c r="AC1230" s="15">
        <f>retribucións!$H$60</f>
        <v>18626.938628479998</v>
      </c>
      <c r="AD1230" s="15">
        <f>AC1230-AB1230</f>
        <v>243.23693887999616</v>
      </c>
    </row>
    <row r="1231" spans="1:30" ht="15" customHeight="1" x14ac:dyDescent="0.25">
      <c r="A1231" s="13" t="s">
        <v>17</v>
      </c>
      <c r="B1231" s="13" t="s">
        <v>119</v>
      </c>
      <c r="C1231" s="14" t="s">
        <v>4262</v>
      </c>
      <c r="D1231" s="24" t="s">
        <v>4271</v>
      </c>
      <c r="E1231" s="14" t="s">
        <v>4272</v>
      </c>
      <c r="F1231" s="14" t="s">
        <v>2466</v>
      </c>
      <c r="G1231" s="11">
        <v>9</v>
      </c>
      <c r="H1231" s="15">
        <f>retribucións!$E$60</f>
        <v>6319.04</v>
      </c>
      <c r="I1231" s="11" t="s">
        <v>1349</v>
      </c>
      <c r="J1231" s="24" t="s">
        <v>1350</v>
      </c>
      <c r="K1231" s="11">
        <v>11</v>
      </c>
      <c r="L1231" s="14"/>
      <c r="M1231" s="14"/>
      <c r="N1231" s="12">
        <v>6003</v>
      </c>
      <c r="O1231" s="25"/>
      <c r="P1231" s="14"/>
      <c r="Q1231" s="11" t="s">
        <v>15</v>
      </c>
      <c r="R1231" s="16" t="s">
        <v>222</v>
      </c>
      <c r="S1231" s="12"/>
      <c r="T1231" s="13" t="s">
        <v>17</v>
      </c>
      <c r="U1231" s="13" t="s">
        <v>6687</v>
      </c>
      <c r="V1231" s="11" t="s">
        <v>119</v>
      </c>
      <c r="W1231" s="14" t="s">
        <v>119</v>
      </c>
      <c r="X1231" s="14" t="s">
        <v>119</v>
      </c>
      <c r="Y1231" s="14" t="s">
        <v>119</v>
      </c>
      <c r="Z1231" s="14" t="s">
        <v>119</v>
      </c>
      <c r="AA1231" s="14"/>
      <c r="AB1231" s="15">
        <f>retribucións!$H$71</f>
        <v>18383.701689600002</v>
      </c>
      <c r="AC1231" s="15">
        <f>retribucións!$H$60</f>
        <v>18626.938628479998</v>
      </c>
      <c r="AD1231" s="15">
        <f>AC1231-AB1231</f>
        <v>243.23693887999616</v>
      </c>
    </row>
    <row r="1232" spans="1:30" ht="15" customHeight="1" x14ac:dyDescent="0.25">
      <c r="A1232" s="13" t="s">
        <v>17</v>
      </c>
      <c r="B1232" s="13" t="s">
        <v>119</v>
      </c>
      <c r="C1232" s="14" t="s">
        <v>4262</v>
      </c>
      <c r="D1232" s="24" t="s">
        <v>4273</v>
      </c>
      <c r="E1232" s="14" t="s">
        <v>4274</v>
      </c>
      <c r="F1232" s="14" t="s">
        <v>2466</v>
      </c>
      <c r="G1232" s="11">
        <v>9</v>
      </c>
      <c r="H1232" s="15">
        <f>retribucións!$E$60</f>
        <v>6319.04</v>
      </c>
      <c r="I1232" s="11" t="s">
        <v>1349</v>
      </c>
      <c r="J1232" s="24" t="s">
        <v>1350</v>
      </c>
      <c r="K1232" s="11">
        <v>11</v>
      </c>
      <c r="L1232" s="14"/>
      <c r="M1232" s="14"/>
      <c r="N1232" s="12">
        <v>6003</v>
      </c>
      <c r="O1232" s="25"/>
      <c r="P1232" s="14"/>
      <c r="Q1232" s="11" t="s">
        <v>15</v>
      </c>
      <c r="R1232" s="16" t="s">
        <v>222</v>
      </c>
      <c r="S1232" s="12"/>
      <c r="T1232" s="13" t="s">
        <v>17</v>
      </c>
      <c r="U1232" s="13" t="s">
        <v>6687</v>
      </c>
      <c r="V1232" s="11" t="s">
        <v>119</v>
      </c>
      <c r="W1232" s="14" t="s">
        <v>119</v>
      </c>
      <c r="X1232" s="14" t="s">
        <v>119</v>
      </c>
      <c r="Y1232" s="14" t="s">
        <v>119</v>
      </c>
      <c r="Z1232" s="14" t="s">
        <v>119</v>
      </c>
      <c r="AA1232" s="14"/>
      <c r="AB1232" s="15">
        <f>retribucións!$H$71</f>
        <v>18383.701689600002</v>
      </c>
      <c r="AC1232" s="15">
        <f>retribucións!$H$60</f>
        <v>18626.938628479998</v>
      </c>
      <c r="AD1232" s="15">
        <f>AC1232-AB1232</f>
        <v>243.23693887999616</v>
      </c>
    </row>
    <row r="1233" spans="1:30" ht="15" customHeight="1" x14ac:dyDescent="0.25">
      <c r="A1233" s="13" t="s">
        <v>17</v>
      </c>
      <c r="B1233" s="13" t="s">
        <v>119</v>
      </c>
      <c r="C1233" s="14" t="s">
        <v>4275</v>
      </c>
      <c r="D1233" s="24" t="s">
        <v>4276</v>
      </c>
      <c r="E1233" s="14" t="s">
        <v>4277</v>
      </c>
      <c r="F1233" s="14" t="s">
        <v>1348</v>
      </c>
      <c r="G1233" s="11">
        <v>9</v>
      </c>
      <c r="H1233" s="15">
        <f>retribucións!$E$60</f>
        <v>6319.04</v>
      </c>
      <c r="I1233" s="11" t="s">
        <v>1349</v>
      </c>
      <c r="J1233" s="24" t="s">
        <v>1350</v>
      </c>
      <c r="K1233" s="11">
        <v>11</v>
      </c>
      <c r="L1233" s="14"/>
      <c r="M1233" s="14"/>
      <c r="N1233" s="12">
        <v>6003</v>
      </c>
      <c r="O1233" s="25"/>
      <c r="P1233" s="14"/>
      <c r="Q1233" s="11" t="s">
        <v>15</v>
      </c>
      <c r="R1233" s="16" t="s">
        <v>16</v>
      </c>
      <c r="S1233" s="12"/>
      <c r="T1233" s="13" t="s">
        <v>17</v>
      </c>
      <c r="U1233" s="13" t="s">
        <v>6687</v>
      </c>
      <c r="V1233" s="11" t="s">
        <v>119</v>
      </c>
      <c r="W1233" s="14" t="s">
        <v>119</v>
      </c>
      <c r="X1233" s="14" t="s">
        <v>119</v>
      </c>
      <c r="Y1233" s="14" t="s">
        <v>119</v>
      </c>
      <c r="Z1233" s="14" t="s">
        <v>119</v>
      </c>
      <c r="AA1233" s="14"/>
      <c r="AB1233" s="15">
        <f>retribucións!$H$71</f>
        <v>18383.701689600002</v>
      </c>
      <c r="AC1233" s="15">
        <f>retribucións!$H$60</f>
        <v>18626.938628479998</v>
      </c>
      <c r="AD1233" s="15">
        <f t="shared" ref="AD1233:AD1258" si="57">AC1233-AB1233</f>
        <v>243.23693887999616</v>
      </c>
    </row>
    <row r="1234" spans="1:30" ht="15" customHeight="1" x14ac:dyDescent="0.25">
      <c r="A1234" s="13" t="s">
        <v>17</v>
      </c>
      <c r="B1234" s="13" t="s">
        <v>17</v>
      </c>
      <c r="C1234" s="14" t="s">
        <v>4275</v>
      </c>
      <c r="D1234" s="24" t="s">
        <v>4278</v>
      </c>
      <c r="E1234" s="14" t="s">
        <v>4279</v>
      </c>
      <c r="F1234" s="14" t="s">
        <v>1348</v>
      </c>
      <c r="G1234" s="11">
        <v>9</v>
      </c>
      <c r="H1234" s="15">
        <f>retribucións!$E$60</f>
        <v>6319.04</v>
      </c>
      <c r="I1234" s="11" t="s">
        <v>1349</v>
      </c>
      <c r="J1234" s="24" t="s">
        <v>1350</v>
      </c>
      <c r="K1234" s="11">
        <v>11</v>
      </c>
      <c r="L1234" s="14"/>
      <c r="M1234" s="14"/>
      <c r="N1234" s="12">
        <v>6003</v>
      </c>
      <c r="O1234" s="25"/>
      <c r="P1234" s="14"/>
      <c r="Q1234" s="11" t="s">
        <v>15</v>
      </c>
      <c r="R1234" s="16" t="s">
        <v>16</v>
      </c>
      <c r="S1234" s="12"/>
      <c r="T1234" s="13" t="s">
        <v>17</v>
      </c>
      <c r="U1234" s="13" t="s">
        <v>17</v>
      </c>
      <c r="V1234" s="11">
        <v>240</v>
      </c>
      <c r="W1234" s="14" t="s">
        <v>784</v>
      </c>
      <c r="X1234" s="14" t="s">
        <v>785</v>
      </c>
      <c r="Y1234" s="14" t="s">
        <v>20</v>
      </c>
      <c r="Z1234" s="14">
        <v>0</v>
      </c>
      <c r="AA1234" s="14"/>
      <c r="AB1234" s="15">
        <f>retribucións!$H$71</f>
        <v>18383.701689600002</v>
      </c>
      <c r="AC1234" s="15">
        <f>retribucións!$H$60</f>
        <v>18626.938628479998</v>
      </c>
      <c r="AD1234" s="15">
        <f t="shared" si="57"/>
        <v>243.23693887999616</v>
      </c>
    </row>
    <row r="1235" spans="1:30" ht="15" customHeight="1" x14ac:dyDescent="0.25">
      <c r="A1235" s="13" t="s">
        <v>17</v>
      </c>
      <c r="B1235" s="13" t="s">
        <v>119</v>
      </c>
      <c r="C1235" s="14" t="s">
        <v>4275</v>
      </c>
      <c r="D1235" s="24" t="s">
        <v>4280</v>
      </c>
      <c r="E1235" s="14" t="s">
        <v>4281</v>
      </c>
      <c r="F1235" s="14" t="s">
        <v>1348</v>
      </c>
      <c r="G1235" s="11">
        <v>9</v>
      </c>
      <c r="H1235" s="15">
        <f>retribucións!$E$60</f>
        <v>6319.04</v>
      </c>
      <c r="I1235" s="11" t="s">
        <v>1349</v>
      </c>
      <c r="J1235" s="24" t="s">
        <v>1350</v>
      </c>
      <c r="K1235" s="11">
        <v>11</v>
      </c>
      <c r="L1235" s="14"/>
      <c r="M1235" s="14"/>
      <c r="N1235" s="12">
        <v>6003</v>
      </c>
      <c r="O1235" s="25"/>
      <c r="P1235" s="14"/>
      <c r="Q1235" s="11" t="s">
        <v>15</v>
      </c>
      <c r="R1235" s="16" t="s">
        <v>16</v>
      </c>
      <c r="S1235" s="12"/>
      <c r="T1235" s="13" t="s">
        <v>17</v>
      </c>
      <c r="U1235" s="13" t="s">
        <v>6687</v>
      </c>
      <c r="V1235" s="11" t="s">
        <v>119</v>
      </c>
      <c r="W1235" s="14" t="s">
        <v>119</v>
      </c>
      <c r="X1235" s="14" t="s">
        <v>119</v>
      </c>
      <c r="Y1235" s="14" t="s">
        <v>119</v>
      </c>
      <c r="Z1235" s="14" t="s">
        <v>119</v>
      </c>
      <c r="AA1235" s="14"/>
      <c r="AB1235" s="15">
        <f>retribucións!$H$71</f>
        <v>18383.701689600002</v>
      </c>
      <c r="AC1235" s="15">
        <f>retribucións!$H$60</f>
        <v>18626.938628479998</v>
      </c>
      <c r="AD1235" s="15">
        <f t="shared" si="57"/>
        <v>243.23693887999616</v>
      </c>
    </row>
    <row r="1236" spans="1:30" ht="15" customHeight="1" x14ac:dyDescent="0.25">
      <c r="A1236" s="13" t="s">
        <v>17</v>
      </c>
      <c r="B1236" s="13" t="s">
        <v>119</v>
      </c>
      <c r="C1236" s="14" t="s">
        <v>4282</v>
      </c>
      <c r="D1236" s="24" t="s">
        <v>4283</v>
      </c>
      <c r="E1236" s="14" t="s">
        <v>4284</v>
      </c>
      <c r="F1236" s="14" t="s">
        <v>1348</v>
      </c>
      <c r="G1236" s="11">
        <v>9</v>
      </c>
      <c r="H1236" s="15">
        <f>retribucións!$E$60</f>
        <v>6319.04</v>
      </c>
      <c r="I1236" s="11" t="s">
        <v>1349</v>
      </c>
      <c r="J1236" s="24" t="s">
        <v>1350</v>
      </c>
      <c r="K1236" s="11">
        <v>11</v>
      </c>
      <c r="L1236" s="14"/>
      <c r="M1236" s="14"/>
      <c r="N1236" s="12">
        <v>6003</v>
      </c>
      <c r="O1236" s="25"/>
      <c r="P1236" s="14"/>
      <c r="Q1236" s="11" t="s">
        <v>15</v>
      </c>
      <c r="R1236" s="16" t="s">
        <v>16</v>
      </c>
      <c r="S1236" s="12"/>
      <c r="T1236" s="13" t="s">
        <v>17</v>
      </c>
      <c r="U1236" s="13" t="s">
        <v>6687</v>
      </c>
      <c r="V1236" s="11" t="s">
        <v>119</v>
      </c>
      <c r="W1236" s="14" t="s">
        <v>119</v>
      </c>
      <c r="X1236" s="14" t="s">
        <v>119</v>
      </c>
      <c r="Y1236" s="14" t="s">
        <v>119</v>
      </c>
      <c r="Z1236" s="14" t="s">
        <v>119</v>
      </c>
      <c r="AA1236" s="14"/>
      <c r="AB1236" s="15">
        <f>retribucións!$H$71</f>
        <v>18383.701689600002</v>
      </c>
      <c r="AC1236" s="15">
        <f>retribucións!$H$60</f>
        <v>18626.938628479998</v>
      </c>
      <c r="AD1236" s="15">
        <f t="shared" si="57"/>
        <v>243.23693887999616</v>
      </c>
    </row>
    <row r="1237" spans="1:30" ht="15" customHeight="1" x14ac:dyDescent="0.25">
      <c r="A1237" s="13" t="s">
        <v>17</v>
      </c>
      <c r="B1237" s="13" t="s">
        <v>119</v>
      </c>
      <c r="C1237" s="14" t="s">
        <v>4282</v>
      </c>
      <c r="D1237" s="24" t="s">
        <v>4285</v>
      </c>
      <c r="E1237" s="14" t="s">
        <v>4286</v>
      </c>
      <c r="F1237" s="14" t="s">
        <v>1348</v>
      </c>
      <c r="G1237" s="11">
        <v>9</v>
      </c>
      <c r="H1237" s="15">
        <f>retribucións!$E$60</f>
        <v>6319.04</v>
      </c>
      <c r="I1237" s="11" t="s">
        <v>1349</v>
      </c>
      <c r="J1237" s="24" t="s">
        <v>1350</v>
      </c>
      <c r="K1237" s="11">
        <v>11</v>
      </c>
      <c r="L1237" s="14"/>
      <c r="M1237" s="14"/>
      <c r="N1237" s="12">
        <v>6003</v>
      </c>
      <c r="O1237" s="25"/>
      <c r="P1237" s="14"/>
      <c r="Q1237" s="11" t="s">
        <v>15</v>
      </c>
      <c r="R1237" s="16" t="s">
        <v>16</v>
      </c>
      <c r="S1237" s="12"/>
      <c r="T1237" s="13" t="s">
        <v>17</v>
      </c>
      <c r="U1237" s="13" t="s">
        <v>6687</v>
      </c>
      <c r="V1237" s="11" t="s">
        <v>119</v>
      </c>
      <c r="W1237" s="14" t="s">
        <v>119</v>
      </c>
      <c r="X1237" s="14" t="s">
        <v>119</v>
      </c>
      <c r="Y1237" s="14" t="s">
        <v>119</v>
      </c>
      <c r="Z1237" s="14" t="s">
        <v>119</v>
      </c>
      <c r="AA1237" s="14"/>
      <c r="AB1237" s="15">
        <f>retribucións!$H$71</f>
        <v>18383.701689600002</v>
      </c>
      <c r="AC1237" s="15">
        <f>retribucións!$H$60</f>
        <v>18626.938628479998</v>
      </c>
      <c r="AD1237" s="15">
        <f t="shared" si="57"/>
        <v>243.23693887999616</v>
      </c>
    </row>
    <row r="1238" spans="1:30" ht="15" customHeight="1" x14ac:dyDescent="0.25">
      <c r="A1238" s="13" t="s">
        <v>17</v>
      </c>
      <c r="B1238" s="13" t="s">
        <v>119</v>
      </c>
      <c r="C1238" s="14" t="s">
        <v>4282</v>
      </c>
      <c r="D1238" s="24" t="s">
        <v>4287</v>
      </c>
      <c r="E1238" s="14" t="s">
        <v>4288</v>
      </c>
      <c r="F1238" s="14" t="s">
        <v>1348</v>
      </c>
      <c r="G1238" s="11">
        <v>9</v>
      </c>
      <c r="H1238" s="15">
        <f>retribucións!$E$60</f>
        <v>6319.04</v>
      </c>
      <c r="I1238" s="11" t="s">
        <v>1349</v>
      </c>
      <c r="J1238" s="24" t="s">
        <v>1350</v>
      </c>
      <c r="K1238" s="11">
        <v>11</v>
      </c>
      <c r="L1238" s="14"/>
      <c r="M1238" s="14"/>
      <c r="N1238" s="12">
        <v>6003</v>
      </c>
      <c r="O1238" s="25"/>
      <c r="P1238" s="14"/>
      <c r="Q1238" s="11" t="s">
        <v>15</v>
      </c>
      <c r="R1238" s="16" t="s">
        <v>16</v>
      </c>
      <c r="S1238" s="12"/>
      <c r="T1238" s="13" t="s">
        <v>17</v>
      </c>
      <c r="U1238" s="13" t="s">
        <v>6687</v>
      </c>
      <c r="V1238" s="11" t="s">
        <v>119</v>
      </c>
      <c r="W1238" s="14" t="s">
        <v>119</v>
      </c>
      <c r="X1238" s="14" t="s">
        <v>119</v>
      </c>
      <c r="Y1238" s="14" t="s">
        <v>119</v>
      </c>
      <c r="Z1238" s="14" t="s">
        <v>119</v>
      </c>
      <c r="AA1238" s="14"/>
      <c r="AB1238" s="15">
        <f>retribucións!$H$71</f>
        <v>18383.701689600002</v>
      </c>
      <c r="AC1238" s="15">
        <f>retribucións!$H$60</f>
        <v>18626.938628479998</v>
      </c>
      <c r="AD1238" s="15">
        <f t="shared" si="57"/>
        <v>243.23693887999616</v>
      </c>
    </row>
    <row r="1239" spans="1:30" ht="15" customHeight="1" x14ac:dyDescent="0.25">
      <c r="A1239" s="13" t="s">
        <v>17</v>
      </c>
      <c r="B1239" s="13" t="s">
        <v>17</v>
      </c>
      <c r="C1239" s="14" t="s">
        <v>4282</v>
      </c>
      <c r="D1239" s="24" t="s">
        <v>4289</v>
      </c>
      <c r="E1239" s="14" t="s">
        <v>4290</v>
      </c>
      <c r="F1239" s="14" t="s">
        <v>1348</v>
      </c>
      <c r="G1239" s="11">
        <v>9</v>
      </c>
      <c r="H1239" s="15">
        <f>retribucións!$E$60</f>
        <v>6319.04</v>
      </c>
      <c r="I1239" s="11" t="s">
        <v>1349</v>
      </c>
      <c r="J1239" s="24" t="s">
        <v>1350</v>
      </c>
      <c r="K1239" s="11">
        <v>11</v>
      </c>
      <c r="L1239" s="14"/>
      <c r="M1239" s="14"/>
      <c r="N1239" s="12">
        <v>6003</v>
      </c>
      <c r="O1239" s="25"/>
      <c r="P1239" s="14"/>
      <c r="Q1239" s="11" t="s">
        <v>15</v>
      </c>
      <c r="R1239" s="16" t="s">
        <v>16</v>
      </c>
      <c r="S1239" s="12"/>
      <c r="T1239" s="13" t="s">
        <v>17</v>
      </c>
      <c r="U1239" s="13" t="s">
        <v>17</v>
      </c>
      <c r="V1239" s="11">
        <v>96</v>
      </c>
      <c r="W1239" s="14" t="s">
        <v>786</v>
      </c>
      <c r="X1239" s="14" t="s">
        <v>787</v>
      </c>
      <c r="Y1239" s="14" t="s">
        <v>20</v>
      </c>
      <c r="Z1239" s="14">
        <v>0</v>
      </c>
      <c r="AA1239" s="14"/>
      <c r="AB1239" s="15">
        <f>retribucións!$H$71</f>
        <v>18383.701689600002</v>
      </c>
      <c r="AC1239" s="15">
        <f>retribucións!$H$60</f>
        <v>18626.938628479998</v>
      </c>
      <c r="AD1239" s="15">
        <f t="shared" si="57"/>
        <v>243.23693887999616</v>
      </c>
    </row>
    <row r="1240" spans="1:30" ht="15" customHeight="1" x14ac:dyDescent="0.25">
      <c r="A1240" s="13" t="s">
        <v>17</v>
      </c>
      <c r="B1240" s="13" t="s">
        <v>119</v>
      </c>
      <c r="C1240" s="14" t="s">
        <v>4282</v>
      </c>
      <c r="D1240" s="24" t="s">
        <v>4291</v>
      </c>
      <c r="E1240" s="14" t="s">
        <v>4292</v>
      </c>
      <c r="F1240" s="14" t="s">
        <v>1348</v>
      </c>
      <c r="G1240" s="11">
        <v>9</v>
      </c>
      <c r="H1240" s="15">
        <f>retribucións!$E$60</f>
        <v>6319.04</v>
      </c>
      <c r="I1240" s="11" t="s">
        <v>1349</v>
      </c>
      <c r="J1240" s="24" t="s">
        <v>1350</v>
      </c>
      <c r="K1240" s="11">
        <v>11</v>
      </c>
      <c r="L1240" s="14"/>
      <c r="M1240" s="14"/>
      <c r="N1240" s="12">
        <v>6003</v>
      </c>
      <c r="O1240" s="25"/>
      <c r="P1240" s="14"/>
      <c r="Q1240" s="11" t="s">
        <v>15</v>
      </c>
      <c r="R1240" s="16" t="s">
        <v>16</v>
      </c>
      <c r="S1240" s="12"/>
      <c r="T1240" s="13" t="s">
        <v>17</v>
      </c>
      <c r="U1240" s="13" t="s">
        <v>6687</v>
      </c>
      <c r="V1240" s="11" t="s">
        <v>119</v>
      </c>
      <c r="W1240" s="14" t="s">
        <v>119</v>
      </c>
      <c r="X1240" s="14" t="s">
        <v>119</v>
      </c>
      <c r="Y1240" s="14" t="s">
        <v>119</v>
      </c>
      <c r="Z1240" s="14" t="s">
        <v>119</v>
      </c>
      <c r="AA1240" s="14"/>
      <c r="AB1240" s="15">
        <f>retribucións!$H$71</f>
        <v>18383.701689600002</v>
      </c>
      <c r="AC1240" s="15">
        <f>retribucións!$H$60</f>
        <v>18626.938628479998</v>
      </c>
      <c r="AD1240" s="15">
        <f t="shared" si="57"/>
        <v>243.23693887999616</v>
      </c>
    </row>
    <row r="1241" spans="1:30" ht="15" customHeight="1" x14ac:dyDescent="0.25">
      <c r="A1241" s="13" t="s">
        <v>17</v>
      </c>
      <c r="B1241" s="13" t="s">
        <v>119</v>
      </c>
      <c r="C1241" s="14" t="s">
        <v>4293</v>
      </c>
      <c r="D1241" s="24" t="s">
        <v>4294</v>
      </c>
      <c r="E1241" s="14" t="s">
        <v>4295</v>
      </c>
      <c r="F1241" s="14" t="s">
        <v>1348</v>
      </c>
      <c r="G1241" s="11">
        <v>9</v>
      </c>
      <c r="H1241" s="15">
        <f>retribucións!$E$60</f>
        <v>6319.04</v>
      </c>
      <c r="I1241" s="11" t="s">
        <v>1349</v>
      </c>
      <c r="J1241" s="24" t="s">
        <v>1350</v>
      </c>
      <c r="K1241" s="11">
        <v>11</v>
      </c>
      <c r="L1241" s="14"/>
      <c r="M1241" s="14"/>
      <c r="N1241" s="12">
        <v>6003</v>
      </c>
      <c r="O1241" s="25"/>
      <c r="P1241" s="14"/>
      <c r="Q1241" s="11" t="s">
        <v>15</v>
      </c>
      <c r="R1241" s="16" t="s">
        <v>16</v>
      </c>
      <c r="S1241" s="12"/>
      <c r="T1241" s="13" t="s">
        <v>17</v>
      </c>
      <c r="U1241" s="13" t="s">
        <v>6687</v>
      </c>
      <c r="V1241" s="11" t="s">
        <v>119</v>
      </c>
      <c r="W1241" s="14" t="s">
        <v>119</v>
      </c>
      <c r="X1241" s="14" t="s">
        <v>119</v>
      </c>
      <c r="Y1241" s="14" t="s">
        <v>119</v>
      </c>
      <c r="Z1241" s="14" t="s">
        <v>119</v>
      </c>
      <c r="AA1241" s="14"/>
      <c r="AB1241" s="15">
        <f>retribucións!$H$71</f>
        <v>18383.701689600002</v>
      </c>
      <c r="AC1241" s="15">
        <f>retribucións!$H$60</f>
        <v>18626.938628479998</v>
      </c>
      <c r="AD1241" s="15">
        <f t="shared" si="57"/>
        <v>243.23693887999616</v>
      </c>
    </row>
    <row r="1242" spans="1:30" ht="15" customHeight="1" x14ac:dyDescent="0.25">
      <c r="A1242" s="13" t="s">
        <v>17</v>
      </c>
      <c r="B1242" s="13" t="s">
        <v>119</v>
      </c>
      <c r="C1242" s="14" t="s">
        <v>4293</v>
      </c>
      <c r="D1242" s="24" t="s">
        <v>4296</v>
      </c>
      <c r="E1242" s="14" t="s">
        <v>4297</v>
      </c>
      <c r="F1242" s="14" t="s">
        <v>1348</v>
      </c>
      <c r="G1242" s="11">
        <v>9</v>
      </c>
      <c r="H1242" s="15">
        <f>retribucións!$E$60</f>
        <v>6319.04</v>
      </c>
      <c r="I1242" s="11" t="s">
        <v>1349</v>
      </c>
      <c r="J1242" s="24" t="s">
        <v>1350</v>
      </c>
      <c r="K1242" s="11">
        <v>11</v>
      </c>
      <c r="L1242" s="14"/>
      <c r="M1242" s="14"/>
      <c r="N1242" s="12">
        <v>6003</v>
      </c>
      <c r="O1242" s="25"/>
      <c r="P1242" s="14"/>
      <c r="Q1242" s="11" t="s">
        <v>15</v>
      </c>
      <c r="R1242" s="16" t="s">
        <v>16</v>
      </c>
      <c r="S1242" s="12"/>
      <c r="T1242" s="13" t="s">
        <v>17</v>
      </c>
      <c r="U1242" s="13" t="s">
        <v>6687</v>
      </c>
      <c r="V1242" s="11" t="s">
        <v>119</v>
      </c>
      <c r="W1242" s="14" t="s">
        <v>119</v>
      </c>
      <c r="X1242" s="14" t="s">
        <v>119</v>
      </c>
      <c r="Y1242" s="14" t="s">
        <v>119</v>
      </c>
      <c r="Z1242" s="14" t="s">
        <v>119</v>
      </c>
      <c r="AA1242" s="14"/>
      <c r="AB1242" s="15">
        <f>retribucións!$H$71</f>
        <v>18383.701689600002</v>
      </c>
      <c r="AC1242" s="15">
        <f>retribucións!$H$60</f>
        <v>18626.938628479998</v>
      </c>
      <c r="AD1242" s="15">
        <f t="shared" si="57"/>
        <v>243.23693887999616</v>
      </c>
    </row>
    <row r="1243" spans="1:30" ht="15" customHeight="1" x14ac:dyDescent="0.25">
      <c r="A1243" s="13" t="s">
        <v>17</v>
      </c>
      <c r="B1243" s="13" t="s">
        <v>17</v>
      </c>
      <c r="C1243" s="14" t="s">
        <v>4293</v>
      </c>
      <c r="D1243" s="24" t="s">
        <v>4298</v>
      </c>
      <c r="E1243" s="14" t="s">
        <v>4299</v>
      </c>
      <c r="F1243" s="14" t="s">
        <v>1348</v>
      </c>
      <c r="G1243" s="11">
        <v>9</v>
      </c>
      <c r="H1243" s="15">
        <f>retribucións!$E$60</f>
        <v>6319.04</v>
      </c>
      <c r="I1243" s="11" t="s">
        <v>1349</v>
      </c>
      <c r="J1243" s="24" t="s">
        <v>1350</v>
      </c>
      <c r="K1243" s="11">
        <v>11</v>
      </c>
      <c r="L1243" s="14"/>
      <c r="M1243" s="14"/>
      <c r="N1243" s="12">
        <v>6003</v>
      </c>
      <c r="O1243" s="25"/>
      <c r="P1243" s="14"/>
      <c r="Q1243" s="11" t="s">
        <v>15</v>
      </c>
      <c r="R1243" s="16" t="s">
        <v>16</v>
      </c>
      <c r="S1243" s="12"/>
      <c r="T1243" s="13" t="s">
        <v>17</v>
      </c>
      <c r="U1243" s="13" t="s">
        <v>17</v>
      </c>
      <c r="V1243" s="11">
        <v>191</v>
      </c>
      <c r="W1243" s="14" t="s">
        <v>788</v>
      </c>
      <c r="X1243" s="14" t="s">
        <v>789</v>
      </c>
      <c r="Y1243" s="14" t="s">
        <v>20</v>
      </c>
      <c r="Z1243" s="14">
        <v>0</v>
      </c>
      <c r="AA1243" s="14"/>
      <c r="AB1243" s="15">
        <f>retribucións!$H$71</f>
        <v>18383.701689600002</v>
      </c>
      <c r="AC1243" s="15">
        <f>retribucións!$H$60</f>
        <v>18626.938628479998</v>
      </c>
      <c r="AD1243" s="15">
        <f t="shared" si="57"/>
        <v>243.23693887999616</v>
      </c>
    </row>
    <row r="1244" spans="1:30" ht="15" customHeight="1" x14ac:dyDescent="0.25">
      <c r="A1244" s="13" t="s">
        <v>17</v>
      </c>
      <c r="B1244" s="13" t="s">
        <v>17</v>
      </c>
      <c r="C1244" s="14" t="s">
        <v>4300</v>
      </c>
      <c r="D1244" s="24" t="s">
        <v>4301</v>
      </c>
      <c r="E1244" s="14" t="s">
        <v>4302</v>
      </c>
      <c r="F1244" s="14" t="s">
        <v>1348</v>
      </c>
      <c r="G1244" s="11">
        <v>9</v>
      </c>
      <c r="H1244" s="15">
        <f>retribucións!$E$60</f>
        <v>6319.04</v>
      </c>
      <c r="I1244" s="11" t="s">
        <v>1349</v>
      </c>
      <c r="J1244" s="24" t="s">
        <v>1350</v>
      </c>
      <c r="K1244" s="11">
        <v>11</v>
      </c>
      <c r="L1244" s="14"/>
      <c r="M1244" s="14"/>
      <c r="N1244" s="12">
        <v>6003</v>
      </c>
      <c r="O1244" s="25"/>
      <c r="P1244" s="14"/>
      <c r="Q1244" s="11" t="s">
        <v>15</v>
      </c>
      <c r="R1244" s="16">
        <v>948</v>
      </c>
      <c r="S1244" s="12"/>
      <c r="T1244" s="13" t="s">
        <v>17</v>
      </c>
      <c r="U1244" s="13" t="s">
        <v>17</v>
      </c>
      <c r="V1244" s="11">
        <v>149</v>
      </c>
      <c r="W1244" s="14" t="s">
        <v>790</v>
      </c>
      <c r="X1244" s="14" t="s">
        <v>791</v>
      </c>
      <c r="Y1244" s="14" t="s">
        <v>20</v>
      </c>
      <c r="Z1244" s="14">
        <v>0</v>
      </c>
      <c r="AA1244" s="14"/>
      <c r="AB1244" s="15">
        <f>retribucións!$H$71</f>
        <v>18383.701689600002</v>
      </c>
      <c r="AC1244" s="15">
        <f>retribucións!$H$60</f>
        <v>18626.938628479998</v>
      </c>
      <c r="AD1244" s="15">
        <f t="shared" si="57"/>
        <v>243.23693887999616</v>
      </c>
    </row>
    <row r="1245" spans="1:30" ht="15" customHeight="1" x14ac:dyDescent="0.25">
      <c r="A1245" s="13" t="s">
        <v>17</v>
      </c>
      <c r="B1245" s="13" t="s">
        <v>119</v>
      </c>
      <c r="C1245" s="14" t="s">
        <v>4300</v>
      </c>
      <c r="D1245" s="24" t="s">
        <v>4303</v>
      </c>
      <c r="E1245" s="14" t="s">
        <v>4304</v>
      </c>
      <c r="F1245" s="14" t="s">
        <v>1348</v>
      </c>
      <c r="G1245" s="11">
        <v>9</v>
      </c>
      <c r="H1245" s="15">
        <f>retribucións!$E$60</f>
        <v>6319.04</v>
      </c>
      <c r="I1245" s="11" t="s">
        <v>1349</v>
      </c>
      <c r="J1245" s="24" t="s">
        <v>1350</v>
      </c>
      <c r="K1245" s="11">
        <v>11</v>
      </c>
      <c r="L1245" s="14"/>
      <c r="M1245" s="14"/>
      <c r="N1245" s="12">
        <v>6003</v>
      </c>
      <c r="O1245" s="25"/>
      <c r="P1245" s="14"/>
      <c r="Q1245" s="11" t="s">
        <v>15</v>
      </c>
      <c r="R1245" s="16" t="s">
        <v>16</v>
      </c>
      <c r="S1245" s="12"/>
      <c r="T1245" s="13" t="s">
        <v>17</v>
      </c>
      <c r="U1245" s="13" t="s">
        <v>6687</v>
      </c>
      <c r="V1245" s="11" t="s">
        <v>119</v>
      </c>
      <c r="W1245" s="14" t="s">
        <v>119</v>
      </c>
      <c r="X1245" s="14" t="s">
        <v>119</v>
      </c>
      <c r="Y1245" s="14" t="s">
        <v>119</v>
      </c>
      <c r="Z1245" s="14" t="s">
        <v>119</v>
      </c>
      <c r="AA1245" s="14"/>
      <c r="AB1245" s="15">
        <f>retribucións!$H$71</f>
        <v>18383.701689600002</v>
      </c>
      <c r="AC1245" s="15">
        <f>retribucións!$H$60</f>
        <v>18626.938628479998</v>
      </c>
      <c r="AD1245" s="15">
        <f t="shared" si="57"/>
        <v>243.23693887999616</v>
      </c>
    </row>
    <row r="1246" spans="1:30" ht="15" customHeight="1" x14ac:dyDescent="0.25">
      <c r="A1246" s="13" t="s">
        <v>17</v>
      </c>
      <c r="B1246" s="13" t="s">
        <v>119</v>
      </c>
      <c r="C1246" s="14" t="s">
        <v>4300</v>
      </c>
      <c r="D1246" s="24" t="s">
        <v>4305</v>
      </c>
      <c r="E1246" s="14" t="s">
        <v>4306</v>
      </c>
      <c r="F1246" s="14" t="s">
        <v>1348</v>
      </c>
      <c r="G1246" s="11">
        <v>9</v>
      </c>
      <c r="H1246" s="15">
        <f>retribucións!$E$60</f>
        <v>6319.04</v>
      </c>
      <c r="I1246" s="11" t="s">
        <v>1349</v>
      </c>
      <c r="J1246" s="24" t="s">
        <v>1350</v>
      </c>
      <c r="K1246" s="11">
        <v>11</v>
      </c>
      <c r="L1246" s="14"/>
      <c r="M1246" s="14"/>
      <c r="N1246" s="12">
        <v>6003</v>
      </c>
      <c r="O1246" s="25"/>
      <c r="P1246" s="14"/>
      <c r="Q1246" s="11" t="s">
        <v>15</v>
      </c>
      <c r="R1246" s="16">
        <v>948</v>
      </c>
      <c r="S1246" s="12"/>
      <c r="T1246" s="13" t="s">
        <v>17</v>
      </c>
      <c r="U1246" s="13" t="s">
        <v>6687</v>
      </c>
      <c r="V1246" s="11" t="s">
        <v>119</v>
      </c>
      <c r="W1246" s="14" t="s">
        <v>119</v>
      </c>
      <c r="X1246" s="14" t="s">
        <v>119</v>
      </c>
      <c r="Y1246" s="14" t="s">
        <v>119</v>
      </c>
      <c r="Z1246" s="14" t="s">
        <v>119</v>
      </c>
      <c r="AA1246" s="14"/>
      <c r="AB1246" s="15">
        <f>retribucións!$H$71</f>
        <v>18383.701689600002</v>
      </c>
      <c r="AC1246" s="15">
        <f>retribucións!$H$60</f>
        <v>18626.938628479998</v>
      </c>
      <c r="AD1246" s="15">
        <f t="shared" si="57"/>
        <v>243.23693887999616</v>
      </c>
    </row>
    <row r="1247" spans="1:30" ht="15" customHeight="1" x14ac:dyDescent="0.25">
      <c r="A1247" s="13" t="s">
        <v>17</v>
      </c>
      <c r="B1247" s="13" t="s">
        <v>17</v>
      </c>
      <c r="C1247" s="14" t="s">
        <v>4300</v>
      </c>
      <c r="D1247" s="24" t="s">
        <v>4307</v>
      </c>
      <c r="E1247" s="14" t="s">
        <v>4308</v>
      </c>
      <c r="F1247" s="14" t="s">
        <v>1348</v>
      </c>
      <c r="G1247" s="11">
        <v>9</v>
      </c>
      <c r="H1247" s="15">
        <f>retribucións!$E$60</f>
        <v>6319.04</v>
      </c>
      <c r="I1247" s="11" t="s">
        <v>1349</v>
      </c>
      <c r="J1247" s="24" t="s">
        <v>1350</v>
      </c>
      <c r="K1247" s="11">
        <v>11</v>
      </c>
      <c r="L1247" s="14"/>
      <c r="M1247" s="14"/>
      <c r="N1247" s="12">
        <v>6003</v>
      </c>
      <c r="O1247" s="25"/>
      <c r="P1247" s="14"/>
      <c r="Q1247" s="11" t="s">
        <v>15</v>
      </c>
      <c r="R1247" s="16">
        <v>948</v>
      </c>
      <c r="S1247" s="12"/>
      <c r="T1247" s="13" t="s">
        <v>17</v>
      </c>
      <c r="U1247" s="13" t="s">
        <v>17</v>
      </c>
      <c r="V1247" s="11">
        <v>434</v>
      </c>
      <c r="W1247" s="14" t="s">
        <v>792</v>
      </c>
      <c r="X1247" s="14" t="s">
        <v>793</v>
      </c>
      <c r="Y1247" s="14" t="s">
        <v>20</v>
      </c>
      <c r="Z1247" s="14">
        <v>0</v>
      </c>
      <c r="AA1247" s="14"/>
      <c r="AB1247" s="15">
        <f>retribucións!$H$71</f>
        <v>18383.701689600002</v>
      </c>
      <c r="AC1247" s="15">
        <f>retribucións!$H$60</f>
        <v>18626.938628479998</v>
      </c>
      <c r="AD1247" s="15">
        <f t="shared" si="57"/>
        <v>243.23693887999616</v>
      </c>
    </row>
    <row r="1248" spans="1:30" ht="15" customHeight="1" x14ac:dyDescent="0.25">
      <c r="A1248" s="13" t="s">
        <v>17</v>
      </c>
      <c r="B1248" s="13" t="s">
        <v>119</v>
      </c>
      <c r="C1248" s="14" t="s">
        <v>4300</v>
      </c>
      <c r="D1248" s="24" t="s">
        <v>4309</v>
      </c>
      <c r="E1248" s="14" t="s">
        <v>4310</v>
      </c>
      <c r="F1248" s="14" t="s">
        <v>1348</v>
      </c>
      <c r="G1248" s="11">
        <v>9</v>
      </c>
      <c r="H1248" s="15">
        <f>retribucións!$E$60</f>
        <v>6319.04</v>
      </c>
      <c r="I1248" s="11" t="s">
        <v>1349</v>
      </c>
      <c r="J1248" s="24" t="s">
        <v>1350</v>
      </c>
      <c r="K1248" s="11">
        <v>11</v>
      </c>
      <c r="L1248" s="14"/>
      <c r="M1248" s="14"/>
      <c r="N1248" s="12">
        <v>6003</v>
      </c>
      <c r="O1248" s="25"/>
      <c r="P1248" s="14"/>
      <c r="Q1248" s="11" t="s">
        <v>15</v>
      </c>
      <c r="R1248" s="16">
        <v>948</v>
      </c>
      <c r="S1248" s="12"/>
      <c r="T1248" s="13" t="s">
        <v>17</v>
      </c>
      <c r="U1248" s="13" t="s">
        <v>6687</v>
      </c>
      <c r="V1248" s="11" t="s">
        <v>119</v>
      </c>
      <c r="W1248" s="14" t="s">
        <v>119</v>
      </c>
      <c r="X1248" s="14" t="s">
        <v>119</v>
      </c>
      <c r="Y1248" s="14" t="s">
        <v>119</v>
      </c>
      <c r="Z1248" s="14" t="s">
        <v>119</v>
      </c>
      <c r="AA1248" s="14"/>
      <c r="AB1248" s="15">
        <f>retribucións!$H$71</f>
        <v>18383.701689600002</v>
      </c>
      <c r="AC1248" s="15">
        <f>retribucións!$H$60</f>
        <v>18626.938628479998</v>
      </c>
      <c r="AD1248" s="15">
        <f t="shared" si="57"/>
        <v>243.23693887999616</v>
      </c>
    </row>
    <row r="1249" spans="1:30" ht="15" customHeight="1" x14ac:dyDescent="0.25">
      <c r="A1249" s="13" t="s">
        <v>17</v>
      </c>
      <c r="B1249" s="13" t="s">
        <v>119</v>
      </c>
      <c r="C1249" s="14" t="s">
        <v>4311</v>
      </c>
      <c r="D1249" s="24" t="s">
        <v>4312</v>
      </c>
      <c r="E1249" s="14" t="s">
        <v>4313</v>
      </c>
      <c r="F1249" s="14" t="s">
        <v>1348</v>
      </c>
      <c r="G1249" s="11">
        <v>9</v>
      </c>
      <c r="H1249" s="15">
        <f>retribucións!$E$60</f>
        <v>6319.04</v>
      </c>
      <c r="I1249" s="11" t="s">
        <v>1349</v>
      </c>
      <c r="J1249" s="24" t="s">
        <v>1350</v>
      </c>
      <c r="K1249" s="11">
        <v>11</v>
      </c>
      <c r="L1249" s="14"/>
      <c r="M1249" s="14"/>
      <c r="N1249" s="12">
        <v>6003</v>
      </c>
      <c r="O1249" s="25"/>
      <c r="P1249" s="14"/>
      <c r="Q1249" s="11" t="s">
        <v>15</v>
      </c>
      <c r="R1249" s="16" t="s">
        <v>16</v>
      </c>
      <c r="S1249" s="12"/>
      <c r="T1249" s="13" t="s">
        <v>17</v>
      </c>
      <c r="U1249" s="13" t="s">
        <v>6687</v>
      </c>
      <c r="V1249" s="11" t="s">
        <v>119</v>
      </c>
      <c r="W1249" s="14" t="s">
        <v>119</v>
      </c>
      <c r="X1249" s="14" t="s">
        <v>119</v>
      </c>
      <c r="Y1249" s="14" t="s">
        <v>119</v>
      </c>
      <c r="Z1249" s="14" t="s">
        <v>119</v>
      </c>
      <c r="AA1249" s="14"/>
      <c r="AB1249" s="15">
        <f>retribucións!$H$71</f>
        <v>18383.701689600002</v>
      </c>
      <c r="AC1249" s="15">
        <f>retribucións!$H$60</f>
        <v>18626.938628479998</v>
      </c>
      <c r="AD1249" s="15">
        <f t="shared" si="57"/>
        <v>243.23693887999616</v>
      </c>
    </row>
    <row r="1250" spans="1:30" ht="15" customHeight="1" x14ac:dyDescent="0.25">
      <c r="A1250" s="13" t="s">
        <v>17</v>
      </c>
      <c r="B1250" s="13" t="s">
        <v>119</v>
      </c>
      <c r="C1250" s="14" t="s">
        <v>4314</v>
      </c>
      <c r="D1250" s="24" t="s">
        <v>4315</v>
      </c>
      <c r="E1250" s="14" t="s">
        <v>4316</v>
      </c>
      <c r="F1250" s="14" t="s">
        <v>1348</v>
      </c>
      <c r="G1250" s="11">
        <v>9</v>
      </c>
      <c r="H1250" s="15">
        <f>retribucións!$E$60</f>
        <v>6319.04</v>
      </c>
      <c r="I1250" s="11" t="s">
        <v>1349</v>
      </c>
      <c r="J1250" s="24" t="s">
        <v>1350</v>
      </c>
      <c r="K1250" s="11">
        <v>11</v>
      </c>
      <c r="L1250" s="14"/>
      <c r="M1250" s="14"/>
      <c r="N1250" s="12">
        <v>6003</v>
      </c>
      <c r="O1250" s="25"/>
      <c r="P1250" s="14"/>
      <c r="Q1250" s="11" t="s">
        <v>15</v>
      </c>
      <c r="R1250" s="16" t="s">
        <v>16</v>
      </c>
      <c r="S1250" s="12"/>
      <c r="T1250" s="13" t="s">
        <v>17</v>
      </c>
      <c r="U1250" s="13" t="s">
        <v>6687</v>
      </c>
      <c r="V1250" s="11" t="s">
        <v>119</v>
      </c>
      <c r="W1250" s="14" t="s">
        <v>119</v>
      </c>
      <c r="X1250" s="14" t="s">
        <v>119</v>
      </c>
      <c r="Y1250" s="14" t="s">
        <v>119</v>
      </c>
      <c r="Z1250" s="14" t="s">
        <v>119</v>
      </c>
      <c r="AA1250" s="14"/>
      <c r="AB1250" s="15">
        <f>retribucións!$H$71</f>
        <v>18383.701689600002</v>
      </c>
      <c r="AC1250" s="15">
        <f>retribucións!$H$60</f>
        <v>18626.938628479998</v>
      </c>
      <c r="AD1250" s="15">
        <f t="shared" si="57"/>
        <v>243.23693887999616</v>
      </c>
    </row>
    <row r="1251" spans="1:30" ht="15" customHeight="1" x14ac:dyDescent="0.25">
      <c r="A1251" s="13" t="s">
        <v>17</v>
      </c>
      <c r="B1251" s="13" t="s">
        <v>17</v>
      </c>
      <c r="C1251" s="14" t="s">
        <v>4314</v>
      </c>
      <c r="D1251" s="24" t="s">
        <v>4317</v>
      </c>
      <c r="E1251" s="14" t="s">
        <v>4318</v>
      </c>
      <c r="F1251" s="14" t="s">
        <v>1348</v>
      </c>
      <c r="G1251" s="11">
        <v>9</v>
      </c>
      <c r="H1251" s="15">
        <f>retribucións!$E$60</f>
        <v>6319.04</v>
      </c>
      <c r="I1251" s="11" t="s">
        <v>1349</v>
      </c>
      <c r="J1251" s="24" t="s">
        <v>1350</v>
      </c>
      <c r="K1251" s="11">
        <v>11</v>
      </c>
      <c r="L1251" s="14"/>
      <c r="M1251" s="14"/>
      <c r="N1251" s="12">
        <v>6003</v>
      </c>
      <c r="O1251" s="25"/>
      <c r="P1251" s="14"/>
      <c r="Q1251" s="11" t="s">
        <v>15</v>
      </c>
      <c r="R1251" s="16">
        <v>948</v>
      </c>
      <c r="S1251" s="12"/>
      <c r="T1251" s="13" t="s">
        <v>17</v>
      </c>
      <c r="U1251" s="13" t="s">
        <v>17</v>
      </c>
      <c r="V1251" s="11">
        <v>634</v>
      </c>
      <c r="W1251" s="14" t="s">
        <v>794</v>
      </c>
      <c r="X1251" s="14" t="s">
        <v>795</v>
      </c>
      <c r="Y1251" s="14" t="s">
        <v>20</v>
      </c>
      <c r="Z1251" s="14">
        <v>0</v>
      </c>
      <c r="AA1251" s="14"/>
      <c r="AB1251" s="15">
        <f>retribucións!$H$71</f>
        <v>18383.701689600002</v>
      </c>
      <c r="AC1251" s="15">
        <f>retribucións!$H$60</f>
        <v>18626.938628479998</v>
      </c>
      <c r="AD1251" s="15">
        <f t="shared" si="57"/>
        <v>243.23693887999616</v>
      </c>
    </row>
    <row r="1252" spans="1:30" ht="15" customHeight="1" x14ac:dyDescent="0.25">
      <c r="A1252" s="13" t="s">
        <v>17</v>
      </c>
      <c r="B1252" s="13" t="s">
        <v>119</v>
      </c>
      <c r="C1252" s="14" t="s">
        <v>4319</v>
      </c>
      <c r="D1252" s="24" t="s">
        <v>4320</v>
      </c>
      <c r="E1252" s="14" t="s">
        <v>4321</v>
      </c>
      <c r="F1252" s="14" t="s">
        <v>1348</v>
      </c>
      <c r="G1252" s="11">
        <v>9</v>
      </c>
      <c r="H1252" s="15">
        <f>retribucións!$E$60</f>
        <v>6319.04</v>
      </c>
      <c r="I1252" s="11" t="s">
        <v>1349</v>
      </c>
      <c r="J1252" s="24" t="s">
        <v>1350</v>
      </c>
      <c r="K1252" s="11">
        <v>11</v>
      </c>
      <c r="L1252" s="14"/>
      <c r="M1252" s="14"/>
      <c r="N1252" s="12">
        <v>6003</v>
      </c>
      <c r="O1252" s="25"/>
      <c r="P1252" s="14"/>
      <c r="Q1252" s="11" t="s">
        <v>15</v>
      </c>
      <c r="R1252" s="16" t="s">
        <v>16</v>
      </c>
      <c r="S1252" s="12"/>
      <c r="T1252" s="13" t="s">
        <v>17</v>
      </c>
      <c r="U1252" s="13" t="s">
        <v>6687</v>
      </c>
      <c r="V1252" s="11" t="s">
        <v>119</v>
      </c>
      <c r="W1252" s="14" t="s">
        <v>119</v>
      </c>
      <c r="X1252" s="14" t="s">
        <v>119</v>
      </c>
      <c r="Y1252" s="14" t="s">
        <v>119</v>
      </c>
      <c r="Z1252" s="14" t="s">
        <v>119</v>
      </c>
      <c r="AA1252" s="14"/>
      <c r="AB1252" s="15">
        <f>retribucións!$H$71</f>
        <v>18383.701689600002</v>
      </c>
      <c r="AC1252" s="15">
        <f>retribucións!$H$60</f>
        <v>18626.938628479998</v>
      </c>
      <c r="AD1252" s="15">
        <f t="shared" si="57"/>
        <v>243.23693887999616</v>
      </c>
    </row>
    <row r="1253" spans="1:30" ht="15" customHeight="1" x14ac:dyDescent="0.25">
      <c r="A1253" s="13" t="s">
        <v>17</v>
      </c>
      <c r="B1253" s="13" t="s">
        <v>119</v>
      </c>
      <c r="C1253" s="14" t="s">
        <v>4319</v>
      </c>
      <c r="D1253" s="24" t="s">
        <v>4322</v>
      </c>
      <c r="E1253" s="14" t="s">
        <v>4323</v>
      </c>
      <c r="F1253" s="14" t="s">
        <v>1348</v>
      </c>
      <c r="G1253" s="11">
        <v>9</v>
      </c>
      <c r="H1253" s="15">
        <f>retribucións!$E$60</f>
        <v>6319.04</v>
      </c>
      <c r="I1253" s="11" t="s">
        <v>1349</v>
      </c>
      <c r="J1253" s="24" t="s">
        <v>1350</v>
      </c>
      <c r="K1253" s="11">
        <v>11</v>
      </c>
      <c r="L1253" s="14"/>
      <c r="M1253" s="14"/>
      <c r="N1253" s="12">
        <v>6003</v>
      </c>
      <c r="O1253" s="25"/>
      <c r="P1253" s="14"/>
      <c r="Q1253" s="11" t="s">
        <v>15</v>
      </c>
      <c r="R1253" s="16" t="s">
        <v>16</v>
      </c>
      <c r="S1253" s="12"/>
      <c r="T1253" s="13" t="s">
        <v>17</v>
      </c>
      <c r="U1253" s="13" t="s">
        <v>6687</v>
      </c>
      <c r="V1253" s="11" t="s">
        <v>119</v>
      </c>
      <c r="W1253" s="14" t="s">
        <v>119</v>
      </c>
      <c r="X1253" s="14" t="s">
        <v>119</v>
      </c>
      <c r="Y1253" s="14" t="s">
        <v>119</v>
      </c>
      <c r="Z1253" s="14" t="s">
        <v>119</v>
      </c>
      <c r="AA1253" s="14"/>
      <c r="AB1253" s="15">
        <f>retribucións!$H$71</f>
        <v>18383.701689600002</v>
      </c>
      <c r="AC1253" s="15">
        <f>retribucións!$H$60</f>
        <v>18626.938628479998</v>
      </c>
      <c r="AD1253" s="15">
        <f t="shared" si="57"/>
        <v>243.23693887999616</v>
      </c>
    </row>
    <row r="1254" spans="1:30" ht="15" customHeight="1" x14ac:dyDescent="0.25">
      <c r="A1254" s="13" t="s">
        <v>17</v>
      </c>
      <c r="B1254" s="13" t="s">
        <v>17</v>
      </c>
      <c r="C1254" s="14" t="s">
        <v>4319</v>
      </c>
      <c r="D1254" s="24" t="s">
        <v>4324</v>
      </c>
      <c r="E1254" s="14" t="s">
        <v>4325</v>
      </c>
      <c r="F1254" s="14" t="s">
        <v>1348</v>
      </c>
      <c r="G1254" s="11">
        <v>9</v>
      </c>
      <c r="H1254" s="15">
        <f>retribucións!$E$60</f>
        <v>6319.04</v>
      </c>
      <c r="I1254" s="11" t="s">
        <v>1349</v>
      </c>
      <c r="J1254" s="24" t="s">
        <v>1350</v>
      </c>
      <c r="K1254" s="11">
        <v>11</v>
      </c>
      <c r="L1254" s="14"/>
      <c r="M1254" s="14"/>
      <c r="N1254" s="12">
        <v>6003</v>
      </c>
      <c r="O1254" s="25"/>
      <c r="P1254" s="14"/>
      <c r="Q1254" s="11" t="s">
        <v>15</v>
      </c>
      <c r="R1254" s="16" t="s">
        <v>16</v>
      </c>
      <c r="S1254" s="12"/>
      <c r="T1254" s="13" t="s">
        <v>17</v>
      </c>
      <c r="U1254" s="13" t="s">
        <v>17</v>
      </c>
      <c r="V1254" s="11">
        <v>301</v>
      </c>
      <c r="W1254" s="14" t="s">
        <v>796</v>
      </c>
      <c r="X1254" s="14" t="s">
        <v>797</v>
      </c>
      <c r="Y1254" s="14" t="s">
        <v>20</v>
      </c>
      <c r="Z1254" s="14">
        <v>0</v>
      </c>
      <c r="AA1254" s="14"/>
      <c r="AB1254" s="15">
        <f>retribucións!$H$71</f>
        <v>18383.701689600002</v>
      </c>
      <c r="AC1254" s="15">
        <f>retribucións!$H$60</f>
        <v>18626.938628479998</v>
      </c>
      <c r="AD1254" s="15">
        <f t="shared" si="57"/>
        <v>243.23693887999616</v>
      </c>
    </row>
    <row r="1255" spans="1:30" ht="15" customHeight="1" x14ac:dyDescent="0.25">
      <c r="A1255" s="13" t="s">
        <v>17</v>
      </c>
      <c r="B1255" s="13" t="s">
        <v>119</v>
      </c>
      <c r="C1255" s="14" t="s">
        <v>4319</v>
      </c>
      <c r="D1255" s="24" t="s">
        <v>4326</v>
      </c>
      <c r="E1255" s="14" t="s">
        <v>4327</v>
      </c>
      <c r="F1255" s="14" t="s">
        <v>1348</v>
      </c>
      <c r="G1255" s="11">
        <v>9</v>
      </c>
      <c r="H1255" s="15">
        <f>retribucións!$E$60</f>
        <v>6319.04</v>
      </c>
      <c r="I1255" s="11" t="s">
        <v>1349</v>
      </c>
      <c r="J1255" s="24" t="s">
        <v>1350</v>
      </c>
      <c r="K1255" s="11">
        <v>11</v>
      </c>
      <c r="L1255" s="14"/>
      <c r="M1255" s="14"/>
      <c r="N1255" s="12">
        <v>6003</v>
      </c>
      <c r="O1255" s="25"/>
      <c r="P1255" s="14"/>
      <c r="Q1255" s="11" t="s">
        <v>15</v>
      </c>
      <c r="R1255" s="16" t="s">
        <v>16</v>
      </c>
      <c r="S1255" s="12"/>
      <c r="T1255" s="13" t="s">
        <v>17</v>
      </c>
      <c r="U1255" s="13" t="s">
        <v>6687</v>
      </c>
      <c r="V1255" s="11" t="s">
        <v>119</v>
      </c>
      <c r="W1255" s="14" t="s">
        <v>119</v>
      </c>
      <c r="X1255" s="14" t="s">
        <v>119</v>
      </c>
      <c r="Y1255" s="14" t="s">
        <v>119</v>
      </c>
      <c r="Z1255" s="14" t="s">
        <v>119</v>
      </c>
      <c r="AA1255" s="14"/>
      <c r="AB1255" s="15">
        <f>retribucións!$H$71</f>
        <v>18383.701689600002</v>
      </c>
      <c r="AC1255" s="15">
        <f>retribucións!$H$60</f>
        <v>18626.938628479998</v>
      </c>
      <c r="AD1255" s="15">
        <f t="shared" si="57"/>
        <v>243.23693887999616</v>
      </c>
    </row>
    <row r="1256" spans="1:30" ht="15" customHeight="1" x14ac:dyDescent="0.25">
      <c r="A1256" s="13" t="s">
        <v>17</v>
      </c>
      <c r="B1256" s="13" t="s">
        <v>119</v>
      </c>
      <c r="C1256" s="14" t="s">
        <v>4328</v>
      </c>
      <c r="D1256" s="24" t="s">
        <v>4329</v>
      </c>
      <c r="E1256" s="14" t="s">
        <v>4330</v>
      </c>
      <c r="F1256" s="14" t="s">
        <v>1348</v>
      </c>
      <c r="G1256" s="11">
        <v>9</v>
      </c>
      <c r="H1256" s="15">
        <f>retribucións!$E$60</f>
        <v>6319.04</v>
      </c>
      <c r="I1256" s="11" t="s">
        <v>1349</v>
      </c>
      <c r="J1256" s="24" t="s">
        <v>1350</v>
      </c>
      <c r="K1256" s="11">
        <v>11</v>
      </c>
      <c r="L1256" s="14"/>
      <c r="M1256" s="14"/>
      <c r="N1256" s="12">
        <v>6003</v>
      </c>
      <c r="O1256" s="25"/>
      <c r="P1256" s="14"/>
      <c r="Q1256" s="11" t="s">
        <v>15</v>
      </c>
      <c r="R1256" s="16" t="s">
        <v>16</v>
      </c>
      <c r="S1256" s="12"/>
      <c r="T1256" s="13" t="s">
        <v>17</v>
      </c>
      <c r="U1256" s="13" t="s">
        <v>6687</v>
      </c>
      <c r="V1256" s="11" t="s">
        <v>119</v>
      </c>
      <c r="W1256" s="14" t="s">
        <v>119</v>
      </c>
      <c r="X1256" s="14" t="s">
        <v>119</v>
      </c>
      <c r="Y1256" s="14" t="s">
        <v>119</v>
      </c>
      <c r="Z1256" s="14" t="s">
        <v>119</v>
      </c>
      <c r="AA1256" s="14"/>
      <c r="AB1256" s="15">
        <f>retribucións!$H$71</f>
        <v>18383.701689600002</v>
      </c>
      <c r="AC1256" s="15">
        <f>retribucións!$H$60</f>
        <v>18626.938628479998</v>
      </c>
      <c r="AD1256" s="15">
        <f t="shared" si="57"/>
        <v>243.23693887999616</v>
      </c>
    </row>
    <row r="1257" spans="1:30" ht="15" customHeight="1" x14ac:dyDescent="0.25">
      <c r="A1257" s="13" t="s">
        <v>17</v>
      </c>
      <c r="B1257" s="13" t="s">
        <v>119</v>
      </c>
      <c r="C1257" s="14" t="s">
        <v>4328</v>
      </c>
      <c r="D1257" s="24" t="s">
        <v>4331</v>
      </c>
      <c r="E1257" s="14" t="s">
        <v>4332</v>
      </c>
      <c r="F1257" s="14" t="s">
        <v>1348</v>
      </c>
      <c r="G1257" s="11">
        <v>9</v>
      </c>
      <c r="H1257" s="15">
        <f>retribucións!$E$60</f>
        <v>6319.04</v>
      </c>
      <c r="I1257" s="11" t="s">
        <v>1349</v>
      </c>
      <c r="J1257" s="24" t="s">
        <v>1350</v>
      </c>
      <c r="K1257" s="11">
        <v>11</v>
      </c>
      <c r="L1257" s="14"/>
      <c r="M1257" s="14"/>
      <c r="N1257" s="12">
        <v>6003</v>
      </c>
      <c r="O1257" s="25"/>
      <c r="P1257" s="14"/>
      <c r="Q1257" s="11" t="s">
        <v>15</v>
      </c>
      <c r="R1257" s="16" t="s">
        <v>16</v>
      </c>
      <c r="S1257" s="12"/>
      <c r="T1257" s="13" t="s">
        <v>17</v>
      </c>
      <c r="U1257" s="13" t="s">
        <v>6687</v>
      </c>
      <c r="V1257" s="11" t="s">
        <v>119</v>
      </c>
      <c r="W1257" s="14" t="s">
        <v>119</v>
      </c>
      <c r="X1257" s="14" t="s">
        <v>119</v>
      </c>
      <c r="Y1257" s="14" t="s">
        <v>119</v>
      </c>
      <c r="Z1257" s="14" t="s">
        <v>119</v>
      </c>
      <c r="AA1257" s="14"/>
      <c r="AB1257" s="15">
        <f>retribucións!$H$71</f>
        <v>18383.701689600002</v>
      </c>
      <c r="AC1257" s="15">
        <f>retribucións!$H$60</f>
        <v>18626.938628479998</v>
      </c>
      <c r="AD1257" s="15">
        <f t="shared" si="57"/>
        <v>243.23693887999616</v>
      </c>
    </row>
    <row r="1258" spans="1:30" ht="15" customHeight="1" x14ac:dyDescent="0.25">
      <c r="A1258" s="13" t="s">
        <v>17</v>
      </c>
      <c r="B1258" s="13" t="s">
        <v>119</v>
      </c>
      <c r="C1258" s="14" t="s">
        <v>4333</v>
      </c>
      <c r="D1258" s="24" t="s">
        <v>4334</v>
      </c>
      <c r="E1258" s="14" t="s">
        <v>4335</v>
      </c>
      <c r="F1258" s="14" t="s">
        <v>2466</v>
      </c>
      <c r="G1258" s="11">
        <v>10</v>
      </c>
      <c r="H1258" s="15">
        <f>retribucións!$E$59</f>
        <v>6486.34</v>
      </c>
      <c r="I1258" s="11" t="s">
        <v>1349</v>
      </c>
      <c r="J1258" s="24" t="s">
        <v>1350</v>
      </c>
      <c r="K1258" s="11">
        <v>11</v>
      </c>
      <c r="L1258" s="14"/>
      <c r="M1258" s="14"/>
      <c r="N1258" s="12">
        <v>6003</v>
      </c>
      <c r="O1258" s="25"/>
      <c r="P1258" s="14" t="s">
        <v>2259</v>
      </c>
      <c r="Q1258" s="11" t="s">
        <v>15</v>
      </c>
      <c r="R1258" s="16"/>
      <c r="S1258" s="12"/>
      <c r="T1258" s="13" t="s">
        <v>17</v>
      </c>
      <c r="U1258" s="13" t="s">
        <v>6687</v>
      </c>
      <c r="V1258" s="11" t="s">
        <v>119</v>
      </c>
      <c r="W1258" s="14" t="s">
        <v>119</v>
      </c>
      <c r="X1258" s="14" t="s">
        <v>119</v>
      </c>
      <c r="Y1258" s="14" t="s">
        <v>119</v>
      </c>
      <c r="Z1258" s="14" t="s">
        <v>119</v>
      </c>
      <c r="AA1258" s="14"/>
      <c r="AB1258" s="15">
        <f>retribucións!$L$71</f>
        <v>18968.988064320001</v>
      </c>
      <c r="AC1258" s="15">
        <f>retribucións!$H$59</f>
        <v>19124.976097919996</v>
      </c>
      <c r="AD1258" s="15">
        <f t="shared" si="57"/>
        <v>155.98803359999511</v>
      </c>
    </row>
    <row r="1259" spans="1:30" ht="15" customHeight="1" x14ac:dyDescent="0.25">
      <c r="A1259" s="13" t="s">
        <v>17</v>
      </c>
      <c r="B1259" s="13" t="s">
        <v>17</v>
      </c>
      <c r="C1259" s="14" t="s">
        <v>4333</v>
      </c>
      <c r="D1259" s="24" t="s">
        <v>4336</v>
      </c>
      <c r="E1259" s="14" t="s">
        <v>4337</v>
      </c>
      <c r="F1259" s="14" t="s">
        <v>4338</v>
      </c>
      <c r="G1259" s="11">
        <v>10</v>
      </c>
      <c r="H1259" s="15">
        <f>retribucións!$E$59</f>
        <v>6486.34</v>
      </c>
      <c r="I1259" s="11" t="s">
        <v>1349</v>
      </c>
      <c r="J1259" s="24" t="s">
        <v>1350</v>
      </c>
      <c r="K1259" s="11">
        <v>11</v>
      </c>
      <c r="L1259" s="14"/>
      <c r="M1259" s="14"/>
      <c r="N1259" s="12">
        <v>6003</v>
      </c>
      <c r="O1259" s="25"/>
      <c r="P1259" s="14" t="s">
        <v>2259</v>
      </c>
      <c r="Q1259" s="11" t="s">
        <v>15</v>
      </c>
      <c r="R1259" s="16">
        <v>9738</v>
      </c>
      <c r="S1259" s="12"/>
      <c r="T1259" s="13" t="s">
        <v>17</v>
      </c>
      <c r="U1259" s="13" t="s">
        <v>17</v>
      </c>
      <c r="V1259" s="11">
        <v>629</v>
      </c>
      <c r="W1259" s="14" t="s">
        <v>798</v>
      </c>
      <c r="X1259" s="14" t="s">
        <v>799</v>
      </c>
      <c r="Y1259" s="14" t="s">
        <v>20</v>
      </c>
      <c r="Z1259" s="14">
        <v>0</v>
      </c>
      <c r="AA1259" s="14"/>
      <c r="AB1259" s="15">
        <f>retribucións!$L$71</f>
        <v>18968.988064320001</v>
      </c>
      <c r="AC1259" s="15">
        <f>retribucións!$H$59</f>
        <v>19124.976097919996</v>
      </c>
      <c r="AD1259" s="15">
        <f>AC1259-AB1259</f>
        <v>155.98803359999511</v>
      </c>
    </row>
    <row r="1260" spans="1:30" ht="15" customHeight="1" x14ac:dyDescent="0.25">
      <c r="A1260" s="13" t="s">
        <v>17</v>
      </c>
      <c r="B1260" s="13" t="s">
        <v>119</v>
      </c>
      <c r="C1260" s="14" t="s">
        <v>4333</v>
      </c>
      <c r="D1260" s="24" t="s">
        <v>4339</v>
      </c>
      <c r="E1260" s="14" t="s">
        <v>4340</v>
      </c>
      <c r="F1260" s="14" t="s">
        <v>4338</v>
      </c>
      <c r="G1260" s="11">
        <v>10</v>
      </c>
      <c r="H1260" s="15">
        <f>retribucións!$E$59</f>
        <v>6486.34</v>
      </c>
      <c r="I1260" s="11" t="s">
        <v>1349</v>
      </c>
      <c r="J1260" s="24" t="s">
        <v>1350</v>
      </c>
      <c r="K1260" s="11">
        <v>11</v>
      </c>
      <c r="L1260" s="14"/>
      <c r="M1260" s="14"/>
      <c r="N1260" s="12">
        <v>6003</v>
      </c>
      <c r="O1260" s="25"/>
      <c r="P1260" s="14" t="s">
        <v>2259</v>
      </c>
      <c r="Q1260" s="11" t="s">
        <v>15</v>
      </c>
      <c r="R1260" s="16">
        <v>9738</v>
      </c>
      <c r="S1260" s="12"/>
      <c r="T1260" s="13" t="s">
        <v>17</v>
      </c>
      <c r="U1260" s="13" t="s">
        <v>6687</v>
      </c>
      <c r="V1260" s="11" t="s">
        <v>119</v>
      </c>
      <c r="W1260" s="14" t="s">
        <v>119</v>
      </c>
      <c r="X1260" s="14" t="s">
        <v>119</v>
      </c>
      <c r="Y1260" s="14" t="s">
        <v>119</v>
      </c>
      <c r="Z1260" s="14" t="s">
        <v>119</v>
      </c>
      <c r="AA1260" s="14"/>
      <c r="AB1260" s="15">
        <f>retribucións!$L$71</f>
        <v>18968.988064320001</v>
      </c>
      <c r="AC1260" s="15">
        <f>retribucións!$H$59</f>
        <v>19124.976097919996</v>
      </c>
      <c r="AD1260" s="15">
        <f>AC1260-AB1260</f>
        <v>155.98803359999511</v>
      </c>
    </row>
    <row r="1261" spans="1:30" ht="15" customHeight="1" x14ac:dyDescent="0.25">
      <c r="A1261" s="13" t="s">
        <v>17</v>
      </c>
      <c r="B1261" s="13" t="s">
        <v>119</v>
      </c>
      <c r="C1261" s="14" t="s">
        <v>4333</v>
      </c>
      <c r="D1261" s="24" t="s">
        <v>4341</v>
      </c>
      <c r="E1261" s="14" t="s">
        <v>4342</v>
      </c>
      <c r="F1261" s="14" t="s">
        <v>2466</v>
      </c>
      <c r="G1261" s="11">
        <v>10</v>
      </c>
      <c r="H1261" s="15">
        <f>retribucións!$E$59</f>
        <v>6486.34</v>
      </c>
      <c r="I1261" s="11" t="s">
        <v>1349</v>
      </c>
      <c r="J1261" s="24" t="s">
        <v>1350</v>
      </c>
      <c r="K1261" s="11">
        <v>11</v>
      </c>
      <c r="L1261" s="14"/>
      <c r="M1261" s="14"/>
      <c r="N1261" s="12">
        <v>6003</v>
      </c>
      <c r="O1261" s="25"/>
      <c r="P1261" s="14" t="s">
        <v>2259</v>
      </c>
      <c r="Q1261" s="11" t="s">
        <v>15</v>
      </c>
      <c r="R1261" s="16"/>
      <c r="S1261" s="12"/>
      <c r="T1261" s="13" t="s">
        <v>17</v>
      </c>
      <c r="U1261" s="13" t="s">
        <v>6687</v>
      </c>
      <c r="V1261" s="11" t="s">
        <v>119</v>
      </c>
      <c r="W1261" s="14" t="s">
        <v>119</v>
      </c>
      <c r="X1261" s="14" t="s">
        <v>119</v>
      </c>
      <c r="Y1261" s="14" t="s">
        <v>119</v>
      </c>
      <c r="Z1261" s="14" t="s">
        <v>119</v>
      </c>
      <c r="AA1261" s="14"/>
      <c r="AB1261" s="15">
        <f>retribucións!$L$71</f>
        <v>18968.988064320001</v>
      </c>
      <c r="AC1261" s="15">
        <f>retribucións!$H$59</f>
        <v>19124.976097919996</v>
      </c>
      <c r="AD1261" s="15">
        <f t="shared" ref="AD1261:AD1262" si="58">AC1261-AB1261</f>
        <v>155.98803359999511</v>
      </c>
    </row>
    <row r="1262" spans="1:30" ht="15" customHeight="1" x14ac:dyDescent="0.25">
      <c r="A1262" s="13" t="s">
        <v>17</v>
      </c>
      <c r="B1262" s="13" t="s">
        <v>119</v>
      </c>
      <c r="C1262" s="14" t="s">
        <v>4333</v>
      </c>
      <c r="D1262" s="24" t="s">
        <v>4343</v>
      </c>
      <c r="E1262" s="14" t="s">
        <v>4344</v>
      </c>
      <c r="F1262" s="14" t="s">
        <v>2466</v>
      </c>
      <c r="G1262" s="11">
        <v>10</v>
      </c>
      <c r="H1262" s="15">
        <f>retribucións!$E$59</f>
        <v>6486.34</v>
      </c>
      <c r="I1262" s="11" t="s">
        <v>1349</v>
      </c>
      <c r="J1262" s="24" t="s">
        <v>1350</v>
      </c>
      <c r="K1262" s="11">
        <v>11</v>
      </c>
      <c r="L1262" s="14"/>
      <c r="M1262" s="14"/>
      <c r="N1262" s="12">
        <v>6003</v>
      </c>
      <c r="O1262" s="25"/>
      <c r="P1262" s="14" t="s">
        <v>2259</v>
      </c>
      <c r="Q1262" s="11" t="s">
        <v>15</v>
      </c>
      <c r="R1262" s="16" t="s">
        <v>2618</v>
      </c>
      <c r="S1262" s="12"/>
      <c r="T1262" s="13" t="s">
        <v>17</v>
      </c>
      <c r="U1262" s="13" t="s">
        <v>6687</v>
      </c>
      <c r="V1262" s="11" t="s">
        <v>119</v>
      </c>
      <c r="W1262" s="14" t="s">
        <v>119</v>
      </c>
      <c r="X1262" s="14" t="s">
        <v>119</v>
      </c>
      <c r="Y1262" s="14" t="s">
        <v>119</v>
      </c>
      <c r="Z1262" s="14" t="s">
        <v>119</v>
      </c>
      <c r="AA1262" s="14"/>
      <c r="AB1262" s="15">
        <f>retribucións!$L$71</f>
        <v>18968.988064320001</v>
      </c>
      <c r="AC1262" s="15">
        <f>retribucións!$H$59</f>
        <v>19124.976097919996</v>
      </c>
      <c r="AD1262" s="15">
        <f t="shared" si="58"/>
        <v>155.98803359999511</v>
      </c>
    </row>
    <row r="1263" spans="1:30" ht="15" customHeight="1" x14ac:dyDescent="0.25">
      <c r="A1263" s="13" t="s">
        <v>17</v>
      </c>
      <c r="B1263" s="13" t="s">
        <v>119</v>
      </c>
      <c r="C1263" s="14" t="s">
        <v>4333</v>
      </c>
      <c r="D1263" s="24" t="s">
        <v>4345</v>
      </c>
      <c r="E1263" s="14" t="s">
        <v>4346</v>
      </c>
      <c r="F1263" s="14" t="s">
        <v>1348</v>
      </c>
      <c r="G1263" s="11">
        <v>10</v>
      </c>
      <c r="H1263" s="15">
        <f>retribucións!$E$59</f>
        <v>6486.34</v>
      </c>
      <c r="I1263" s="11" t="s">
        <v>1349</v>
      </c>
      <c r="J1263" s="24" t="s">
        <v>1350</v>
      </c>
      <c r="K1263" s="11">
        <v>11</v>
      </c>
      <c r="L1263" s="14"/>
      <c r="M1263" s="14"/>
      <c r="N1263" s="12">
        <v>6003</v>
      </c>
      <c r="O1263" s="25"/>
      <c r="P1263" s="14" t="s">
        <v>2259</v>
      </c>
      <c r="Q1263" s="11" t="s">
        <v>15</v>
      </c>
      <c r="R1263" s="16">
        <v>9733</v>
      </c>
      <c r="S1263" s="12"/>
      <c r="T1263" s="13" t="s">
        <v>17</v>
      </c>
      <c r="U1263" s="13" t="s">
        <v>6687</v>
      </c>
      <c r="V1263" s="11" t="s">
        <v>119</v>
      </c>
      <c r="W1263" s="14" t="s">
        <v>119</v>
      </c>
      <c r="X1263" s="14" t="s">
        <v>119</v>
      </c>
      <c r="Y1263" s="14" t="s">
        <v>119</v>
      </c>
      <c r="Z1263" s="14" t="s">
        <v>119</v>
      </c>
      <c r="AA1263" s="14"/>
      <c r="AB1263" s="15">
        <f>retribucións!$L$71</f>
        <v>18968.988064320001</v>
      </c>
      <c r="AC1263" s="15">
        <f>retribucións!$H$59</f>
        <v>19124.976097919996</v>
      </c>
      <c r="AD1263" s="15">
        <f>AC1263-AB1263</f>
        <v>155.98803359999511</v>
      </c>
    </row>
    <row r="1264" spans="1:30" ht="15" customHeight="1" x14ac:dyDescent="0.25">
      <c r="A1264" s="13" t="s">
        <v>17</v>
      </c>
      <c r="B1264" s="13" t="s">
        <v>119</v>
      </c>
      <c r="C1264" s="14" t="s">
        <v>4333</v>
      </c>
      <c r="D1264" s="24" t="s">
        <v>4347</v>
      </c>
      <c r="E1264" s="14" t="s">
        <v>4348</v>
      </c>
      <c r="F1264" s="14" t="s">
        <v>1348</v>
      </c>
      <c r="G1264" s="11">
        <v>10</v>
      </c>
      <c r="H1264" s="15">
        <f>retribucións!$E$59</f>
        <v>6486.34</v>
      </c>
      <c r="I1264" s="11" t="s">
        <v>1349</v>
      </c>
      <c r="J1264" s="24" t="s">
        <v>1350</v>
      </c>
      <c r="K1264" s="11">
        <v>11</v>
      </c>
      <c r="L1264" s="14"/>
      <c r="M1264" s="14"/>
      <c r="N1264" s="12">
        <v>6003</v>
      </c>
      <c r="O1264" s="25"/>
      <c r="P1264" s="14" t="s">
        <v>2259</v>
      </c>
      <c r="Q1264" s="11" t="s">
        <v>15</v>
      </c>
      <c r="R1264" s="16">
        <v>9733</v>
      </c>
      <c r="S1264" s="12"/>
      <c r="T1264" s="13" t="s">
        <v>17</v>
      </c>
      <c r="U1264" s="13" t="s">
        <v>6687</v>
      </c>
      <c r="V1264" s="11" t="s">
        <v>119</v>
      </c>
      <c r="W1264" s="14" t="s">
        <v>119</v>
      </c>
      <c r="X1264" s="14" t="s">
        <v>119</v>
      </c>
      <c r="Y1264" s="14" t="s">
        <v>119</v>
      </c>
      <c r="Z1264" s="14" t="s">
        <v>119</v>
      </c>
      <c r="AA1264" s="14"/>
      <c r="AB1264" s="15">
        <f>retribucións!$L$71</f>
        <v>18968.988064320001</v>
      </c>
      <c r="AC1264" s="15">
        <f>retribucións!$H$59</f>
        <v>19124.976097919996</v>
      </c>
      <c r="AD1264" s="15">
        <f>AC1264-AB1264</f>
        <v>155.98803359999511</v>
      </c>
    </row>
    <row r="1265" spans="1:30" ht="15" customHeight="1" x14ac:dyDescent="0.25">
      <c r="A1265" s="13" t="s">
        <v>17</v>
      </c>
      <c r="B1265" s="13" t="s">
        <v>119</v>
      </c>
      <c r="C1265" s="14" t="s">
        <v>4333</v>
      </c>
      <c r="D1265" s="24" t="s">
        <v>4349</v>
      </c>
      <c r="E1265" s="14" t="s">
        <v>4350</v>
      </c>
      <c r="F1265" s="14" t="s">
        <v>1348</v>
      </c>
      <c r="G1265" s="11">
        <v>10</v>
      </c>
      <c r="H1265" s="15">
        <f>retribucións!$E$59</f>
        <v>6486.34</v>
      </c>
      <c r="I1265" s="11" t="s">
        <v>1349</v>
      </c>
      <c r="J1265" s="24" t="s">
        <v>1350</v>
      </c>
      <c r="K1265" s="11">
        <v>11</v>
      </c>
      <c r="L1265" s="14"/>
      <c r="M1265" s="14"/>
      <c r="N1265" s="12">
        <v>6003</v>
      </c>
      <c r="O1265" s="25"/>
      <c r="P1265" s="14" t="s">
        <v>2259</v>
      </c>
      <c r="Q1265" s="11" t="s">
        <v>15</v>
      </c>
      <c r="R1265" s="16">
        <v>9733</v>
      </c>
      <c r="S1265" s="12"/>
      <c r="T1265" s="13" t="s">
        <v>17</v>
      </c>
      <c r="U1265" s="13" t="s">
        <v>6687</v>
      </c>
      <c r="V1265" s="11" t="s">
        <v>119</v>
      </c>
      <c r="W1265" s="14" t="s">
        <v>119</v>
      </c>
      <c r="X1265" s="14" t="s">
        <v>119</v>
      </c>
      <c r="Y1265" s="14" t="s">
        <v>119</v>
      </c>
      <c r="Z1265" s="14" t="s">
        <v>119</v>
      </c>
      <c r="AA1265" s="14"/>
      <c r="AB1265" s="15">
        <f>retribucións!$L$71</f>
        <v>18968.988064320001</v>
      </c>
      <c r="AC1265" s="15">
        <f>retribucións!$H$59</f>
        <v>19124.976097919996</v>
      </c>
      <c r="AD1265" s="15">
        <f>AC1265-AB1265</f>
        <v>155.98803359999511</v>
      </c>
    </row>
    <row r="1266" spans="1:30" ht="15" customHeight="1" x14ac:dyDescent="0.25">
      <c r="A1266" s="13" t="s">
        <v>17</v>
      </c>
      <c r="B1266" s="13" t="s">
        <v>17</v>
      </c>
      <c r="C1266" s="14" t="s">
        <v>4351</v>
      </c>
      <c r="D1266" s="24" t="s">
        <v>4352</v>
      </c>
      <c r="E1266" s="14" t="s">
        <v>4353</v>
      </c>
      <c r="F1266" s="14" t="s">
        <v>1348</v>
      </c>
      <c r="G1266" s="11">
        <v>9</v>
      </c>
      <c r="H1266" s="15">
        <f>retribucións!$E$60</f>
        <v>6319.04</v>
      </c>
      <c r="I1266" s="11" t="s">
        <v>1349</v>
      </c>
      <c r="J1266" s="24" t="s">
        <v>1350</v>
      </c>
      <c r="K1266" s="11">
        <v>11</v>
      </c>
      <c r="L1266" s="14"/>
      <c r="M1266" s="14"/>
      <c r="N1266" s="12">
        <v>6003</v>
      </c>
      <c r="O1266" s="25"/>
      <c r="P1266" s="14"/>
      <c r="Q1266" s="11" t="s">
        <v>15</v>
      </c>
      <c r="R1266" s="16" t="s">
        <v>16</v>
      </c>
      <c r="S1266" s="12"/>
      <c r="T1266" s="13" t="s">
        <v>17</v>
      </c>
      <c r="U1266" s="13" t="s">
        <v>17</v>
      </c>
      <c r="V1266" s="11">
        <v>477</v>
      </c>
      <c r="W1266" s="14" t="s">
        <v>800</v>
      </c>
      <c r="X1266" s="14" t="s">
        <v>801</v>
      </c>
      <c r="Y1266" s="14" t="s">
        <v>20</v>
      </c>
      <c r="Z1266" s="14">
        <v>0</v>
      </c>
      <c r="AA1266" s="14"/>
      <c r="AB1266" s="15">
        <f>retribucións!$H$71</f>
        <v>18383.701689600002</v>
      </c>
      <c r="AC1266" s="15">
        <f>retribucións!$H$60</f>
        <v>18626.938628479998</v>
      </c>
      <c r="AD1266" s="15">
        <f t="shared" ref="AD1266:AD1292" si="59">AC1266-AB1266</f>
        <v>243.23693887999616</v>
      </c>
    </row>
    <row r="1267" spans="1:30" ht="15" customHeight="1" x14ac:dyDescent="0.25">
      <c r="A1267" s="13" t="s">
        <v>17</v>
      </c>
      <c r="B1267" s="13" t="s">
        <v>119</v>
      </c>
      <c r="C1267" s="14" t="s">
        <v>4351</v>
      </c>
      <c r="D1267" s="24" t="s">
        <v>4354</v>
      </c>
      <c r="E1267" s="14" t="s">
        <v>4355</v>
      </c>
      <c r="F1267" s="14" t="s">
        <v>1348</v>
      </c>
      <c r="G1267" s="11">
        <v>9</v>
      </c>
      <c r="H1267" s="15">
        <f>retribucións!$E$60</f>
        <v>6319.04</v>
      </c>
      <c r="I1267" s="11" t="s">
        <v>1349</v>
      </c>
      <c r="J1267" s="24" t="s">
        <v>1350</v>
      </c>
      <c r="K1267" s="11">
        <v>11</v>
      </c>
      <c r="L1267" s="14"/>
      <c r="M1267" s="14"/>
      <c r="N1267" s="12">
        <v>6003</v>
      </c>
      <c r="O1267" s="25"/>
      <c r="P1267" s="14"/>
      <c r="Q1267" s="11" t="s">
        <v>15</v>
      </c>
      <c r="R1267" s="16" t="s">
        <v>16</v>
      </c>
      <c r="S1267" s="12"/>
      <c r="T1267" s="13" t="s">
        <v>17</v>
      </c>
      <c r="U1267" s="13" t="s">
        <v>6687</v>
      </c>
      <c r="V1267" s="11" t="s">
        <v>119</v>
      </c>
      <c r="W1267" s="14" t="s">
        <v>119</v>
      </c>
      <c r="X1267" s="14" t="s">
        <v>119</v>
      </c>
      <c r="Y1267" s="14" t="s">
        <v>119</v>
      </c>
      <c r="Z1267" s="14" t="s">
        <v>119</v>
      </c>
      <c r="AA1267" s="14"/>
      <c r="AB1267" s="15">
        <f>retribucións!$H$71</f>
        <v>18383.701689600002</v>
      </c>
      <c r="AC1267" s="15">
        <f>retribucións!$H$60</f>
        <v>18626.938628479998</v>
      </c>
      <c r="AD1267" s="15">
        <f t="shared" si="59"/>
        <v>243.23693887999616</v>
      </c>
    </row>
    <row r="1268" spans="1:30" ht="15" customHeight="1" x14ac:dyDescent="0.25">
      <c r="A1268" s="13" t="s">
        <v>17</v>
      </c>
      <c r="B1268" s="13" t="s">
        <v>17</v>
      </c>
      <c r="C1268" s="14" t="s">
        <v>4351</v>
      </c>
      <c r="D1268" s="24" t="s">
        <v>4356</v>
      </c>
      <c r="E1268" s="14" t="s">
        <v>4357</v>
      </c>
      <c r="F1268" s="14" t="s">
        <v>1348</v>
      </c>
      <c r="G1268" s="11">
        <v>9</v>
      </c>
      <c r="H1268" s="15">
        <f>retribucións!$E$60</f>
        <v>6319.04</v>
      </c>
      <c r="I1268" s="11" t="s">
        <v>1349</v>
      </c>
      <c r="J1268" s="24" t="s">
        <v>1350</v>
      </c>
      <c r="K1268" s="11">
        <v>11</v>
      </c>
      <c r="L1268" s="14"/>
      <c r="M1268" s="14"/>
      <c r="N1268" s="12">
        <v>6003</v>
      </c>
      <c r="O1268" s="25"/>
      <c r="P1268" s="14"/>
      <c r="Q1268" s="11" t="s">
        <v>15</v>
      </c>
      <c r="R1268" s="16" t="s">
        <v>16</v>
      </c>
      <c r="S1268" s="12"/>
      <c r="T1268" s="13" t="s">
        <v>17</v>
      </c>
      <c r="U1268" s="13" t="s">
        <v>17</v>
      </c>
      <c r="V1268" s="11">
        <v>141</v>
      </c>
      <c r="W1268" s="14" t="s">
        <v>802</v>
      </c>
      <c r="X1268" s="14" t="s">
        <v>803</v>
      </c>
      <c r="Y1268" s="14" t="s">
        <v>20</v>
      </c>
      <c r="Z1268" s="14">
        <v>0</v>
      </c>
      <c r="AA1268" s="14"/>
      <c r="AB1268" s="15">
        <f>retribucións!$H$71</f>
        <v>18383.701689600002</v>
      </c>
      <c r="AC1268" s="15">
        <f>retribucións!$H$60</f>
        <v>18626.938628479998</v>
      </c>
      <c r="AD1268" s="15">
        <f t="shared" si="59"/>
        <v>243.23693887999616</v>
      </c>
    </row>
    <row r="1269" spans="1:30" ht="15" customHeight="1" x14ac:dyDescent="0.25">
      <c r="A1269" s="13" t="s">
        <v>17</v>
      </c>
      <c r="B1269" s="13" t="s">
        <v>119</v>
      </c>
      <c r="C1269" s="14" t="s">
        <v>4358</v>
      </c>
      <c r="D1269" s="24" t="s">
        <v>4359</v>
      </c>
      <c r="E1269" s="14" t="s">
        <v>4360</v>
      </c>
      <c r="F1269" s="14" t="s">
        <v>1348</v>
      </c>
      <c r="G1269" s="11">
        <v>9</v>
      </c>
      <c r="H1269" s="15">
        <f>retribucións!$E$60</f>
        <v>6319.04</v>
      </c>
      <c r="I1269" s="11" t="s">
        <v>1349</v>
      </c>
      <c r="J1269" s="24" t="s">
        <v>1350</v>
      </c>
      <c r="K1269" s="11">
        <v>11</v>
      </c>
      <c r="L1269" s="14"/>
      <c r="M1269" s="14"/>
      <c r="N1269" s="12">
        <v>6003</v>
      </c>
      <c r="O1269" s="25"/>
      <c r="P1269" s="14"/>
      <c r="Q1269" s="11" t="s">
        <v>15</v>
      </c>
      <c r="R1269" s="16" t="s">
        <v>16</v>
      </c>
      <c r="S1269" s="12"/>
      <c r="T1269" s="13" t="s">
        <v>17</v>
      </c>
      <c r="U1269" s="13" t="s">
        <v>6687</v>
      </c>
      <c r="V1269" s="11" t="s">
        <v>119</v>
      </c>
      <c r="W1269" s="14" t="s">
        <v>119</v>
      </c>
      <c r="X1269" s="14" t="s">
        <v>119</v>
      </c>
      <c r="Y1269" s="14" t="s">
        <v>119</v>
      </c>
      <c r="Z1269" s="14" t="s">
        <v>119</v>
      </c>
      <c r="AA1269" s="14"/>
      <c r="AB1269" s="15">
        <f>retribucións!$H$71</f>
        <v>18383.701689600002</v>
      </c>
      <c r="AC1269" s="15">
        <f>retribucións!$H$60</f>
        <v>18626.938628479998</v>
      </c>
      <c r="AD1269" s="15">
        <f t="shared" si="59"/>
        <v>243.23693887999616</v>
      </c>
    </row>
    <row r="1270" spans="1:30" ht="15" customHeight="1" x14ac:dyDescent="0.25">
      <c r="A1270" s="13" t="s">
        <v>17</v>
      </c>
      <c r="B1270" s="13" t="s">
        <v>119</v>
      </c>
      <c r="C1270" s="14" t="s">
        <v>4358</v>
      </c>
      <c r="D1270" s="24" t="s">
        <v>4361</v>
      </c>
      <c r="E1270" s="14" t="s">
        <v>4362</v>
      </c>
      <c r="F1270" s="14" t="s">
        <v>1348</v>
      </c>
      <c r="G1270" s="11">
        <v>9</v>
      </c>
      <c r="H1270" s="15">
        <f>retribucións!$E$60</f>
        <v>6319.04</v>
      </c>
      <c r="I1270" s="11" t="s">
        <v>1349</v>
      </c>
      <c r="J1270" s="24" t="s">
        <v>1350</v>
      </c>
      <c r="K1270" s="11">
        <v>11</v>
      </c>
      <c r="L1270" s="14"/>
      <c r="M1270" s="14"/>
      <c r="N1270" s="12">
        <v>6003</v>
      </c>
      <c r="O1270" s="25"/>
      <c r="P1270" s="14"/>
      <c r="Q1270" s="11" t="s">
        <v>15</v>
      </c>
      <c r="R1270" s="16" t="s">
        <v>16</v>
      </c>
      <c r="S1270" s="12"/>
      <c r="T1270" s="13" t="s">
        <v>17</v>
      </c>
      <c r="U1270" s="13" t="s">
        <v>6687</v>
      </c>
      <c r="V1270" s="11" t="s">
        <v>119</v>
      </c>
      <c r="W1270" s="14" t="s">
        <v>119</v>
      </c>
      <c r="X1270" s="14" t="s">
        <v>119</v>
      </c>
      <c r="Y1270" s="14" t="s">
        <v>119</v>
      </c>
      <c r="Z1270" s="14" t="s">
        <v>119</v>
      </c>
      <c r="AA1270" s="14"/>
      <c r="AB1270" s="15">
        <f>retribucións!$H$71</f>
        <v>18383.701689600002</v>
      </c>
      <c r="AC1270" s="15">
        <f>retribucións!$H$60</f>
        <v>18626.938628479998</v>
      </c>
      <c r="AD1270" s="15">
        <f t="shared" si="59"/>
        <v>243.23693887999616</v>
      </c>
    </row>
    <row r="1271" spans="1:30" ht="15" customHeight="1" x14ac:dyDescent="0.25">
      <c r="A1271" s="13" t="s">
        <v>17</v>
      </c>
      <c r="B1271" s="13" t="s">
        <v>17</v>
      </c>
      <c r="C1271" s="14" t="s">
        <v>4358</v>
      </c>
      <c r="D1271" s="24" t="s">
        <v>4363</v>
      </c>
      <c r="E1271" s="14" t="s">
        <v>4364</v>
      </c>
      <c r="F1271" s="14" t="s">
        <v>1348</v>
      </c>
      <c r="G1271" s="11">
        <v>9</v>
      </c>
      <c r="H1271" s="15">
        <f>retribucións!$E$60</f>
        <v>6319.04</v>
      </c>
      <c r="I1271" s="11" t="s">
        <v>1349</v>
      </c>
      <c r="J1271" s="24" t="s">
        <v>1350</v>
      </c>
      <c r="K1271" s="11">
        <v>11</v>
      </c>
      <c r="L1271" s="14"/>
      <c r="M1271" s="14"/>
      <c r="N1271" s="12">
        <v>6003</v>
      </c>
      <c r="O1271" s="25"/>
      <c r="P1271" s="14"/>
      <c r="Q1271" s="11" t="s">
        <v>15</v>
      </c>
      <c r="R1271" s="16">
        <v>948</v>
      </c>
      <c r="S1271" s="12"/>
      <c r="T1271" s="13" t="s">
        <v>17</v>
      </c>
      <c r="U1271" s="13" t="s">
        <v>17</v>
      </c>
      <c r="V1271" s="11">
        <v>541</v>
      </c>
      <c r="W1271" s="14" t="s">
        <v>804</v>
      </c>
      <c r="X1271" s="14" t="s">
        <v>805</v>
      </c>
      <c r="Y1271" s="14" t="s">
        <v>20</v>
      </c>
      <c r="Z1271" s="14">
        <v>0</v>
      </c>
      <c r="AA1271" s="14"/>
      <c r="AB1271" s="15">
        <f>retribucións!$H$71</f>
        <v>18383.701689600002</v>
      </c>
      <c r="AC1271" s="15">
        <f>retribucións!$H$60</f>
        <v>18626.938628479998</v>
      </c>
      <c r="AD1271" s="15">
        <f t="shared" si="59"/>
        <v>243.23693887999616</v>
      </c>
    </row>
    <row r="1272" spans="1:30" ht="15" customHeight="1" x14ac:dyDescent="0.25">
      <c r="A1272" s="13" t="s">
        <v>17</v>
      </c>
      <c r="B1272" s="13" t="s">
        <v>17</v>
      </c>
      <c r="C1272" s="14" t="s">
        <v>4365</v>
      </c>
      <c r="D1272" s="24" t="s">
        <v>4366</v>
      </c>
      <c r="E1272" s="14" t="s">
        <v>4367</v>
      </c>
      <c r="F1272" s="14" t="s">
        <v>1348</v>
      </c>
      <c r="G1272" s="11">
        <v>9</v>
      </c>
      <c r="H1272" s="15">
        <f>retribucións!$E$60</f>
        <v>6319.04</v>
      </c>
      <c r="I1272" s="11" t="s">
        <v>1349</v>
      </c>
      <c r="J1272" s="24" t="s">
        <v>1350</v>
      </c>
      <c r="K1272" s="11">
        <v>11</v>
      </c>
      <c r="L1272" s="14"/>
      <c r="M1272" s="14"/>
      <c r="N1272" s="12">
        <v>6003</v>
      </c>
      <c r="O1272" s="25"/>
      <c r="P1272" s="14"/>
      <c r="Q1272" s="11" t="s">
        <v>15</v>
      </c>
      <c r="R1272" s="16">
        <v>948</v>
      </c>
      <c r="S1272" s="12"/>
      <c r="T1272" s="13" t="s">
        <v>17</v>
      </c>
      <c r="U1272" s="13" t="s">
        <v>17</v>
      </c>
      <c r="V1272" s="11">
        <v>538</v>
      </c>
      <c r="W1272" s="14" t="s">
        <v>806</v>
      </c>
      <c r="X1272" s="14" t="s">
        <v>807</v>
      </c>
      <c r="Y1272" s="14" t="s">
        <v>20</v>
      </c>
      <c r="Z1272" s="14">
        <v>0</v>
      </c>
      <c r="AA1272" s="14"/>
      <c r="AB1272" s="15">
        <f>retribucións!$H$71</f>
        <v>18383.701689600002</v>
      </c>
      <c r="AC1272" s="15">
        <f>retribucións!$H$60</f>
        <v>18626.938628479998</v>
      </c>
      <c r="AD1272" s="15">
        <f t="shared" si="59"/>
        <v>243.23693887999616</v>
      </c>
    </row>
    <row r="1273" spans="1:30" ht="15" customHeight="1" x14ac:dyDescent="0.25">
      <c r="A1273" s="13" t="s">
        <v>17</v>
      </c>
      <c r="B1273" s="13" t="s">
        <v>17</v>
      </c>
      <c r="C1273" s="14" t="s">
        <v>4365</v>
      </c>
      <c r="D1273" s="24" t="s">
        <v>4368</v>
      </c>
      <c r="E1273" s="14" t="s">
        <v>4369</v>
      </c>
      <c r="F1273" s="14" t="s">
        <v>1348</v>
      </c>
      <c r="G1273" s="11">
        <v>9</v>
      </c>
      <c r="H1273" s="15">
        <f>retribucións!$E$60</f>
        <v>6319.04</v>
      </c>
      <c r="I1273" s="11" t="s">
        <v>1349</v>
      </c>
      <c r="J1273" s="24" t="s">
        <v>1350</v>
      </c>
      <c r="K1273" s="11">
        <v>11</v>
      </c>
      <c r="L1273" s="14"/>
      <c r="M1273" s="14"/>
      <c r="N1273" s="12">
        <v>6003</v>
      </c>
      <c r="O1273" s="25"/>
      <c r="P1273" s="14"/>
      <c r="Q1273" s="11" t="s">
        <v>15</v>
      </c>
      <c r="R1273" s="16" t="s">
        <v>16</v>
      </c>
      <c r="S1273" s="12"/>
      <c r="T1273" s="13" t="s">
        <v>17</v>
      </c>
      <c r="U1273" s="13" t="s">
        <v>17</v>
      </c>
      <c r="V1273" s="11">
        <v>496</v>
      </c>
      <c r="W1273" s="14" t="s">
        <v>808</v>
      </c>
      <c r="X1273" s="14" t="s">
        <v>809</v>
      </c>
      <c r="Y1273" s="14" t="s">
        <v>20</v>
      </c>
      <c r="Z1273" s="14">
        <v>0</v>
      </c>
      <c r="AA1273" s="14"/>
      <c r="AB1273" s="15">
        <f>retribucións!$H$71</f>
        <v>18383.701689600002</v>
      </c>
      <c r="AC1273" s="15">
        <f>retribucións!$H$60</f>
        <v>18626.938628479998</v>
      </c>
      <c r="AD1273" s="15">
        <f t="shared" si="59"/>
        <v>243.23693887999616</v>
      </c>
    </row>
    <row r="1274" spans="1:30" ht="15" customHeight="1" x14ac:dyDescent="0.25">
      <c r="A1274" s="13" t="s">
        <v>17</v>
      </c>
      <c r="B1274" s="13" t="s">
        <v>17</v>
      </c>
      <c r="C1274" s="14" t="s">
        <v>4370</v>
      </c>
      <c r="D1274" s="24" t="s">
        <v>4371</v>
      </c>
      <c r="E1274" s="14" t="s">
        <v>4372</v>
      </c>
      <c r="F1274" s="14" t="s">
        <v>1348</v>
      </c>
      <c r="G1274" s="11">
        <v>9</v>
      </c>
      <c r="H1274" s="15">
        <f>retribucións!$E$60</f>
        <v>6319.04</v>
      </c>
      <c r="I1274" s="11" t="s">
        <v>1349</v>
      </c>
      <c r="J1274" s="24" t="s">
        <v>1350</v>
      </c>
      <c r="K1274" s="11">
        <v>11</v>
      </c>
      <c r="L1274" s="14"/>
      <c r="M1274" s="14"/>
      <c r="N1274" s="12">
        <v>6003</v>
      </c>
      <c r="O1274" s="25"/>
      <c r="P1274" s="14"/>
      <c r="Q1274" s="11" t="s">
        <v>15</v>
      </c>
      <c r="R1274" s="16" t="s">
        <v>16</v>
      </c>
      <c r="S1274" s="12"/>
      <c r="T1274" s="13" t="s">
        <v>17</v>
      </c>
      <c r="U1274" s="13" t="s">
        <v>17</v>
      </c>
      <c r="V1274" s="11">
        <v>615</v>
      </c>
      <c r="W1274" s="14" t="s">
        <v>810</v>
      </c>
      <c r="X1274" s="14" t="s">
        <v>811</v>
      </c>
      <c r="Y1274" s="14" t="s">
        <v>20</v>
      </c>
      <c r="Z1274" s="14">
        <v>0</v>
      </c>
      <c r="AA1274" s="14"/>
      <c r="AB1274" s="15">
        <f>retribucións!$H$71</f>
        <v>18383.701689600002</v>
      </c>
      <c r="AC1274" s="15">
        <f>retribucións!$H$60</f>
        <v>18626.938628479998</v>
      </c>
      <c r="AD1274" s="15">
        <f t="shared" si="59"/>
        <v>243.23693887999616</v>
      </c>
    </row>
    <row r="1275" spans="1:30" ht="15" customHeight="1" x14ac:dyDescent="0.25">
      <c r="A1275" s="13" t="s">
        <v>17</v>
      </c>
      <c r="B1275" s="13" t="s">
        <v>17</v>
      </c>
      <c r="C1275" s="14" t="s">
        <v>4370</v>
      </c>
      <c r="D1275" s="24" t="s">
        <v>4373</v>
      </c>
      <c r="E1275" s="14" t="s">
        <v>4374</v>
      </c>
      <c r="F1275" s="14" t="s">
        <v>1348</v>
      </c>
      <c r="G1275" s="11">
        <v>9</v>
      </c>
      <c r="H1275" s="15">
        <f>retribucións!$E$60</f>
        <v>6319.04</v>
      </c>
      <c r="I1275" s="11" t="s">
        <v>1349</v>
      </c>
      <c r="J1275" s="24" t="s">
        <v>1350</v>
      </c>
      <c r="K1275" s="11">
        <v>11</v>
      </c>
      <c r="L1275" s="14"/>
      <c r="M1275" s="14"/>
      <c r="N1275" s="12">
        <v>6003</v>
      </c>
      <c r="O1275" s="25"/>
      <c r="P1275" s="14"/>
      <c r="Q1275" s="11" t="s">
        <v>15</v>
      </c>
      <c r="R1275" s="16" t="s">
        <v>16</v>
      </c>
      <c r="S1275" s="12"/>
      <c r="T1275" s="13" t="s">
        <v>17</v>
      </c>
      <c r="U1275" s="13" t="s">
        <v>17</v>
      </c>
      <c r="V1275" s="11">
        <v>446</v>
      </c>
      <c r="W1275" s="14" t="s">
        <v>812</v>
      </c>
      <c r="X1275" s="14" t="s">
        <v>813</v>
      </c>
      <c r="Y1275" s="14" t="s">
        <v>20</v>
      </c>
      <c r="Z1275" s="14">
        <v>0</v>
      </c>
      <c r="AA1275" s="14"/>
      <c r="AB1275" s="15">
        <f>retribucións!$H$71</f>
        <v>18383.701689600002</v>
      </c>
      <c r="AC1275" s="15">
        <f>retribucións!$H$60</f>
        <v>18626.938628479998</v>
      </c>
      <c r="AD1275" s="15">
        <f t="shared" si="59"/>
        <v>243.23693887999616</v>
      </c>
    </row>
    <row r="1276" spans="1:30" ht="15" customHeight="1" x14ac:dyDescent="0.25">
      <c r="A1276" s="13" t="s">
        <v>17</v>
      </c>
      <c r="B1276" s="13" t="s">
        <v>17</v>
      </c>
      <c r="C1276" s="14" t="s">
        <v>4375</v>
      </c>
      <c r="D1276" s="24" t="s">
        <v>4376</v>
      </c>
      <c r="E1276" s="14" t="s">
        <v>4377</v>
      </c>
      <c r="F1276" s="14" t="s">
        <v>1348</v>
      </c>
      <c r="G1276" s="11">
        <v>9</v>
      </c>
      <c r="H1276" s="15">
        <f>retribucións!$E$60</f>
        <v>6319.04</v>
      </c>
      <c r="I1276" s="11" t="s">
        <v>1349</v>
      </c>
      <c r="J1276" s="24" t="s">
        <v>1350</v>
      </c>
      <c r="K1276" s="11">
        <v>11</v>
      </c>
      <c r="L1276" s="14"/>
      <c r="M1276" s="14"/>
      <c r="N1276" s="12">
        <v>6003</v>
      </c>
      <c r="O1276" s="25"/>
      <c r="P1276" s="14"/>
      <c r="Q1276" s="11" t="s">
        <v>15</v>
      </c>
      <c r="R1276" s="16" t="s">
        <v>16</v>
      </c>
      <c r="S1276" s="12"/>
      <c r="T1276" s="13" t="s">
        <v>17</v>
      </c>
      <c r="U1276" s="13" t="s">
        <v>17</v>
      </c>
      <c r="V1276" s="11">
        <v>140</v>
      </c>
      <c r="W1276" s="14" t="s">
        <v>814</v>
      </c>
      <c r="X1276" s="14" t="s">
        <v>815</v>
      </c>
      <c r="Y1276" s="14" t="s">
        <v>20</v>
      </c>
      <c r="Z1276" s="14">
        <v>0</v>
      </c>
      <c r="AA1276" s="14"/>
      <c r="AB1276" s="15">
        <f>retribucións!$H$71</f>
        <v>18383.701689600002</v>
      </c>
      <c r="AC1276" s="15">
        <f>retribucións!$H$60</f>
        <v>18626.938628479998</v>
      </c>
      <c r="AD1276" s="15">
        <f t="shared" si="59"/>
        <v>243.23693887999616</v>
      </c>
    </row>
    <row r="1277" spans="1:30" ht="15" customHeight="1" x14ac:dyDescent="0.25">
      <c r="A1277" s="13" t="s">
        <v>17</v>
      </c>
      <c r="B1277" s="13" t="s">
        <v>17</v>
      </c>
      <c r="C1277" s="14" t="s">
        <v>4375</v>
      </c>
      <c r="D1277" s="24" t="s">
        <v>1301</v>
      </c>
      <c r="E1277" s="14" t="s">
        <v>4378</v>
      </c>
      <c r="F1277" s="14" t="s">
        <v>1348</v>
      </c>
      <c r="G1277" s="11">
        <v>9</v>
      </c>
      <c r="H1277" s="15">
        <f>retribucións!$E$60</f>
        <v>6319.04</v>
      </c>
      <c r="I1277" s="11" t="s">
        <v>1349</v>
      </c>
      <c r="J1277" s="24" t="s">
        <v>1350</v>
      </c>
      <c r="K1277" s="11">
        <v>11</v>
      </c>
      <c r="L1277" s="14"/>
      <c r="M1277" s="14"/>
      <c r="N1277" s="12">
        <v>6003</v>
      </c>
      <c r="O1277" s="25"/>
      <c r="P1277" s="14"/>
      <c r="Q1277" s="11" t="s">
        <v>15</v>
      </c>
      <c r="R1277" s="16" t="s">
        <v>16</v>
      </c>
      <c r="S1277" s="12"/>
      <c r="T1277" s="13" t="s">
        <v>17</v>
      </c>
      <c r="U1277" s="13" t="s">
        <v>17</v>
      </c>
      <c r="V1277" s="11">
        <v>73</v>
      </c>
      <c r="W1277" s="14" t="s">
        <v>816</v>
      </c>
      <c r="X1277" s="14" t="s">
        <v>817</v>
      </c>
      <c r="Y1277" s="14" t="s">
        <v>20</v>
      </c>
      <c r="Z1277" s="14">
        <v>0</v>
      </c>
      <c r="AA1277" s="14"/>
      <c r="AB1277" s="15">
        <f>retribucións!$H$71</f>
        <v>18383.701689600002</v>
      </c>
      <c r="AC1277" s="15">
        <f>retribucións!$H$60</f>
        <v>18626.938628479998</v>
      </c>
      <c r="AD1277" s="15">
        <f t="shared" si="59"/>
        <v>243.23693887999616</v>
      </c>
    </row>
    <row r="1278" spans="1:30" ht="15" customHeight="1" x14ac:dyDescent="0.25">
      <c r="A1278" s="13" t="s">
        <v>17</v>
      </c>
      <c r="B1278" s="13" t="s">
        <v>17</v>
      </c>
      <c r="C1278" s="14" t="s">
        <v>4375</v>
      </c>
      <c r="D1278" s="24" t="s">
        <v>4379</v>
      </c>
      <c r="E1278" s="14" t="s">
        <v>4380</v>
      </c>
      <c r="F1278" s="14" t="s">
        <v>1348</v>
      </c>
      <c r="G1278" s="11">
        <v>9</v>
      </c>
      <c r="H1278" s="15">
        <f>retribucións!$E$60</f>
        <v>6319.04</v>
      </c>
      <c r="I1278" s="11" t="s">
        <v>1349</v>
      </c>
      <c r="J1278" s="24" t="s">
        <v>1350</v>
      </c>
      <c r="K1278" s="11">
        <v>11</v>
      </c>
      <c r="L1278" s="14"/>
      <c r="M1278" s="14"/>
      <c r="N1278" s="12">
        <v>6003</v>
      </c>
      <c r="O1278" s="25"/>
      <c r="P1278" s="14"/>
      <c r="Q1278" s="11" t="s">
        <v>15</v>
      </c>
      <c r="R1278" s="16" t="s">
        <v>16</v>
      </c>
      <c r="S1278" s="12"/>
      <c r="T1278" s="13" t="s">
        <v>17</v>
      </c>
      <c r="U1278" s="13" t="s">
        <v>17</v>
      </c>
      <c r="V1278" s="11">
        <v>533</v>
      </c>
      <c r="W1278" s="14" t="s">
        <v>818</v>
      </c>
      <c r="X1278" s="14" t="s">
        <v>819</v>
      </c>
      <c r="Y1278" s="14" t="s">
        <v>20</v>
      </c>
      <c r="Z1278" s="14">
        <v>0</v>
      </c>
      <c r="AA1278" s="14"/>
      <c r="AB1278" s="15">
        <f>retribucións!$H$71</f>
        <v>18383.701689600002</v>
      </c>
      <c r="AC1278" s="15">
        <f>retribucións!$H$60</f>
        <v>18626.938628479998</v>
      </c>
      <c r="AD1278" s="15">
        <f t="shared" si="59"/>
        <v>243.23693887999616</v>
      </c>
    </row>
    <row r="1279" spans="1:30" ht="15" customHeight="1" x14ac:dyDescent="0.25">
      <c r="A1279" s="13" t="s">
        <v>17</v>
      </c>
      <c r="B1279" s="13" t="s">
        <v>119</v>
      </c>
      <c r="C1279" s="14" t="s">
        <v>4381</v>
      </c>
      <c r="D1279" s="24" t="s">
        <v>4382</v>
      </c>
      <c r="E1279" s="14" t="s">
        <v>4383</v>
      </c>
      <c r="F1279" s="14" t="s">
        <v>1348</v>
      </c>
      <c r="G1279" s="11">
        <v>9</v>
      </c>
      <c r="H1279" s="15">
        <f>retribucións!$E$60</f>
        <v>6319.04</v>
      </c>
      <c r="I1279" s="11" t="s">
        <v>1349</v>
      </c>
      <c r="J1279" s="24" t="s">
        <v>1350</v>
      </c>
      <c r="K1279" s="11">
        <v>11</v>
      </c>
      <c r="L1279" s="14"/>
      <c r="M1279" s="14"/>
      <c r="N1279" s="12">
        <v>6003</v>
      </c>
      <c r="O1279" s="25"/>
      <c r="P1279" s="14"/>
      <c r="Q1279" s="11" t="s">
        <v>15</v>
      </c>
      <c r="R1279" s="16" t="s">
        <v>16</v>
      </c>
      <c r="S1279" s="12"/>
      <c r="T1279" s="13" t="s">
        <v>17</v>
      </c>
      <c r="U1279" s="13" t="s">
        <v>6687</v>
      </c>
      <c r="V1279" s="11" t="s">
        <v>119</v>
      </c>
      <c r="W1279" s="14" t="s">
        <v>119</v>
      </c>
      <c r="X1279" s="14" t="s">
        <v>119</v>
      </c>
      <c r="Y1279" s="14" t="s">
        <v>119</v>
      </c>
      <c r="Z1279" s="14" t="s">
        <v>119</v>
      </c>
      <c r="AA1279" s="14"/>
      <c r="AB1279" s="15">
        <f>retribucións!$H$71</f>
        <v>18383.701689600002</v>
      </c>
      <c r="AC1279" s="15">
        <f>retribucións!$H$60</f>
        <v>18626.938628479998</v>
      </c>
      <c r="AD1279" s="15">
        <f t="shared" si="59"/>
        <v>243.23693887999616</v>
      </c>
    </row>
    <row r="1280" spans="1:30" ht="15" customHeight="1" x14ac:dyDescent="0.25">
      <c r="A1280" s="13" t="s">
        <v>17</v>
      </c>
      <c r="B1280" s="13" t="s">
        <v>119</v>
      </c>
      <c r="C1280" s="14" t="s">
        <v>4381</v>
      </c>
      <c r="D1280" s="24" t="s">
        <v>4384</v>
      </c>
      <c r="E1280" s="14" t="s">
        <v>4385</v>
      </c>
      <c r="F1280" s="14" t="s">
        <v>1348</v>
      </c>
      <c r="G1280" s="11">
        <v>9</v>
      </c>
      <c r="H1280" s="15">
        <f>retribucións!$E$60</f>
        <v>6319.04</v>
      </c>
      <c r="I1280" s="11" t="s">
        <v>1349</v>
      </c>
      <c r="J1280" s="24" t="s">
        <v>1350</v>
      </c>
      <c r="K1280" s="11">
        <v>11</v>
      </c>
      <c r="L1280" s="14"/>
      <c r="M1280" s="14"/>
      <c r="N1280" s="12">
        <v>6003</v>
      </c>
      <c r="O1280" s="25"/>
      <c r="P1280" s="14"/>
      <c r="Q1280" s="11" t="s">
        <v>15</v>
      </c>
      <c r="R1280" s="16">
        <v>948</v>
      </c>
      <c r="S1280" s="12"/>
      <c r="T1280" s="13" t="s">
        <v>17</v>
      </c>
      <c r="U1280" s="13" t="s">
        <v>6687</v>
      </c>
      <c r="V1280" s="11" t="s">
        <v>119</v>
      </c>
      <c r="W1280" s="14" t="s">
        <v>119</v>
      </c>
      <c r="X1280" s="14" t="s">
        <v>119</v>
      </c>
      <c r="Y1280" s="14" t="s">
        <v>119</v>
      </c>
      <c r="Z1280" s="14" t="s">
        <v>119</v>
      </c>
      <c r="AA1280" s="14"/>
      <c r="AB1280" s="15">
        <f>retribucións!$H$71</f>
        <v>18383.701689600002</v>
      </c>
      <c r="AC1280" s="15">
        <f>retribucións!$H$60</f>
        <v>18626.938628479998</v>
      </c>
      <c r="AD1280" s="15">
        <f t="shared" si="59"/>
        <v>243.23693887999616</v>
      </c>
    </row>
    <row r="1281" spans="1:30" ht="15" customHeight="1" x14ac:dyDescent="0.25">
      <c r="A1281" s="13" t="s">
        <v>17</v>
      </c>
      <c r="B1281" s="13" t="s">
        <v>119</v>
      </c>
      <c r="C1281" s="14" t="s">
        <v>4381</v>
      </c>
      <c r="D1281" s="24" t="s">
        <v>4386</v>
      </c>
      <c r="E1281" s="14" t="s">
        <v>4387</v>
      </c>
      <c r="F1281" s="14" t="s">
        <v>1348</v>
      </c>
      <c r="G1281" s="11">
        <v>9</v>
      </c>
      <c r="H1281" s="15">
        <f>retribucións!$E$60</f>
        <v>6319.04</v>
      </c>
      <c r="I1281" s="11" t="s">
        <v>1349</v>
      </c>
      <c r="J1281" s="24" t="s">
        <v>1350</v>
      </c>
      <c r="K1281" s="11">
        <v>11</v>
      </c>
      <c r="L1281" s="14"/>
      <c r="M1281" s="14"/>
      <c r="N1281" s="12">
        <v>6003</v>
      </c>
      <c r="O1281" s="25"/>
      <c r="P1281" s="14"/>
      <c r="Q1281" s="11" t="s">
        <v>15</v>
      </c>
      <c r="R1281" s="16">
        <v>948</v>
      </c>
      <c r="S1281" s="12"/>
      <c r="T1281" s="13" t="s">
        <v>17</v>
      </c>
      <c r="U1281" s="13" t="s">
        <v>6687</v>
      </c>
      <c r="V1281" s="11" t="s">
        <v>119</v>
      </c>
      <c r="W1281" s="14" t="s">
        <v>119</v>
      </c>
      <c r="X1281" s="14" t="s">
        <v>119</v>
      </c>
      <c r="Y1281" s="14" t="s">
        <v>119</v>
      </c>
      <c r="Z1281" s="14" t="s">
        <v>119</v>
      </c>
      <c r="AA1281" s="14"/>
      <c r="AB1281" s="15">
        <f>retribucións!$H$71</f>
        <v>18383.701689600002</v>
      </c>
      <c r="AC1281" s="15">
        <f>retribucións!$H$60</f>
        <v>18626.938628479998</v>
      </c>
      <c r="AD1281" s="15">
        <f t="shared" si="59"/>
        <v>243.23693887999616</v>
      </c>
    </row>
    <row r="1282" spans="1:30" ht="15" customHeight="1" x14ac:dyDescent="0.25">
      <c r="A1282" s="13" t="s">
        <v>17</v>
      </c>
      <c r="B1282" s="13" t="s">
        <v>17</v>
      </c>
      <c r="C1282" s="14" t="s">
        <v>4388</v>
      </c>
      <c r="D1282" s="24" t="s">
        <v>4389</v>
      </c>
      <c r="E1282" s="14" t="s">
        <v>4390</v>
      </c>
      <c r="F1282" s="14" t="s">
        <v>1348</v>
      </c>
      <c r="G1282" s="11">
        <v>9</v>
      </c>
      <c r="H1282" s="15">
        <f>retribucións!$E$60</f>
        <v>6319.04</v>
      </c>
      <c r="I1282" s="11" t="s">
        <v>1349</v>
      </c>
      <c r="J1282" s="24" t="s">
        <v>1350</v>
      </c>
      <c r="K1282" s="11">
        <v>11</v>
      </c>
      <c r="L1282" s="14"/>
      <c r="M1282" s="14"/>
      <c r="N1282" s="12">
        <v>6003</v>
      </c>
      <c r="O1282" s="25"/>
      <c r="P1282" s="14"/>
      <c r="Q1282" s="11" t="s">
        <v>15</v>
      </c>
      <c r="R1282" s="16" t="s">
        <v>16</v>
      </c>
      <c r="S1282" s="12"/>
      <c r="T1282" s="13" t="s">
        <v>17</v>
      </c>
      <c r="U1282" s="13" t="s">
        <v>17</v>
      </c>
      <c r="V1282" s="11">
        <v>32</v>
      </c>
      <c r="W1282" s="14" t="s">
        <v>820</v>
      </c>
      <c r="X1282" s="14" t="s">
        <v>821</v>
      </c>
      <c r="Y1282" s="14" t="s">
        <v>20</v>
      </c>
      <c r="Z1282" s="14">
        <v>0</v>
      </c>
      <c r="AA1282" s="14"/>
      <c r="AB1282" s="15">
        <f>retribucións!$H$71</f>
        <v>18383.701689600002</v>
      </c>
      <c r="AC1282" s="15">
        <f>retribucións!$H$60</f>
        <v>18626.938628479998</v>
      </c>
      <c r="AD1282" s="15">
        <f t="shared" si="59"/>
        <v>243.23693887999616</v>
      </c>
    </row>
    <row r="1283" spans="1:30" ht="15" customHeight="1" x14ac:dyDescent="0.25">
      <c r="A1283" s="13" t="s">
        <v>17</v>
      </c>
      <c r="B1283" s="13" t="s">
        <v>119</v>
      </c>
      <c r="C1283" s="14" t="s">
        <v>4388</v>
      </c>
      <c r="D1283" s="24" t="s">
        <v>4391</v>
      </c>
      <c r="E1283" s="14" t="s">
        <v>4392</v>
      </c>
      <c r="F1283" s="14" t="s">
        <v>1348</v>
      </c>
      <c r="G1283" s="11">
        <v>9</v>
      </c>
      <c r="H1283" s="15">
        <f>retribucións!$E$60</f>
        <v>6319.04</v>
      </c>
      <c r="I1283" s="11" t="s">
        <v>1349</v>
      </c>
      <c r="J1283" s="24" t="s">
        <v>1350</v>
      </c>
      <c r="K1283" s="11">
        <v>11</v>
      </c>
      <c r="L1283" s="14"/>
      <c r="M1283" s="14"/>
      <c r="N1283" s="12">
        <v>6003</v>
      </c>
      <c r="O1283" s="25"/>
      <c r="P1283" s="14"/>
      <c r="Q1283" s="11" t="s">
        <v>15</v>
      </c>
      <c r="R1283" s="16" t="s">
        <v>16</v>
      </c>
      <c r="S1283" s="12"/>
      <c r="T1283" s="13" t="s">
        <v>17</v>
      </c>
      <c r="U1283" s="13" t="s">
        <v>6687</v>
      </c>
      <c r="V1283" s="11" t="s">
        <v>119</v>
      </c>
      <c r="W1283" s="14" t="s">
        <v>119</v>
      </c>
      <c r="X1283" s="14" t="s">
        <v>119</v>
      </c>
      <c r="Y1283" s="14" t="s">
        <v>119</v>
      </c>
      <c r="Z1283" s="14" t="s">
        <v>119</v>
      </c>
      <c r="AA1283" s="14"/>
      <c r="AB1283" s="15">
        <f>retribucións!$H$71</f>
        <v>18383.701689600002</v>
      </c>
      <c r="AC1283" s="15">
        <f>retribucións!$H$60</f>
        <v>18626.938628479998</v>
      </c>
      <c r="AD1283" s="15">
        <f t="shared" si="59"/>
        <v>243.23693887999616</v>
      </c>
    </row>
    <row r="1284" spans="1:30" ht="15" customHeight="1" x14ac:dyDescent="0.25">
      <c r="A1284" s="13" t="s">
        <v>17</v>
      </c>
      <c r="B1284" s="13" t="s">
        <v>119</v>
      </c>
      <c r="C1284" s="14" t="s">
        <v>4388</v>
      </c>
      <c r="D1284" s="24" t="s">
        <v>4393</v>
      </c>
      <c r="E1284" s="14" t="s">
        <v>4394</v>
      </c>
      <c r="F1284" s="14" t="s">
        <v>1348</v>
      </c>
      <c r="G1284" s="11">
        <v>9</v>
      </c>
      <c r="H1284" s="15">
        <f>retribucións!$E$60</f>
        <v>6319.04</v>
      </c>
      <c r="I1284" s="11" t="s">
        <v>1349</v>
      </c>
      <c r="J1284" s="24" t="s">
        <v>1350</v>
      </c>
      <c r="K1284" s="11">
        <v>11</v>
      </c>
      <c r="L1284" s="14"/>
      <c r="M1284" s="14"/>
      <c r="N1284" s="12">
        <v>6003</v>
      </c>
      <c r="O1284" s="25"/>
      <c r="P1284" s="14"/>
      <c r="Q1284" s="11" t="s">
        <v>15</v>
      </c>
      <c r="R1284" s="16" t="s">
        <v>16</v>
      </c>
      <c r="S1284" s="12"/>
      <c r="T1284" s="13" t="s">
        <v>17</v>
      </c>
      <c r="U1284" s="13" t="s">
        <v>6687</v>
      </c>
      <c r="V1284" s="11" t="s">
        <v>119</v>
      </c>
      <c r="W1284" s="14" t="s">
        <v>119</v>
      </c>
      <c r="X1284" s="14" t="s">
        <v>119</v>
      </c>
      <c r="Y1284" s="14" t="s">
        <v>119</v>
      </c>
      <c r="Z1284" s="14" t="s">
        <v>119</v>
      </c>
      <c r="AA1284" s="14"/>
      <c r="AB1284" s="15">
        <f>retribucións!$H$71</f>
        <v>18383.701689600002</v>
      </c>
      <c r="AC1284" s="15">
        <f>retribucións!$H$60</f>
        <v>18626.938628479998</v>
      </c>
      <c r="AD1284" s="15">
        <f t="shared" si="59"/>
        <v>243.23693887999616</v>
      </c>
    </row>
    <row r="1285" spans="1:30" ht="15" customHeight="1" x14ac:dyDescent="0.25">
      <c r="A1285" s="13" t="s">
        <v>17</v>
      </c>
      <c r="B1285" s="13" t="s">
        <v>119</v>
      </c>
      <c r="C1285" s="14" t="s">
        <v>4395</v>
      </c>
      <c r="D1285" s="24" t="s">
        <v>4396</v>
      </c>
      <c r="E1285" s="14" t="s">
        <v>4397</v>
      </c>
      <c r="F1285" s="14" t="s">
        <v>1348</v>
      </c>
      <c r="G1285" s="11">
        <v>9</v>
      </c>
      <c r="H1285" s="15">
        <f>retribucións!$E$60</f>
        <v>6319.04</v>
      </c>
      <c r="I1285" s="11" t="s">
        <v>1349</v>
      </c>
      <c r="J1285" s="24" t="s">
        <v>1350</v>
      </c>
      <c r="K1285" s="11">
        <v>11</v>
      </c>
      <c r="L1285" s="14"/>
      <c r="M1285" s="14"/>
      <c r="N1285" s="12">
        <v>6003</v>
      </c>
      <c r="O1285" s="25"/>
      <c r="P1285" s="14"/>
      <c r="Q1285" s="11" t="s">
        <v>15</v>
      </c>
      <c r="R1285" s="16" t="s">
        <v>16</v>
      </c>
      <c r="S1285" s="12"/>
      <c r="T1285" s="13" t="s">
        <v>17</v>
      </c>
      <c r="U1285" s="13" t="s">
        <v>6687</v>
      </c>
      <c r="V1285" s="11" t="s">
        <v>119</v>
      </c>
      <c r="W1285" s="14" t="s">
        <v>119</v>
      </c>
      <c r="X1285" s="14" t="s">
        <v>119</v>
      </c>
      <c r="Y1285" s="14" t="s">
        <v>119</v>
      </c>
      <c r="Z1285" s="14" t="s">
        <v>119</v>
      </c>
      <c r="AA1285" s="14"/>
      <c r="AB1285" s="15">
        <f>retribucións!$H$71</f>
        <v>18383.701689600002</v>
      </c>
      <c r="AC1285" s="15">
        <f>retribucións!$H$60</f>
        <v>18626.938628479998</v>
      </c>
      <c r="AD1285" s="15">
        <f t="shared" si="59"/>
        <v>243.23693887999616</v>
      </c>
    </row>
    <row r="1286" spans="1:30" ht="15" customHeight="1" x14ac:dyDescent="0.25">
      <c r="A1286" s="13" t="s">
        <v>17</v>
      </c>
      <c r="B1286" s="13" t="s">
        <v>17</v>
      </c>
      <c r="C1286" s="14" t="s">
        <v>4395</v>
      </c>
      <c r="D1286" s="24" t="s">
        <v>4398</v>
      </c>
      <c r="E1286" s="14" t="s">
        <v>4399</v>
      </c>
      <c r="F1286" s="14" t="s">
        <v>1348</v>
      </c>
      <c r="G1286" s="11">
        <v>9</v>
      </c>
      <c r="H1286" s="15">
        <f>retribucións!$E$60</f>
        <v>6319.04</v>
      </c>
      <c r="I1286" s="11" t="s">
        <v>1349</v>
      </c>
      <c r="J1286" s="24" t="s">
        <v>1350</v>
      </c>
      <c r="K1286" s="11">
        <v>11</v>
      </c>
      <c r="L1286" s="14"/>
      <c r="M1286" s="14"/>
      <c r="N1286" s="12">
        <v>6003</v>
      </c>
      <c r="O1286" s="25"/>
      <c r="P1286" s="14"/>
      <c r="Q1286" s="11" t="s">
        <v>15</v>
      </c>
      <c r="R1286" s="16" t="s">
        <v>16</v>
      </c>
      <c r="S1286" s="12"/>
      <c r="T1286" s="13" t="s">
        <v>17</v>
      </c>
      <c r="U1286" s="13" t="s">
        <v>17</v>
      </c>
      <c r="V1286" s="11">
        <v>283</v>
      </c>
      <c r="W1286" s="14" t="s">
        <v>822</v>
      </c>
      <c r="X1286" s="14" t="s">
        <v>823</v>
      </c>
      <c r="Y1286" s="14" t="s">
        <v>20</v>
      </c>
      <c r="Z1286" s="14">
        <v>0</v>
      </c>
      <c r="AA1286" s="14"/>
      <c r="AB1286" s="15">
        <f>retribucións!$H$71</f>
        <v>18383.701689600002</v>
      </c>
      <c r="AC1286" s="15">
        <f>retribucións!$H$60</f>
        <v>18626.938628479998</v>
      </c>
      <c r="AD1286" s="15">
        <f t="shared" si="59"/>
        <v>243.23693887999616</v>
      </c>
    </row>
    <row r="1287" spans="1:30" ht="15" customHeight="1" x14ac:dyDescent="0.25">
      <c r="A1287" s="13" t="s">
        <v>17</v>
      </c>
      <c r="B1287" s="13" t="s">
        <v>17</v>
      </c>
      <c r="C1287" s="14" t="s">
        <v>4395</v>
      </c>
      <c r="D1287" s="24" t="s">
        <v>4400</v>
      </c>
      <c r="E1287" s="14" t="s">
        <v>4401</v>
      </c>
      <c r="F1287" s="14" t="s">
        <v>1348</v>
      </c>
      <c r="G1287" s="11">
        <v>9</v>
      </c>
      <c r="H1287" s="15">
        <f>retribucións!$E$60</f>
        <v>6319.04</v>
      </c>
      <c r="I1287" s="11" t="s">
        <v>1349</v>
      </c>
      <c r="J1287" s="24" t="s">
        <v>1350</v>
      </c>
      <c r="K1287" s="11">
        <v>11</v>
      </c>
      <c r="L1287" s="14"/>
      <c r="M1287" s="14"/>
      <c r="N1287" s="12">
        <v>6003</v>
      </c>
      <c r="O1287" s="25"/>
      <c r="P1287" s="14"/>
      <c r="Q1287" s="11" t="s">
        <v>15</v>
      </c>
      <c r="R1287" s="16" t="s">
        <v>16</v>
      </c>
      <c r="S1287" s="12"/>
      <c r="T1287" s="13" t="s">
        <v>17</v>
      </c>
      <c r="U1287" s="13" t="s">
        <v>17</v>
      </c>
      <c r="V1287" s="11">
        <v>144</v>
      </c>
      <c r="W1287" s="14" t="s">
        <v>824</v>
      </c>
      <c r="X1287" s="14" t="s">
        <v>825</v>
      </c>
      <c r="Y1287" s="14" t="s">
        <v>20</v>
      </c>
      <c r="Z1287" s="14">
        <v>0</v>
      </c>
      <c r="AA1287" s="14"/>
      <c r="AB1287" s="15">
        <f>retribucións!$H$71</f>
        <v>18383.701689600002</v>
      </c>
      <c r="AC1287" s="15">
        <f>retribucións!$H$60</f>
        <v>18626.938628479998</v>
      </c>
      <c r="AD1287" s="15">
        <f t="shared" si="59"/>
        <v>243.23693887999616</v>
      </c>
    </row>
    <row r="1288" spans="1:30" ht="15" customHeight="1" x14ac:dyDescent="0.25">
      <c r="A1288" s="13" t="s">
        <v>17</v>
      </c>
      <c r="B1288" s="13" t="s">
        <v>119</v>
      </c>
      <c r="C1288" s="14" t="s">
        <v>4395</v>
      </c>
      <c r="D1288" s="24" t="s">
        <v>4402</v>
      </c>
      <c r="E1288" s="14" t="s">
        <v>4403</v>
      </c>
      <c r="F1288" s="14" t="s">
        <v>1348</v>
      </c>
      <c r="G1288" s="11">
        <v>9</v>
      </c>
      <c r="H1288" s="15">
        <f>retribucións!$E$60</f>
        <v>6319.04</v>
      </c>
      <c r="I1288" s="11" t="s">
        <v>1349</v>
      </c>
      <c r="J1288" s="24" t="s">
        <v>1350</v>
      </c>
      <c r="K1288" s="11">
        <v>11</v>
      </c>
      <c r="L1288" s="14"/>
      <c r="M1288" s="14"/>
      <c r="N1288" s="12">
        <v>6003</v>
      </c>
      <c r="O1288" s="25"/>
      <c r="P1288" s="14"/>
      <c r="Q1288" s="11" t="s">
        <v>15</v>
      </c>
      <c r="R1288" s="16" t="s">
        <v>16</v>
      </c>
      <c r="S1288" s="12"/>
      <c r="T1288" s="13" t="s">
        <v>17</v>
      </c>
      <c r="U1288" s="13" t="s">
        <v>6687</v>
      </c>
      <c r="V1288" s="11" t="s">
        <v>119</v>
      </c>
      <c r="W1288" s="14" t="s">
        <v>119</v>
      </c>
      <c r="X1288" s="14" t="s">
        <v>119</v>
      </c>
      <c r="Y1288" s="14" t="s">
        <v>119</v>
      </c>
      <c r="Z1288" s="14" t="s">
        <v>119</v>
      </c>
      <c r="AA1288" s="14"/>
      <c r="AB1288" s="15">
        <f>retribucións!$H$71</f>
        <v>18383.701689600002</v>
      </c>
      <c r="AC1288" s="15">
        <f>retribucións!$H$60</f>
        <v>18626.938628479998</v>
      </c>
      <c r="AD1288" s="15">
        <f t="shared" si="59"/>
        <v>243.23693887999616</v>
      </c>
    </row>
    <row r="1289" spans="1:30" ht="15" customHeight="1" x14ac:dyDescent="0.25">
      <c r="A1289" s="13" t="s">
        <v>17</v>
      </c>
      <c r="B1289" s="13" t="s">
        <v>119</v>
      </c>
      <c r="C1289" s="14" t="s">
        <v>4404</v>
      </c>
      <c r="D1289" s="24" t="s">
        <v>4405</v>
      </c>
      <c r="E1289" s="14" t="s">
        <v>4406</v>
      </c>
      <c r="F1289" s="14" t="s">
        <v>1348</v>
      </c>
      <c r="G1289" s="11">
        <v>9</v>
      </c>
      <c r="H1289" s="15">
        <f>retribucións!$E$60</f>
        <v>6319.04</v>
      </c>
      <c r="I1289" s="11" t="s">
        <v>1349</v>
      </c>
      <c r="J1289" s="24" t="s">
        <v>1350</v>
      </c>
      <c r="K1289" s="11">
        <v>11</v>
      </c>
      <c r="L1289" s="14"/>
      <c r="M1289" s="14"/>
      <c r="N1289" s="12">
        <v>6003</v>
      </c>
      <c r="O1289" s="25"/>
      <c r="P1289" s="14"/>
      <c r="Q1289" s="11" t="s">
        <v>15</v>
      </c>
      <c r="R1289" s="16" t="s">
        <v>16</v>
      </c>
      <c r="S1289" s="12"/>
      <c r="T1289" s="13" t="s">
        <v>17</v>
      </c>
      <c r="U1289" s="13" t="s">
        <v>6687</v>
      </c>
      <c r="V1289" s="11" t="s">
        <v>119</v>
      </c>
      <c r="W1289" s="14" t="s">
        <v>119</v>
      </c>
      <c r="X1289" s="14" t="s">
        <v>119</v>
      </c>
      <c r="Y1289" s="14" t="s">
        <v>119</v>
      </c>
      <c r="Z1289" s="14" t="s">
        <v>119</v>
      </c>
      <c r="AA1289" s="14"/>
      <c r="AB1289" s="15">
        <f>retribucións!$H$71</f>
        <v>18383.701689600002</v>
      </c>
      <c r="AC1289" s="15">
        <f>retribucións!$H$60</f>
        <v>18626.938628479998</v>
      </c>
      <c r="AD1289" s="15">
        <f t="shared" si="59"/>
        <v>243.23693887999616</v>
      </c>
    </row>
    <row r="1290" spans="1:30" ht="15" customHeight="1" x14ac:dyDescent="0.25">
      <c r="A1290" s="13" t="s">
        <v>17</v>
      </c>
      <c r="B1290" s="13" t="s">
        <v>17</v>
      </c>
      <c r="C1290" s="14" t="s">
        <v>4404</v>
      </c>
      <c r="D1290" s="24" t="s">
        <v>4407</v>
      </c>
      <c r="E1290" s="14" t="s">
        <v>4408</v>
      </c>
      <c r="F1290" s="14" t="s">
        <v>1348</v>
      </c>
      <c r="G1290" s="11">
        <v>9</v>
      </c>
      <c r="H1290" s="15">
        <f>retribucións!$E$60</f>
        <v>6319.04</v>
      </c>
      <c r="I1290" s="11" t="s">
        <v>1349</v>
      </c>
      <c r="J1290" s="24" t="s">
        <v>1350</v>
      </c>
      <c r="K1290" s="11">
        <v>11</v>
      </c>
      <c r="L1290" s="14"/>
      <c r="M1290" s="14"/>
      <c r="N1290" s="12">
        <v>6003</v>
      </c>
      <c r="O1290" s="25"/>
      <c r="P1290" s="14"/>
      <c r="Q1290" s="11" t="s">
        <v>15</v>
      </c>
      <c r="R1290" s="16">
        <v>948</v>
      </c>
      <c r="S1290" s="12"/>
      <c r="T1290" s="13" t="s">
        <v>17</v>
      </c>
      <c r="U1290" s="13" t="s">
        <v>17</v>
      </c>
      <c r="V1290" s="11">
        <v>118</v>
      </c>
      <c r="W1290" s="14" t="s">
        <v>826</v>
      </c>
      <c r="X1290" s="14" t="s">
        <v>827</v>
      </c>
      <c r="Y1290" s="14" t="s">
        <v>20</v>
      </c>
      <c r="Z1290" s="14">
        <v>0</v>
      </c>
      <c r="AA1290" s="14"/>
      <c r="AB1290" s="15">
        <f>retribucións!$H$71</f>
        <v>18383.701689600002</v>
      </c>
      <c r="AC1290" s="15">
        <f>retribucións!$H$60</f>
        <v>18626.938628479998</v>
      </c>
      <c r="AD1290" s="15">
        <f t="shared" si="59"/>
        <v>243.23693887999616</v>
      </c>
    </row>
    <row r="1291" spans="1:30" ht="15" customHeight="1" x14ac:dyDescent="0.25">
      <c r="A1291" s="13" t="s">
        <v>17</v>
      </c>
      <c r="B1291" s="13" t="s">
        <v>17</v>
      </c>
      <c r="C1291" s="14" t="s">
        <v>4404</v>
      </c>
      <c r="D1291" s="24" t="s">
        <v>4409</v>
      </c>
      <c r="E1291" s="14" t="s">
        <v>4410</v>
      </c>
      <c r="F1291" s="14" t="s">
        <v>1348</v>
      </c>
      <c r="G1291" s="11">
        <v>9</v>
      </c>
      <c r="H1291" s="15">
        <f>retribucións!$E$60</f>
        <v>6319.04</v>
      </c>
      <c r="I1291" s="11" t="s">
        <v>1349</v>
      </c>
      <c r="J1291" s="24" t="s">
        <v>1350</v>
      </c>
      <c r="K1291" s="11">
        <v>11</v>
      </c>
      <c r="L1291" s="14"/>
      <c r="M1291" s="14"/>
      <c r="N1291" s="12">
        <v>6003</v>
      </c>
      <c r="O1291" s="25"/>
      <c r="P1291" s="14"/>
      <c r="Q1291" s="11" t="s">
        <v>15</v>
      </c>
      <c r="R1291" s="16" t="s">
        <v>16</v>
      </c>
      <c r="S1291" s="12"/>
      <c r="T1291" s="13" t="s">
        <v>17</v>
      </c>
      <c r="U1291" s="13" t="s">
        <v>17</v>
      </c>
      <c r="V1291" s="11">
        <v>231</v>
      </c>
      <c r="W1291" s="14" t="s">
        <v>828</v>
      </c>
      <c r="X1291" s="14" t="s">
        <v>829</v>
      </c>
      <c r="Y1291" s="14" t="s">
        <v>20</v>
      </c>
      <c r="Z1291" s="14">
        <v>0</v>
      </c>
      <c r="AA1291" s="14"/>
      <c r="AB1291" s="15">
        <f>retribucións!$H$71</f>
        <v>18383.701689600002</v>
      </c>
      <c r="AC1291" s="15">
        <f>retribucións!$H$60</f>
        <v>18626.938628479998</v>
      </c>
      <c r="AD1291" s="15">
        <f t="shared" si="59"/>
        <v>243.23693887999616</v>
      </c>
    </row>
    <row r="1292" spans="1:30" ht="15" customHeight="1" x14ac:dyDescent="0.25">
      <c r="A1292" s="13" t="s">
        <v>17</v>
      </c>
      <c r="B1292" s="13" t="s">
        <v>119</v>
      </c>
      <c r="C1292" s="14" t="s">
        <v>4411</v>
      </c>
      <c r="D1292" s="24" t="s">
        <v>4412</v>
      </c>
      <c r="E1292" s="14" t="s">
        <v>4413</v>
      </c>
      <c r="F1292" s="14" t="s">
        <v>1348</v>
      </c>
      <c r="G1292" s="11">
        <v>9</v>
      </c>
      <c r="H1292" s="15">
        <f>retribucións!$E$60</f>
        <v>6319.04</v>
      </c>
      <c r="I1292" s="11" t="s">
        <v>1349</v>
      </c>
      <c r="J1292" s="24" t="s">
        <v>1350</v>
      </c>
      <c r="K1292" s="11">
        <v>11</v>
      </c>
      <c r="L1292" s="14"/>
      <c r="M1292" s="14"/>
      <c r="N1292" s="12">
        <v>6003</v>
      </c>
      <c r="O1292" s="25"/>
      <c r="P1292" s="14"/>
      <c r="Q1292" s="11" t="s">
        <v>15</v>
      </c>
      <c r="R1292" s="16" t="s">
        <v>16</v>
      </c>
      <c r="S1292" s="12"/>
      <c r="T1292" s="13" t="s">
        <v>17</v>
      </c>
      <c r="U1292" s="13" t="s">
        <v>6687</v>
      </c>
      <c r="V1292" s="11" t="s">
        <v>119</v>
      </c>
      <c r="W1292" s="14" t="s">
        <v>119</v>
      </c>
      <c r="X1292" s="14" t="s">
        <v>119</v>
      </c>
      <c r="Y1292" s="14" t="s">
        <v>119</v>
      </c>
      <c r="Z1292" s="14" t="s">
        <v>119</v>
      </c>
      <c r="AA1292" s="14"/>
      <c r="AB1292" s="15">
        <f>retribucións!$H$71</f>
        <v>18383.701689600002</v>
      </c>
      <c r="AC1292" s="15">
        <f>retribucións!$H$60</f>
        <v>18626.938628479998</v>
      </c>
      <c r="AD1292" s="15">
        <f t="shared" si="59"/>
        <v>243.23693887999616</v>
      </c>
    </row>
    <row r="1293" spans="1:30" ht="15" customHeight="1" x14ac:dyDescent="0.25">
      <c r="A1293" s="13" t="s">
        <v>17</v>
      </c>
      <c r="B1293" s="13" t="s">
        <v>119</v>
      </c>
      <c r="C1293" s="14" t="s">
        <v>4411</v>
      </c>
      <c r="D1293" s="24" t="s">
        <v>4414</v>
      </c>
      <c r="E1293" s="14" t="s">
        <v>4415</v>
      </c>
      <c r="F1293" s="14" t="s">
        <v>1348</v>
      </c>
      <c r="G1293" s="11">
        <v>10</v>
      </c>
      <c r="H1293" s="15">
        <f>retribucións!$E$59</f>
        <v>6486.34</v>
      </c>
      <c r="I1293" s="11" t="s">
        <v>1349</v>
      </c>
      <c r="J1293" s="24" t="s">
        <v>1350</v>
      </c>
      <c r="K1293" s="11">
        <v>11</v>
      </c>
      <c r="L1293" s="14"/>
      <c r="M1293" s="14"/>
      <c r="N1293" s="12">
        <v>6003</v>
      </c>
      <c r="O1293" s="25"/>
      <c r="P1293" s="14" t="s">
        <v>2259</v>
      </c>
      <c r="Q1293" s="11" t="s">
        <v>15</v>
      </c>
      <c r="R1293" s="16">
        <v>9733</v>
      </c>
      <c r="S1293" s="12"/>
      <c r="T1293" s="13" t="s">
        <v>17</v>
      </c>
      <c r="U1293" s="13" t="s">
        <v>6687</v>
      </c>
      <c r="V1293" s="11" t="s">
        <v>119</v>
      </c>
      <c r="W1293" s="14" t="s">
        <v>119</v>
      </c>
      <c r="X1293" s="14" t="s">
        <v>119</v>
      </c>
      <c r="Y1293" s="14" t="s">
        <v>119</v>
      </c>
      <c r="Z1293" s="14" t="s">
        <v>119</v>
      </c>
      <c r="AA1293" s="14"/>
      <c r="AB1293" s="15">
        <f>retribucións!$L$71</f>
        <v>18968.988064320001</v>
      </c>
      <c r="AC1293" s="15">
        <f>retribucións!$H$59</f>
        <v>19124.976097919996</v>
      </c>
      <c r="AD1293" s="15">
        <f>AC1293-AB1293</f>
        <v>155.98803359999511</v>
      </c>
    </row>
    <row r="1294" spans="1:30" ht="15" customHeight="1" x14ac:dyDescent="0.25">
      <c r="A1294" s="13" t="s">
        <v>17</v>
      </c>
      <c r="B1294" s="13" t="s">
        <v>119</v>
      </c>
      <c r="C1294" s="14" t="s">
        <v>4411</v>
      </c>
      <c r="D1294" s="24" t="s">
        <v>4416</v>
      </c>
      <c r="E1294" s="14" t="s">
        <v>4417</v>
      </c>
      <c r="F1294" s="14" t="s">
        <v>1348</v>
      </c>
      <c r="G1294" s="11">
        <v>9</v>
      </c>
      <c r="H1294" s="15">
        <f>retribucións!$E$60</f>
        <v>6319.04</v>
      </c>
      <c r="I1294" s="11" t="s">
        <v>1349</v>
      </c>
      <c r="J1294" s="24" t="s">
        <v>1350</v>
      </c>
      <c r="K1294" s="11">
        <v>11</v>
      </c>
      <c r="L1294" s="14"/>
      <c r="M1294" s="14"/>
      <c r="N1294" s="12">
        <v>6003</v>
      </c>
      <c r="O1294" s="25"/>
      <c r="P1294" s="14"/>
      <c r="Q1294" s="11" t="s">
        <v>15</v>
      </c>
      <c r="R1294" s="16" t="s">
        <v>16</v>
      </c>
      <c r="S1294" s="12"/>
      <c r="T1294" s="13" t="s">
        <v>17</v>
      </c>
      <c r="U1294" s="13" t="s">
        <v>6687</v>
      </c>
      <c r="V1294" s="11" t="s">
        <v>119</v>
      </c>
      <c r="W1294" s="14" t="s">
        <v>119</v>
      </c>
      <c r="X1294" s="14" t="s">
        <v>119</v>
      </c>
      <c r="Y1294" s="14" t="s">
        <v>119</v>
      </c>
      <c r="Z1294" s="14" t="s">
        <v>119</v>
      </c>
      <c r="AA1294" s="14"/>
      <c r="AB1294" s="15">
        <f>retribucións!$H$71</f>
        <v>18383.701689600002</v>
      </c>
      <c r="AC1294" s="15">
        <f>retribucións!$H$60</f>
        <v>18626.938628479998</v>
      </c>
      <c r="AD1294" s="15">
        <f t="shared" ref="AD1294:AD1298" si="60">AC1294-AB1294</f>
        <v>243.23693887999616</v>
      </c>
    </row>
    <row r="1295" spans="1:30" ht="15" customHeight="1" x14ac:dyDescent="0.25">
      <c r="A1295" s="13" t="s">
        <v>17</v>
      </c>
      <c r="B1295" s="13" t="s">
        <v>119</v>
      </c>
      <c r="C1295" s="14" t="s">
        <v>4418</v>
      </c>
      <c r="D1295" s="24" t="s">
        <v>4419</v>
      </c>
      <c r="E1295" s="14" t="s">
        <v>4420</v>
      </c>
      <c r="F1295" s="14" t="s">
        <v>1348</v>
      </c>
      <c r="G1295" s="11">
        <v>9</v>
      </c>
      <c r="H1295" s="15">
        <f>retribucións!$E$60</f>
        <v>6319.04</v>
      </c>
      <c r="I1295" s="11" t="s">
        <v>1349</v>
      </c>
      <c r="J1295" s="24" t="s">
        <v>1350</v>
      </c>
      <c r="K1295" s="11">
        <v>11</v>
      </c>
      <c r="L1295" s="14"/>
      <c r="M1295" s="14"/>
      <c r="N1295" s="12">
        <v>6003</v>
      </c>
      <c r="O1295" s="25"/>
      <c r="P1295" s="14"/>
      <c r="Q1295" s="11" t="s">
        <v>15</v>
      </c>
      <c r="R1295" s="16" t="s">
        <v>16</v>
      </c>
      <c r="S1295" s="12"/>
      <c r="T1295" s="13" t="s">
        <v>17</v>
      </c>
      <c r="U1295" s="13" t="s">
        <v>6687</v>
      </c>
      <c r="V1295" s="11" t="s">
        <v>119</v>
      </c>
      <c r="W1295" s="14" t="s">
        <v>119</v>
      </c>
      <c r="X1295" s="14" t="s">
        <v>119</v>
      </c>
      <c r="Y1295" s="14" t="s">
        <v>119</v>
      </c>
      <c r="Z1295" s="14" t="s">
        <v>119</v>
      </c>
      <c r="AA1295" s="14"/>
      <c r="AB1295" s="15">
        <f>retribucións!$H$71</f>
        <v>18383.701689600002</v>
      </c>
      <c r="AC1295" s="15">
        <f>retribucións!$H$60</f>
        <v>18626.938628479998</v>
      </c>
      <c r="AD1295" s="15">
        <f t="shared" si="60"/>
        <v>243.23693887999616</v>
      </c>
    </row>
    <row r="1296" spans="1:30" ht="15" customHeight="1" x14ac:dyDescent="0.25">
      <c r="A1296" s="13" t="s">
        <v>17</v>
      </c>
      <c r="B1296" s="13" t="s">
        <v>17</v>
      </c>
      <c r="C1296" s="14" t="s">
        <v>4421</v>
      </c>
      <c r="D1296" s="24" t="s">
        <v>4422</v>
      </c>
      <c r="E1296" s="14" t="s">
        <v>4423</v>
      </c>
      <c r="F1296" s="14" t="s">
        <v>1348</v>
      </c>
      <c r="G1296" s="11">
        <v>9</v>
      </c>
      <c r="H1296" s="15">
        <f>retribucións!$E$60</f>
        <v>6319.04</v>
      </c>
      <c r="I1296" s="11" t="s">
        <v>1349</v>
      </c>
      <c r="J1296" s="24" t="s">
        <v>1350</v>
      </c>
      <c r="K1296" s="11">
        <v>11</v>
      </c>
      <c r="L1296" s="14"/>
      <c r="M1296" s="14"/>
      <c r="N1296" s="12">
        <v>6003</v>
      </c>
      <c r="O1296" s="25"/>
      <c r="P1296" s="14"/>
      <c r="Q1296" s="11" t="s">
        <v>15</v>
      </c>
      <c r="R1296" s="16" t="s">
        <v>16</v>
      </c>
      <c r="S1296" s="12"/>
      <c r="T1296" s="13" t="s">
        <v>17</v>
      </c>
      <c r="U1296" s="13" t="s">
        <v>17</v>
      </c>
      <c r="V1296" s="11">
        <v>525</v>
      </c>
      <c r="W1296" s="14" t="s">
        <v>830</v>
      </c>
      <c r="X1296" s="14" t="s">
        <v>831</v>
      </c>
      <c r="Y1296" s="14" t="s">
        <v>20</v>
      </c>
      <c r="Z1296" s="14">
        <v>0</v>
      </c>
      <c r="AA1296" s="14"/>
      <c r="AB1296" s="15">
        <f>retribucións!$H$71</f>
        <v>18383.701689600002</v>
      </c>
      <c r="AC1296" s="15">
        <f>retribucións!$H$60</f>
        <v>18626.938628479998</v>
      </c>
      <c r="AD1296" s="15">
        <f t="shared" si="60"/>
        <v>243.23693887999616</v>
      </c>
    </row>
    <row r="1297" spans="1:30" ht="15" customHeight="1" x14ac:dyDescent="0.25">
      <c r="A1297" s="13" t="s">
        <v>17</v>
      </c>
      <c r="B1297" s="13" t="s">
        <v>119</v>
      </c>
      <c r="C1297" s="14" t="s">
        <v>4421</v>
      </c>
      <c r="D1297" s="24" t="s">
        <v>4424</v>
      </c>
      <c r="E1297" s="14" t="s">
        <v>4425</v>
      </c>
      <c r="F1297" s="14" t="s">
        <v>1348</v>
      </c>
      <c r="G1297" s="11">
        <v>9</v>
      </c>
      <c r="H1297" s="15">
        <f>retribucións!$E$60</f>
        <v>6319.04</v>
      </c>
      <c r="I1297" s="11" t="s">
        <v>1349</v>
      </c>
      <c r="J1297" s="24" t="s">
        <v>1350</v>
      </c>
      <c r="K1297" s="11">
        <v>11</v>
      </c>
      <c r="L1297" s="14"/>
      <c r="M1297" s="14"/>
      <c r="N1297" s="12">
        <v>6003</v>
      </c>
      <c r="O1297" s="25"/>
      <c r="P1297" s="14"/>
      <c r="Q1297" s="11" t="s">
        <v>15</v>
      </c>
      <c r="R1297" s="16" t="s">
        <v>16</v>
      </c>
      <c r="S1297" s="12"/>
      <c r="T1297" s="13" t="s">
        <v>17</v>
      </c>
      <c r="U1297" s="13" t="s">
        <v>6687</v>
      </c>
      <c r="V1297" s="11" t="s">
        <v>119</v>
      </c>
      <c r="W1297" s="14" t="s">
        <v>119</v>
      </c>
      <c r="X1297" s="14" t="s">
        <v>119</v>
      </c>
      <c r="Y1297" s="14" t="s">
        <v>119</v>
      </c>
      <c r="Z1297" s="14" t="s">
        <v>119</v>
      </c>
      <c r="AA1297" s="14"/>
      <c r="AB1297" s="15">
        <f>retribucións!$H$71</f>
        <v>18383.701689600002</v>
      </c>
      <c r="AC1297" s="15">
        <f>retribucións!$H$60</f>
        <v>18626.938628479998</v>
      </c>
      <c r="AD1297" s="15">
        <f t="shared" si="60"/>
        <v>243.23693887999616</v>
      </c>
    </row>
    <row r="1298" spans="1:30" ht="15" customHeight="1" x14ac:dyDescent="0.25">
      <c r="A1298" s="13" t="s">
        <v>17</v>
      </c>
      <c r="B1298" s="13" t="s">
        <v>119</v>
      </c>
      <c r="C1298" s="14" t="s">
        <v>4421</v>
      </c>
      <c r="D1298" s="24" t="s">
        <v>4426</v>
      </c>
      <c r="E1298" s="14" t="s">
        <v>4427</v>
      </c>
      <c r="F1298" s="14" t="s">
        <v>1348</v>
      </c>
      <c r="G1298" s="11">
        <v>9</v>
      </c>
      <c r="H1298" s="15">
        <f>retribucións!$E$60</f>
        <v>6319.04</v>
      </c>
      <c r="I1298" s="11" t="s">
        <v>1349</v>
      </c>
      <c r="J1298" s="24" t="s">
        <v>1350</v>
      </c>
      <c r="K1298" s="11">
        <v>11</v>
      </c>
      <c r="L1298" s="14"/>
      <c r="M1298" s="14"/>
      <c r="N1298" s="12">
        <v>6003</v>
      </c>
      <c r="O1298" s="25"/>
      <c r="P1298" s="14"/>
      <c r="Q1298" s="11" t="s">
        <v>15</v>
      </c>
      <c r="R1298" s="16" t="s">
        <v>16</v>
      </c>
      <c r="S1298" s="12"/>
      <c r="T1298" s="13" t="s">
        <v>17</v>
      </c>
      <c r="U1298" s="13" t="s">
        <v>6687</v>
      </c>
      <c r="V1298" s="11" t="s">
        <v>119</v>
      </c>
      <c r="W1298" s="14" t="s">
        <v>119</v>
      </c>
      <c r="X1298" s="14" t="s">
        <v>119</v>
      </c>
      <c r="Y1298" s="14" t="s">
        <v>119</v>
      </c>
      <c r="Z1298" s="14" t="s">
        <v>119</v>
      </c>
      <c r="AA1298" s="14"/>
      <c r="AB1298" s="15">
        <f>retribucións!$H$71</f>
        <v>18383.701689600002</v>
      </c>
      <c r="AC1298" s="15">
        <f>retribucións!$H$60</f>
        <v>18626.938628479998</v>
      </c>
      <c r="AD1298" s="15">
        <f t="shared" si="60"/>
        <v>243.23693887999616</v>
      </c>
    </row>
    <row r="1299" spans="1:30" ht="15" customHeight="1" x14ac:dyDescent="0.25">
      <c r="A1299" s="13" t="s">
        <v>17</v>
      </c>
      <c r="B1299" s="13" t="s">
        <v>17</v>
      </c>
      <c r="C1299" s="14" t="s">
        <v>4428</v>
      </c>
      <c r="D1299" s="24" t="s">
        <v>4429</v>
      </c>
      <c r="E1299" s="14" t="s">
        <v>4430</v>
      </c>
      <c r="F1299" s="14" t="s">
        <v>1348</v>
      </c>
      <c r="G1299" s="11">
        <v>10</v>
      </c>
      <c r="H1299" s="15">
        <f>retribucións!$E$59</f>
        <v>6486.34</v>
      </c>
      <c r="I1299" s="11" t="s">
        <v>1349</v>
      </c>
      <c r="J1299" s="24" t="s">
        <v>1350</v>
      </c>
      <c r="K1299" s="11">
        <v>11</v>
      </c>
      <c r="L1299" s="14"/>
      <c r="M1299" s="14"/>
      <c r="N1299" s="12">
        <v>6003</v>
      </c>
      <c r="O1299" s="25"/>
      <c r="P1299" s="14" t="s">
        <v>2259</v>
      </c>
      <c r="Q1299" s="11" t="s">
        <v>15</v>
      </c>
      <c r="R1299" s="16">
        <v>9733</v>
      </c>
      <c r="S1299" s="12"/>
      <c r="T1299" s="13" t="s">
        <v>17</v>
      </c>
      <c r="U1299" s="13" t="s">
        <v>17</v>
      </c>
      <c r="V1299" s="11">
        <v>493</v>
      </c>
      <c r="W1299" s="14" t="s">
        <v>832</v>
      </c>
      <c r="X1299" s="14" t="s">
        <v>833</v>
      </c>
      <c r="Y1299" s="14" t="s">
        <v>20</v>
      </c>
      <c r="Z1299" s="14">
        <v>0</v>
      </c>
      <c r="AA1299" s="14"/>
      <c r="AB1299" s="15">
        <f>retribucións!$L$71</f>
        <v>18968.988064320001</v>
      </c>
      <c r="AC1299" s="15">
        <f>retribucións!$H$59</f>
        <v>19124.976097919996</v>
      </c>
      <c r="AD1299" s="15">
        <f>AC1299-AB1299</f>
        <v>155.98803359999511</v>
      </c>
    </row>
    <row r="1300" spans="1:30" ht="15" customHeight="1" x14ac:dyDescent="0.25">
      <c r="A1300" s="13" t="s">
        <v>17</v>
      </c>
      <c r="B1300" s="13" t="s">
        <v>17</v>
      </c>
      <c r="C1300" s="14" t="s">
        <v>4428</v>
      </c>
      <c r="D1300" s="24" t="s">
        <v>4431</v>
      </c>
      <c r="E1300" s="14" t="s">
        <v>4432</v>
      </c>
      <c r="F1300" s="14" t="s">
        <v>1348</v>
      </c>
      <c r="G1300" s="11">
        <v>10</v>
      </c>
      <c r="H1300" s="15">
        <f>retribucións!$E$59</f>
        <v>6486.34</v>
      </c>
      <c r="I1300" s="11" t="s">
        <v>1349</v>
      </c>
      <c r="J1300" s="24" t="s">
        <v>1350</v>
      </c>
      <c r="K1300" s="11">
        <v>11</v>
      </c>
      <c r="L1300" s="14"/>
      <c r="M1300" s="14"/>
      <c r="N1300" s="12">
        <v>6003</v>
      </c>
      <c r="O1300" s="25"/>
      <c r="P1300" s="14" t="s">
        <v>2259</v>
      </c>
      <c r="Q1300" s="11" t="s">
        <v>15</v>
      </c>
      <c r="R1300" s="16">
        <v>9733</v>
      </c>
      <c r="S1300" s="12"/>
      <c r="T1300" s="13" t="s">
        <v>17</v>
      </c>
      <c r="U1300" s="13" t="s">
        <v>17</v>
      </c>
      <c r="V1300" s="11">
        <v>206</v>
      </c>
      <c r="W1300" s="14" t="s">
        <v>834</v>
      </c>
      <c r="X1300" s="14" t="s">
        <v>835</v>
      </c>
      <c r="Y1300" s="14" t="s">
        <v>20</v>
      </c>
      <c r="Z1300" s="14">
        <v>0</v>
      </c>
      <c r="AA1300" s="14"/>
      <c r="AB1300" s="15">
        <f>retribucións!$L$71</f>
        <v>18968.988064320001</v>
      </c>
      <c r="AC1300" s="15">
        <f>retribucións!$H$59</f>
        <v>19124.976097919996</v>
      </c>
      <c r="AD1300" s="15">
        <f>AC1300-AB1300</f>
        <v>155.98803359999511</v>
      </c>
    </row>
    <row r="1301" spans="1:30" ht="15" customHeight="1" x14ac:dyDescent="0.25">
      <c r="A1301" s="13" t="s">
        <v>17</v>
      </c>
      <c r="B1301" s="13" t="s">
        <v>119</v>
      </c>
      <c r="C1301" s="14" t="s">
        <v>4433</v>
      </c>
      <c r="D1301" s="24" t="s">
        <v>4434</v>
      </c>
      <c r="E1301" s="14" t="s">
        <v>4435</v>
      </c>
      <c r="F1301" s="14" t="s">
        <v>1348</v>
      </c>
      <c r="G1301" s="11">
        <v>9</v>
      </c>
      <c r="H1301" s="15">
        <f>retribucións!$E$60</f>
        <v>6319.04</v>
      </c>
      <c r="I1301" s="11" t="s">
        <v>1349</v>
      </c>
      <c r="J1301" s="24" t="s">
        <v>1350</v>
      </c>
      <c r="K1301" s="11">
        <v>11</v>
      </c>
      <c r="L1301" s="14"/>
      <c r="M1301" s="14"/>
      <c r="N1301" s="12">
        <v>6003</v>
      </c>
      <c r="O1301" s="25"/>
      <c r="P1301" s="14"/>
      <c r="Q1301" s="11" t="s">
        <v>15</v>
      </c>
      <c r="R1301" s="16" t="s">
        <v>16</v>
      </c>
      <c r="S1301" s="12"/>
      <c r="T1301" s="13" t="s">
        <v>17</v>
      </c>
      <c r="U1301" s="13" t="s">
        <v>6687</v>
      </c>
      <c r="V1301" s="11" t="s">
        <v>119</v>
      </c>
      <c r="W1301" s="14" t="s">
        <v>119</v>
      </c>
      <c r="X1301" s="14" t="s">
        <v>119</v>
      </c>
      <c r="Y1301" s="14" t="s">
        <v>119</v>
      </c>
      <c r="Z1301" s="14" t="s">
        <v>119</v>
      </c>
      <c r="AA1301" s="14"/>
      <c r="AB1301" s="15">
        <f>retribucións!$H$71</f>
        <v>18383.701689600002</v>
      </c>
      <c r="AC1301" s="15">
        <f>retribucións!$H$60</f>
        <v>18626.938628479998</v>
      </c>
      <c r="AD1301" s="15">
        <f t="shared" ref="AD1301:AD1302" si="61">AC1301-AB1301</f>
        <v>243.23693887999616</v>
      </c>
    </row>
    <row r="1302" spans="1:30" ht="15" customHeight="1" x14ac:dyDescent="0.25">
      <c r="A1302" s="13" t="s">
        <v>17</v>
      </c>
      <c r="B1302" s="13" t="s">
        <v>119</v>
      </c>
      <c r="C1302" s="14" t="s">
        <v>4436</v>
      </c>
      <c r="D1302" s="24" t="s">
        <v>4437</v>
      </c>
      <c r="E1302" s="14" t="s">
        <v>4438</v>
      </c>
      <c r="F1302" s="14" t="s">
        <v>1348</v>
      </c>
      <c r="G1302" s="11">
        <v>9</v>
      </c>
      <c r="H1302" s="15">
        <f>retribucións!$E$60</f>
        <v>6319.04</v>
      </c>
      <c r="I1302" s="11" t="s">
        <v>1349</v>
      </c>
      <c r="J1302" s="24" t="s">
        <v>1350</v>
      </c>
      <c r="K1302" s="11">
        <v>11</v>
      </c>
      <c r="L1302" s="14"/>
      <c r="M1302" s="14"/>
      <c r="N1302" s="12">
        <v>6003</v>
      </c>
      <c r="O1302" s="25"/>
      <c r="P1302" s="14"/>
      <c r="Q1302" s="11" t="s">
        <v>15</v>
      </c>
      <c r="R1302" s="16">
        <v>948</v>
      </c>
      <c r="S1302" s="12"/>
      <c r="T1302" s="13" t="s">
        <v>17</v>
      </c>
      <c r="U1302" s="13" t="s">
        <v>6687</v>
      </c>
      <c r="V1302" s="11" t="s">
        <v>119</v>
      </c>
      <c r="W1302" s="14" t="s">
        <v>119</v>
      </c>
      <c r="X1302" s="14" t="s">
        <v>119</v>
      </c>
      <c r="Y1302" s="14" t="s">
        <v>119</v>
      </c>
      <c r="Z1302" s="14" t="s">
        <v>119</v>
      </c>
      <c r="AA1302" s="14"/>
      <c r="AB1302" s="15">
        <f>retribucións!$H$71</f>
        <v>18383.701689600002</v>
      </c>
      <c r="AC1302" s="15">
        <f>retribucións!$H$60</f>
        <v>18626.938628479998</v>
      </c>
      <c r="AD1302" s="15">
        <f t="shared" si="61"/>
        <v>243.23693887999616</v>
      </c>
    </row>
    <row r="1303" spans="1:30" ht="15" customHeight="1" x14ac:dyDescent="0.25">
      <c r="A1303" s="13" t="s">
        <v>17</v>
      </c>
      <c r="B1303" s="13" t="s">
        <v>17</v>
      </c>
      <c r="C1303" s="14" t="s">
        <v>4436</v>
      </c>
      <c r="D1303" s="24" t="s">
        <v>4439</v>
      </c>
      <c r="E1303" s="14" t="s">
        <v>4440</v>
      </c>
      <c r="F1303" s="14" t="s">
        <v>1348</v>
      </c>
      <c r="G1303" s="11">
        <v>10</v>
      </c>
      <c r="H1303" s="15">
        <f>retribucións!$E$59</f>
        <v>6486.34</v>
      </c>
      <c r="I1303" s="11" t="s">
        <v>1349</v>
      </c>
      <c r="J1303" s="24" t="s">
        <v>1350</v>
      </c>
      <c r="K1303" s="11">
        <v>11</v>
      </c>
      <c r="L1303" s="14"/>
      <c r="M1303" s="14"/>
      <c r="N1303" s="12">
        <v>6003</v>
      </c>
      <c r="O1303" s="25"/>
      <c r="P1303" s="14" t="s">
        <v>2259</v>
      </c>
      <c r="Q1303" s="11" t="s">
        <v>15</v>
      </c>
      <c r="R1303" s="16">
        <v>9733</v>
      </c>
      <c r="S1303" s="12"/>
      <c r="T1303" s="13" t="s">
        <v>17</v>
      </c>
      <c r="U1303" s="13" t="s">
        <v>17</v>
      </c>
      <c r="V1303" s="11">
        <v>471</v>
      </c>
      <c r="W1303" s="14" t="s">
        <v>836</v>
      </c>
      <c r="X1303" s="14" t="s">
        <v>837</v>
      </c>
      <c r="Y1303" s="14" t="s">
        <v>20</v>
      </c>
      <c r="Z1303" s="14">
        <v>0</v>
      </c>
      <c r="AA1303" s="14"/>
      <c r="AB1303" s="15">
        <f>retribucións!$L$71</f>
        <v>18968.988064320001</v>
      </c>
      <c r="AC1303" s="15">
        <f>retribucións!$H$59</f>
        <v>19124.976097919996</v>
      </c>
      <c r="AD1303" s="15">
        <f>AC1303-AB1303</f>
        <v>155.98803359999511</v>
      </c>
    </row>
    <row r="1304" spans="1:30" ht="15" customHeight="1" x14ac:dyDescent="0.25">
      <c r="A1304" s="13" t="s">
        <v>17</v>
      </c>
      <c r="B1304" s="13" t="s">
        <v>119</v>
      </c>
      <c r="C1304" s="14" t="s">
        <v>4436</v>
      </c>
      <c r="D1304" s="24" t="s">
        <v>4441</v>
      </c>
      <c r="E1304" s="14" t="s">
        <v>4442</v>
      </c>
      <c r="F1304" s="14" t="s">
        <v>1348</v>
      </c>
      <c r="G1304" s="11">
        <v>9</v>
      </c>
      <c r="H1304" s="15">
        <f>retribucións!$E$60</f>
        <v>6319.04</v>
      </c>
      <c r="I1304" s="11" t="s">
        <v>1349</v>
      </c>
      <c r="J1304" s="24" t="s">
        <v>1350</v>
      </c>
      <c r="K1304" s="11">
        <v>11</v>
      </c>
      <c r="L1304" s="14"/>
      <c r="M1304" s="14"/>
      <c r="N1304" s="12">
        <v>6003</v>
      </c>
      <c r="O1304" s="25"/>
      <c r="P1304" s="14"/>
      <c r="Q1304" s="11" t="s">
        <v>15</v>
      </c>
      <c r="R1304" s="16" t="s">
        <v>16</v>
      </c>
      <c r="S1304" s="12"/>
      <c r="T1304" s="13" t="s">
        <v>17</v>
      </c>
      <c r="U1304" s="13" t="s">
        <v>6687</v>
      </c>
      <c r="V1304" s="11" t="s">
        <v>119</v>
      </c>
      <c r="W1304" s="14" t="s">
        <v>119</v>
      </c>
      <c r="X1304" s="14" t="s">
        <v>119</v>
      </c>
      <c r="Y1304" s="14" t="s">
        <v>119</v>
      </c>
      <c r="Z1304" s="14" t="s">
        <v>119</v>
      </c>
      <c r="AA1304" s="14"/>
      <c r="AB1304" s="15">
        <f>retribucións!$H$71</f>
        <v>18383.701689600002</v>
      </c>
      <c r="AC1304" s="15">
        <f>retribucións!$H$60</f>
        <v>18626.938628479998</v>
      </c>
      <c r="AD1304" s="15">
        <f t="shared" ref="AD1304:AD1349" si="62">AC1304-AB1304</f>
        <v>243.23693887999616</v>
      </c>
    </row>
    <row r="1305" spans="1:30" ht="15" customHeight="1" x14ac:dyDescent="0.25">
      <c r="A1305" s="13" t="s">
        <v>17</v>
      </c>
      <c r="B1305" s="13" t="s">
        <v>119</v>
      </c>
      <c r="C1305" s="14" t="s">
        <v>4436</v>
      </c>
      <c r="D1305" s="24" t="s">
        <v>4443</v>
      </c>
      <c r="E1305" s="14" t="s">
        <v>4444</v>
      </c>
      <c r="F1305" s="14" t="s">
        <v>1348</v>
      </c>
      <c r="G1305" s="11">
        <v>9</v>
      </c>
      <c r="H1305" s="15">
        <f>retribucións!$E$60</f>
        <v>6319.04</v>
      </c>
      <c r="I1305" s="11" t="s">
        <v>1349</v>
      </c>
      <c r="J1305" s="24" t="s">
        <v>1350</v>
      </c>
      <c r="K1305" s="11">
        <v>11</v>
      </c>
      <c r="L1305" s="14"/>
      <c r="M1305" s="14"/>
      <c r="N1305" s="12">
        <v>6003</v>
      </c>
      <c r="O1305" s="25"/>
      <c r="P1305" s="14"/>
      <c r="Q1305" s="11" t="s">
        <v>15</v>
      </c>
      <c r="R1305" s="16">
        <v>948</v>
      </c>
      <c r="S1305" s="12"/>
      <c r="T1305" s="13" t="s">
        <v>17</v>
      </c>
      <c r="U1305" s="13" t="s">
        <v>6687</v>
      </c>
      <c r="V1305" s="11" t="s">
        <v>119</v>
      </c>
      <c r="W1305" s="14" t="s">
        <v>119</v>
      </c>
      <c r="X1305" s="14" t="s">
        <v>119</v>
      </c>
      <c r="Y1305" s="14" t="s">
        <v>119</v>
      </c>
      <c r="Z1305" s="14" t="s">
        <v>119</v>
      </c>
      <c r="AA1305" s="14"/>
      <c r="AB1305" s="15">
        <f>retribucións!$H$71</f>
        <v>18383.701689600002</v>
      </c>
      <c r="AC1305" s="15">
        <f>retribucións!$H$60</f>
        <v>18626.938628479998</v>
      </c>
      <c r="AD1305" s="15">
        <f t="shared" si="62"/>
        <v>243.23693887999616</v>
      </c>
    </row>
    <row r="1306" spans="1:30" ht="15" customHeight="1" x14ac:dyDescent="0.25">
      <c r="A1306" s="13" t="s">
        <v>17</v>
      </c>
      <c r="B1306" s="13" t="s">
        <v>119</v>
      </c>
      <c r="C1306" s="14" t="s">
        <v>4436</v>
      </c>
      <c r="D1306" s="24" t="s">
        <v>4445</v>
      </c>
      <c r="E1306" s="14" t="s">
        <v>4446</v>
      </c>
      <c r="F1306" s="14" t="s">
        <v>2466</v>
      </c>
      <c r="G1306" s="11">
        <v>9</v>
      </c>
      <c r="H1306" s="15">
        <f>retribucións!$E$60</f>
        <v>6319.04</v>
      </c>
      <c r="I1306" s="11" t="s">
        <v>1349</v>
      </c>
      <c r="J1306" s="24" t="s">
        <v>1350</v>
      </c>
      <c r="K1306" s="11">
        <v>11</v>
      </c>
      <c r="L1306" s="14"/>
      <c r="M1306" s="14"/>
      <c r="N1306" s="12">
        <v>6003</v>
      </c>
      <c r="O1306" s="25"/>
      <c r="P1306" s="14"/>
      <c r="Q1306" s="11" t="s">
        <v>15</v>
      </c>
      <c r="R1306" s="16" t="s">
        <v>222</v>
      </c>
      <c r="S1306" s="12"/>
      <c r="T1306" s="13" t="s">
        <v>17</v>
      </c>
      <c r="U1306" s="13" t="s">
        <v>6687</v>
      </c>
      <c r="V1306" s="11" t="s">
        <v>119</v>
      </c>
      <c r="W1306" s="14" t="s">
        <v>119</v>
      </c>
      <c r="X1306" s="14" t="s">
        <v>119</v>
      </c>
      <c r="Y1306" s="14" t="s">
        <v>119</v>
      </c>
      <c r="Z1306" s="14" t="s">
        <v>119</v>
      </c>
      <c r="AA1306" s="14"/>
      <c r="AB1306" s="15">
        <f>retribucións!$H$71</f>
        <v>18383.701689600002</v>
      </c>
      <c r="AC1306" s="15">
        <f>retribucións!$H$60</f>
        <v>18626.938628479998</v>
      </c>
      <c r="AD1306" s="15">
        <f t="shared" si="62"/>
        <v>243.23693887999616</v>
      </c>
    </row>
    <row r="1307" spans="1:30" ht="15" customHeight="1" x14ac:dyDescent="0.25">
      <c r="A1307" s="13" t="s">
        <v>17</v>
      </c>
      <c r="B1307" s="13" t="s">
        <v>119</v>
      </c>
      <c r="C1307" s="14" t="s">
        <v>4436</v>
      </c>
      <c r="D1307" s="24" t="s">
        <v>4447</v>
      </c>
      <c r="E1307" s="14" t="s">
        <v>4448</v>
      </c>
      <c r="F1307" s="14" t="s">
        <v>2466</v>
      </c>
      <c r="G1307" s="11">
        <v>9</v>
      </c>
      <c r="H1307" s="15">
        <f>retribucións!$E$60</f>
        <v>6319.04</v>
      </c>
      <c r="I1307" s="11" t="s">
        <v>1349</v>
      </c>
      <c r="J1307" s="24" t="s">
        <v>1350</v>
      </c>
      <c r="K1307" s="11">
        <v>11</v>
      </c>
      <c r="L1307" s="14"/>
      <c r="M1307" s="14"/>
      <c r="N1307" s="12">
        <v>6003</v>
      </c>
      <c r="O1307" s="25"/>
      <c r="P1307" s="14"/>
      <c r="Q1307" s="11" t="s">
        <v>15</v>
      </c>
      <c r="R1307" s="16" t="s">
        <v>222</v>
      </c>
      <c r="S1307" s="12"/>
      <c r="T1307" s="13" t="s">
        <v>17</v>
      </c>
      <c r="U1307" s="13" t="s">
        <v>6687</v>
      </c>
      <c r="V1307" s="11" t="s">
        <v>119</v>
      </c>
      <c r="W1307" s="14" t="s">
        <v>119</v>
      </c>
      <c r="X1307" s="14" t="s">
        <v>119</v>
      </c>
      <c r="Y1307" s="14" t="s">
        <v>119</v>
      </c>
      <c r="Z1307" s="14" t="s">
        <v>119</v>
      </c>
      <c r="AA1307" s="14"/>
      <c r="AB1307" s="15">
        <f>retribucións!$H$71</f>
        <v>18383.701689600002</v>
      </c>
      <c r="AC1307" s="15">
        <f>retribucións!$H$60</f>
        <v>18626.938628479998</v>
      </c>
      <c r="AD1307" s="15">
        <f t="shared" si="62"/>
        <v>243.23693887999616</v>
      </c>
    </row>
    <row r="1308" spans="1:30" ht="15" customHeight="1" x14ac:dyDescent="0.25">
      <c r="A1308" s="13" t="s">
        <v>17</v>
      </c>
      <c r="B1308" s="13" t="s">
        <v>119</v>
      </c>
      <c r="C1308" s="14" t="s">
        <v>4436</v>
      </c>
      <c r="D1308" s="24" t="s">
        <v>4449</v>
      </c>
      <c r="E1308" s="14" t="s">
        <v>4450</v>
      </c>
      <c r="F1308" s="14" t="s">
        <v>2466</v>
      </c>
      <c r="G1308" s="11">
        <v>9</v>
      </c>
      <c r="H1308" s="15">
        <f>retribucións!$E$60</f>
        <v>6319.04</v>
      </c>
      <c r="I1308" s="11" t="s">
        <v>1349</v>
      </c>
      <c r="J1308" s="24" t="s">
        <v>1350</v>
      </c>
      <c r="K1308" s="11">
        <v>11</v>
      </c>
      <c r="L1308" s="14"/>
      <c r="M1308" s="14"/>
      <c r="N1308" s="12">
        <v>6003</v>
      </c>
      <c r="O1308" s="25"/>
      <c r="P1308" s="14"/>
      <c r="Q1308" s="11" t="s">
        <v>15</v>
      </c>
      <c r="R1308" s="16" t="s">
        <v>222</v>
      </c>
      <c r="S1308" s="12"/>
      <c r="T1308" s="13" t="s">
        <v>17</v>
      </c>
      <c r="U1308" s="13" t="s">
        <v>6687</v>
      </c>
      <c r="V1308" s="11" t="s">
        <v>119</v>
      </c>
      <c r="W1308" s="14" t="s">
        <v>119</v>
      </c>
      <c r="X1308" s="14" t="s">
        <v>119</v>
      </c>
      <c r="Y1308" s="14" t="s">
        <v>119</v>
      </c>
      <c r="Z1308" s="14" t="s">
        <v>119</v>
      </c>
      <c r="AA1308" s="14"/>
      <c r="AB1308" s="15">
        <f>retribucións!$H$71</f>
        <v>18383.701689600002</v>
      </c>
      <c r="AC1308" s="15">
        <f>retribucións!$H$60</f>
        <v>18626.938628479998</v>
      </c>
      <c r="AD1308" s="15">
        <f t="shared" si="62"/>
        <v>243.23693887999616</v>
      </c>
    </row>
    <row r="1309" spans="1:30" ht="15" customHeight="1" x14ac:dyDescent="0.25">
      <c r="A1309" s="13" t="s">
        <v>17</v>
      </c>
      <c r="B1309" s="13" t="s">
        <v>119</v>
      </c>
      <c r="C1309" s="14" t="s">
        <v>4451</v>
      </c>
      <c r="D1309" s="24" t="s">
        <v>4452</v>
      </c>
      <c r="E1309" s="14" t="s">
        <v>4453</v>
      </c>
      <c r="F1309" s="14" t="s">
        <v>4338</v>
      </c>
      <c r="G1309" s="11">
        <v>10</v>
      </c>
      <c r="H1309" s="15">
        <f>retribucións!$E$59</f>
        <v>6486.34</v>
      </c>
      <c r="I1309" s="11" t="s">
        <v>1349</v>
      </c>
      <c r="J1309" s="24" t="s">
        <v>1350</v>
      </c>
      <c r="K1309" s="11">
        <v>11</v>
      </c>
      <c r="L1309" s="14"/>
      <c r="M1309" s="14"/>
      <c r="N1309" s="12">
        <v>6003</v>
      </c>
      <c r="O1309" s="25"/>
      <c r="P1309" s="14" t="s">
        <v>2259</v>
      </c>
      <c r="Q1309" s="11" t="s">
        <v>15</v>
      </c>
      <c r="R1309" s="16">
        <v>9738</v>
      </c>
      <c r="S1309" s="12"/>
      <c r="T1309" s="13" t="s">
        <v>17</v>
      </c>
      <c r="U1309" s="13" t="s">
        <v>6687</v>
      </c>
      <c r="V1309" s="11" t="s">
        <v>119</v>
      </c>
      <c r="W1309" s="14" t="s">
        <v>119</v>
      </c>
      <c r="X1309" s="14" t="s">
        <v>119</v>
      </c>
      <c r="Y1309" s="14" t="s">
        <v>119</v>
      </c>
      <c r="Z1309" s="14" t="s">
        <v>119</v>
      </c>
      <c r="AA1309" s="14"/>
      <c r="AB1309" s="15">
        <f>retribucións!$L$71</f>
        <v>18968.988064320001</v>
      </c>
      <c r="AC1309" s="15">
        <f>retribucións!$H$59</f>
        <v>19124.976097919996</v>
      </c>
      <c r="AD1309" s="15">
        <f t="shared" si="62"/>
        <v>155.98803359999511</v>
      </c>
    </row>
    <row r="1310" spans="1:30" ht="15" customHeight="1" x14ac:dyDescent="0.25">
      <c r="A1310" s="13" t="s">
        <v>17</v>
      </c>
      <c r="B1310" s="13" t="s">
        <v>119</v>
      </c>
      <c r="C1310" s="14" t="s">
        <v>4451</v>
      </c>
      <c r="D1310" s="24" t="s">
        <v>4454</v>
      </c>
      <c r="E1310" s="14" t="s">
        <v>4455</v>
      </c>
      <c r="F1310" s="14" t="s">
        <v>4338</v>
      </c>
      <c r="G1310" s="11">
        <v>10</v>
      </c>
      <c r="H1310" s="15">
        <f>retribucións!$E$59</f>
        <v>6486.34</v>
      </c>
      <c r="I1310" s="11" t="s">
        <v>1349</v>
      </c>
      <c r="J1310" s="24" t="s">
        <v>1350</v>
      </c>
      <c r="K1310" s="11">
        <v>11</v>
      </c>
      <c r="L1310" s="14"/>
      <c r="M1310" s="14"/>
      <c r="N1310" s="12">
        <v>6003</v>
      </c>
      <c r="O1310" s="25"/>
      <c r="P1310" s="14" t="s">
        <v>2259</v>
      </c>
      <c r="Q1310" s="11" t="s">
        <v>15</v>
      </c>
      <c r="R1310" s="16">
        <v>9738</v>
      </c>
      <c r="S1310" s="12"/>
      <c r="T1310" s="13" t="s">
        <v>17</v>
      </c>
      <c r="U1310" s="13" t="s">
        <v>6687</v>
      </c>
      <c r="V1310" s="11" t="s">
        <v>119</v>
      </c>
      <c r="W1310" s="14" t="s">
        <v>119</v>
      </c>
      <c r="X1310" s="14" t="s">
        <v>119</v>
      </c>
      <c r="Y1310" s="14" t="s">
        <v>119</v>
      </c>
      <c r="Z1310" s="14" t="s">
        <v>119</v>
      </c>
      <c r="AA1310" s="14"/>
      <c r="AB1310" s="15">
        <f>retribucións!$L$71</f>
        <v>18968.988064320001</v>
      </c>
      <c r="AC1310" s="15">
        <f>retribucións!$H$59</f>
        <v>19124.976097919996</v>
      </c>
      <c r="AD1310" s="15">
        <f t="shared" si="62"/>
        <v>155.98803359999511</v>
      </c>
    </row>
    <row r="1311" spans="1:30" ht="15" customHeight="1" x14ac:dyDescent="0.25">
      <c r="A1311" s="13" t="s">
        <v>17</v>
      </c>
      <c r="B1311" s="13" t="s">
        <v>119</v>
      </c>
      <c r="C1311" s="14" t="s">
        <v>4451</v>
      </c>
      <c r="D1311" s="24" t="s">
        <v>4456</v>
      </c>
      <c r="E1311" s="14" t="s">
        <v>4457</v>
      </c>
      <c r="F1311" s="14" t="s">
        <v>4338</v>
      </c>
      <c r="G1311" s="11">
        <v>10</v>
      </c>
      <c r="H1311" s="15">
        <f>retribucións!$E$59</f>
        <v>6486.34</v>
      </c>
      <c r="I1311" s="11" t="s">
        <v>1349</v>
      </c>
      <c r="J1311" s="24" t="s">
        <v>1350</v>
      </c>
      <c r="K1311" s="11">
        <v>11</v>
      </c>
      <c r="L1311" s="14"/>
      <c r="M1311" s="14"/>
      <c r="N1311" s="12">
        <v>6003</v>
      </c>
      <c r="O1311" s="25"/>
      <c r="P1311" s="14" t="s">
        <v>2259</v>
      </c>
      <c r="Q1311" s="11" t="s">
        <v>15</v>
      </c>
      <c r="R1311" s="16">
        <v>9738</v>
      </c>
      <c r="S1311" s="12"/>
      <c r="T1311" s="13" t="s">
        <v>17</v>
      </c>
      <c r="U1311" s="13" t="s">
        <v>6687</v>
      </c>
      <c r="V1311" s="11" t="s">
        <v>119</v>
      </c>
      <c r="W1311" s="14" t="s">
        <v>119</v>
      </c>
      <c r="X1311" s="14" t="s">
        <v>119</v>
      </c>
      <c r="Y1311" s="14" t="s">
        <v>119</v>
      </c>
      <c r="Z1311" s="14" t="s">
        <v>119</v>
      </c>
      <c r="AA1311" s="14"/>
      <c r="AB1311" s="15">
        <f>retribucións!$L$71</f>
        <v>18968.988064320001</v>
      </c>
      <c r="AC1311" s="15">
        <f>retribucións!$H$59</f>
        <v>19124.976097919996</v>
      </c>
      <c r="AD1311" s="15">
        <f t="shared" si="62"/>
        <v>155.98803359999511</v>
      </c>
    </row>
    <row r="1312" spans="1:30" ht="15" customHeight="1" x14ac:dyDescent="0.25">
      <c r="A1312" s="13" t="s">
        <v>17</v>
      </c>
      <c r="B1312" s="13" t="s">
        <v>119</v>
      </c>
      <c r="C1312" s="14" t="s">
        <v>4451</v>
      </c>
      <c r="D1312" s="24" t="s">
        <v>4458</v>
      </c>
      <c r="E1312" s="14" t="s">
        <v>4459</v>
      </c>
      <c r="F1312" s="14" t="s">
        <v>4338</v>
      </c>
      <c r="G1312" s="11">
        <v>10</v>
      </c>
      <c r="H1312" s="15">
        <f>retribucións!$E$59</f>
        <v>6486.34</v>
      </c>
      <c r="I1312" s="11" t="s">
        <v>1349</v>
      </c>
      <c r="J1312" s="24" t="s">
        <v>1350</v>
      </c>
      <c r="K1312" s="11">
        <v>11</v>
      </c>
      <c r="L1312" s="14"/>
      <c r="M1312" s="14"/>
      <c r="N1312" s="12">
        <v>6003</v>
      </c>
      <c r="O1312" s="25"/>
      <c r="P1312" s="14" t="s">
        <v>2259</v>
      </c>
      <c r="Q1312" s="11" t="s">
        <v>15</v>
      </c>
      <c r="R1312" s="16">
        <v>9738</v>
      </c>
      <c r="S1312" s="12"/>
      <c r="T1312" s="13" t="s">
        <v>17</v>
      </c>
      <c r="U1312" s="13" t="s">
        <v>6687</v>
      </c>
      <c r="V1312" s="11" t="s">
        <v>119</v>
      </c>
      <c r="W1312" s="14" t="s">
        <v>119</v>
      </c>
      <c r="X1312" s="14" t="s">
        <v>119</v>
      </c>
      <c r="Y1312" s="14" t="s">
        <v>119</v>
      </c>
      <c r="Z1312" s="14" t="s">
        <v>119</v>
      </c>
      <c r="AA1312" s="14"/>
      <c r="AB1312" s="15">
        <f>retribucións!$L$71</f>
        <v>18968.988064320001</v>
      </c>
      <c r="AC1312" s="15">
        <f>retribucións!$H$59</f>
        <v>19124.976097919996</v>
      </c>
      <c r="AD1312" s="15">
        <f t="shared" si="62"/>
        <v>155.98803359999511</v>
      </c>
    </row>
    <row r="1313" spans="1:30" ht="15" customHeight="1" x14ac:dyDescent="0.25">
      <c r="A1313" s="13" t="s">
        <v>17</v>
      </c>
      <c r="B1313" s="13" t="s">
        <v>119</v>
      </c>
      <c r="C1313" s="14" t="s">
        <v>4451</v>
      </c>
      <c r="D1313" s="24" t="s">
        <v>4460</v>
      </c>
      <c r="E1313" s="14" t="s">
        <v>4461</v>
      </c>
      <c r="F1313" s="14" t="s">
        <v>4338</v>
      </c>
      <c r="G1313" s="11">
        <v>10</v>
      </c>
      <c r="H1313" s="15">
        <f>retribucións!$E$59</f>
        <v>6486.34</v>
      </c>
      <c r="I1313" s="11" t="s">
        <v>1349</v>
      </c>
      <c r="J1313" s="24" t="s">
        <v>1350</v>
      </c>
      <c r="K1313" s="11">
        <v>11</v>
      </c>
      <c r="L1313" s="14"/>
      <c r="M1313" s="14"/>
      <c r="N1313" s="12">
        <v>6003</v>
      </c>
      <c r="O1313" s="25"/>
      <c r="P1313" s="14" t="s">
        <v>2259</v>
      </c>
      <c r="Q1313" s="11" t="s">
        <v>15</v>
      </c>
      <c r="R1313" s="16">
        <v>9738</v>
      </c>
      <c r="S1313" s="12"/>
      <c r="T1313" s="13" t="s">
        <v>17</v>
      </c>
      <c r="U1313" s="13" t="s">
        <v>6687</v>
      </c>
      <c r="V1313" s="11" t="s">
        <v>119</v>
      </c>
      <c r="W1313" s="14" t="s">
        <v>119</v>
      </c>
      <c r="X1313" s="14" t="s">
        <v>119</v>
      </c>
      <c r="Y1313" s="14" t="s">
        <v>119</v>
      </c>
      <c r="Z1313" s="14" t="s">
        <v>119</v>
      </c>
      <c r="AA1313" s="14"/>
      <c r="AB1313" s="15">
        <f>retribucións!$L$71</f>
        <v>18968.988064320001</v>
      </c>
      <c r="AC1313" s="15">
        <f>retribucións!$H$59</f>
        <v>19124.976097919996</v>
      </c>
      <c r="AD1313" s="15">
        <f t="shared" si="62"/>
        <v>155.98803359999511</v>
      </c>
    </row>
    <row r="1314" spans="1:30" ht="15" customHeight="1" x14ac:dyDescent="0.25">
      <c r="A1314" s="13" t="s">
        <v>17</v>
      </c>
      <c r="B1314" s="13" t="s">
        <v>119</v>
      </c>
      <c r="C1314" s="14" t="s">
        <v>4462</v>
      </c>
      <c r="D1314" s="24" t="s">
        <v>4463</v>
      </c>
      <c r="E1314" s="14" t="s">
        <v>4464</v>
      </c>
      <c r="F1314" s="14" t="s">
        <v>1348</v>
      </c>
      <c r="G1314" s="11">
        <v>9</v>
      </c>
      <c r="H1314" s="15">
        <f>retribucións!$E$60</f>
        <v>6319.04</v>
      </c>
      <c r="I1314" s="11" t="s">
        <v>1349</v>
      </c>
      <c r="J1314" s="24" t="s">
        <v>1350</v>
      </c>
      <c r="K1314" s="11">
        <v>11</v>
      </c>
      <c r="L1314" s="14"/>
      <c r="M1314" s="14"/>
      <c r="N1314" s="12">
        <v>6003</v>
      </c>
      <c r="O1314" s="25"/>
      <c r="P1314" s="14"/>
      <c r="Q1314" s="11" t="s">
        <v>15</v>
      </c>
      <c r="R1314" s="16" t="s">
        <v>16</v>
      </c>
      <c r="S1314" s="12"/>
      <c r="T1314" s="13" t="s">
        <v>17</v>
      </c>
      <c r="U1314" s="13" t="s">
        <v>6687</v>
      </c>
      <c r="V1314" s="11" t="s">
        <v>119</v>
      </c>
      <c r="W1314" s="14" t="s">
        <v>119</v>
      </c>
      <c r="X1314" s="14" t="s">
        <v>119</v>
      </c>
      <c r="Y1314" s="14" t="s">
        <v>119</v>
      </c>
      <c r="Z1314" s="14" t="s">
        <v>119</v>
      </c>
      <c r="AA1314" s="14"/>
      <c r="AB1314" s="15">
        <f>retribucións!$H$71</f>
        <v>18383.701689600002</v>
      </c>
      <c r="AC1314" s="15">
        <f>retribucións!$H$60</f>
        <v>18626.938628479998</v>
      </c>
      <c r="AD1314" s="15">
        <f t="shared" si="62"/>
        <v>243.23693887999616</v>
      </c>
    </row>
    <row r="1315" spans="1:30" ht="15" customHeight="1" x14ac:dyDescent="0.25">
      <c r="A1315" s="13" t="s">
        <v>17</v>
      </c>
      <c r="B1315" s="13" t="s">
        <v>17</v>
      </c>
      <c r="C1315" s="14" t="s">
        <v>4462</v>
      </c>
      <c r="D1315" s="24" t="s">
        <v>4465</v>
      </c>
      <c r="E1315" s="14" t="s">
        <v>4466</v>
      </c>
      <c r="F1315" s="14" t="s">
        <v>1348</v>
      </c>
      <c r="G1315" s="11">
        <v>9</v>
      </c>
      <c r="H1315" s="15">
        <f>retribucións!$E$60</f>
        <v>6319.04</v>
      </c>
      <c r="I1315" s="11" t="s">
        <v>1349</v>
      </c>
      <c r="J1315" s="24" t="s">
        <v>1350</v>
      </c>
      <c r="K1315" s="11">
        <v>11</v>
      </c>
      <c r="L1315" s="14"/>
      <c r="M1315" s="14"/>
      <c r="N1315" s="12">
        <v>6003</v>
      </c>
      <c r="O1315" s="25"/>
      <c r="P1315" s="14"/>
      <c r="Q1315" s="11" t="s">
        <v>15</v>
      </c>
      <c r="R1315" s="16" t="s">
        <v>16</v>
      </c>
      <c r="S1315" s="12"/>
      <c r="T1315" s="13" t="s">
        <v>17</v>
      </c>
      <c r="U1315" s="13" t="s">
        <v>17</v>
      </c>
      <c r="V1315" s="11">
        <v>257</v>
      </c>
      <c r="W1315" s="14" t="s">
        <v>838</v>
      </c>
      <c r="X1315" s="14" t="s">
        <v>839</v>
      </c>
      <c r="Y1315" s="14" t="s">
        <v>20</v>
      </c>
      <c r="Z1315" s="14">
        <v>0</v>
      </c>
      <c r="AA1315" s="14"/>
      <c r="AB1315" s="15">
        <f>retribucións!$H$71</f>
        <v>18383.701689600002</v>
      </c>
      <c r="AC1315" s="15">
        <f>retribucións!$H$60</f>
        <v>18626.938628479998</v>
      </c>
      <c r="AD1315" s="15">
        <f t="shared" si="62"/>
        <v>243.23693887999616</v>
      </c>
    </row>
    <row r="1316" spans="1:30" ht="15" customHeight="1" x14ac:dyDescent="0.25">
      <c r="A1316" s="13" t="s">
        <v>17</v>
      </c>
      <c r="B1316" s="13" t="s">
        <v>119</v>
      </c>
      <c r="C1316" s="14" t="s">
        <v>4462</v>
      </c>
      <c r="D1316" s="24" t="s">
        <v>4467</v>
      </c>
      <c r="E1316" s="14" t="s">
        <v>4468</v>
      </c>
      <c r="F1316" s="14" t="s">
        <v>1348</v>
      </c>
      <c r="G1316" s="11">
        <v>9</v>
      </c>
      <c r="H1316" s="15">
        <f>retribucións!$E$60</f>
        <v>6319.04</v>
      </c>
      <c r="I1316" s="11" t="s">
        <v>1349</v>
      </c>
      <c r="J1316" s="24" t="s">
        <v>1350</v>
      </c>
      <c r="K1316" s="11">
        <v>11</v>
      </c>
      <c r="L1316" s="14"/>
      <c r="M1316" s="14"/>
      <c r="N1316" s="12">
        <v>6003</v>
      </c>
      <c r="O1316" s="25"/>
      <c r="P1316" s="14"/>
      <c r="Q1316" s="11" t="s">
        <v>15</v>
      </c>
      <c r="R1316" s="16" t="s">
        <v>16</v>
      </c>
      <c r="S1316" s="12"/>
      <c r="T1316" s="13" t="s">
        <v>17</v>
      </c>
      <c r="U1316" s="13" t="s">
        <v>6687</v>
      </c>
      <c r="V1316" s="11" t="s">
        <v>119</v>
      </c>
      <c r="W1316" s="14" t="s">
        <v>119</v>
      </c>
      <c r="X1316" s="14" t="s">
        <v>119</v>
      </c>
      <c r="Y1316" s="14" t="s">
        <v>119</v>
      </c>
      <c r="Z1316" s="14" t="s">
        <v>119</v>
      </c>
      <c r="AA1316" s="14"/>
      <c r="AB1316" s="15">
        <f>retribucións!$H$71</f>
        <v>18383.701689600002</v>
      </c>
      <c r="AC1316" s="15">
        <f>retribucións!$H$60</f>
        <v>18626.938628479998</v>
      </c>
      <c r="AD1316" s="15">
        <f t="shared" si="62"/>
        <v>243.23693887999616</v>
      </c>
    </row>
    <row r="1317" spans="1:30" ht="15" customHeight="1" x14ac:dyDescent="0.25">
      <c r="A1317" s="13" t="s">
        <v>17</v>
      </c>
      <c r="B1317" s="13" t="s">
        <v>119</v>
      </c>
      <c r="C1317" s="14" t="s">
        <v>4469</v>
      </c>
      <c r="D1317" s="24" t="s">
        <v>4470</v>
      </c>
      <c r="E1317" s="14" t="s">
        <v>4471</v>
      </c>
      <c r="F1317" s="14" t="s">
        <v>1348</v>
      </c>
      <c r="G1317" s="11">
        <v>9</v>
      </c>
      <c r="H1317" s="15">
        <f>retribucións!$E$60</f>
        <v>6319.04</v>
      </c>
      <c r="I1317" s="11" t="s">
        <v>1349</v>
      </c>
      <c r="J1317" s="24" t="s">
        <v>1350</v>
      </c>
      <c r="K1317" s="11">
        <v>11</v>
      </c>
      <c r="L1317" s="14"/>
      <c r="M1317" s="14"/>
      <c r="N1317" s="12">
        <v>6003</v>
      </c>
      <c r="O1317" s="25"/>
      <c r="P1317" s="14"/>
      <c r="Q1317" s="11" t="s">
        <v>15</v>
      </c>
      <c r="R1317" s="16">
        <v>948</v>
      </c>
      <c r="S1317" s="12"/>
      <c r="T1317" s="13" t="s">
        <v>17</v>
      </c>
      <c r="U1317" s="13" t="s">
        <v>6687</v>
      </c>
      <c r="V1317" s="11" t="s">
        <v>119</v>
      </c>
      <c r="W1317" s="14" t="s">
        <v>119</v>
      </c>
      <c r="X1317" s="14" t="s">
        <v>119</v>
      </c>
      <c r="Y1317" s="14" t="s">
        <v>119</v>
      </c>
      <c r="Z1317" s="14" t="s">
        <v>119</v>
      </c>
      <c r="AA1317" s="14"/>
      <c r="AB1317" s="15">
        <f>retribucións!$H$71</f>
        <v>18383.701689600002</v>
      </c>
      <c r="AC1317" s="15">
        <f>retribucións!$H$60</f>
        <v>18626.938628479998</v>
      </c>
      <c r="AD1317" s="15">
        <f t="shared" si="62"/>
        <v>243.23693887999616</v>
      </c>
    </row>
    <row r="1318" spans="1:30" ht="15" customHeight="1" x14ac:dyDescent="0.25">
      <c r="A1318" s="13" t="s">
        <v>17</v>
      </c>
      <c r="B1318" s="13" t="s">
        <v>17</v>
      </c>
      <c r="C1318" s="14" t="s">
        <v>4469</v>
      </c>
      <c r="D1318" s="24" t="s">
        <v>4472</v>
      </c>
      <c r="E1318" s="14" t="s">
        <v>4473</v>
      </c>
      <c r="F1318" s="14" t="s">
        <v>1348</v>
      </c>
      <c r="G1318" s="11">
        <v>9</v>
      </c>
      <c r="H1318" s="15">
        <f>retribucións!$E$60</f>
        <v>6319.04</v>
      </c>
      <c r="I1318" s="11" t="s">
        <v>1349</v>
      </c>
      <c r="J1318" s="24" t="s">
        <v>1350</v>
      </c>
      <c r="K1318" s="11">
        <v>11</v>
      </c>
      <c r="L1318" s="14"/>
      <c r="M1318" s="14"/>
      <c r="N1318" s="12">
        <v>6003</v>
      </c>
      <c r="O1318" s="25"/>
      <c r="P1318" s="14"/>
      <c r="Q1318" s="11" t="s">
        <v>15</v>
      </c>
      <c r="R1318" s="16">
        <v>948</v>
      </c>
      <c r="S1318" s="12"/>
      <c r="T1318" s="13" t="s">
        <v>17</v>
      </c>
      <c r="U1318" s="13" t="s">
        <v>17</v>
      </c>
      <c r="V1318" s="11">
        <v>229</v>
      </c>
      <c r="W1318" s="14" t="s">
        <v>840</v>
      </c>
      <c r="X1318" s="14" t="s">
        <v>841</v>
      </c>
      <c r="Y1318" s="14" t="s">
        <v>20</v>
      </c>
      <c r="Z1318" s="14">
        <v>0</v>
      </c>
      <c r="AA1318" s="14"/>
      <c r="AB1318" s="15">
        <f>retribucións!$H$71</f>
        <v>18383.701689600002</v>
      </c>
      <c r="AC1318" s="15">
        <f>retribucións!$H$60</f>
        <v>18626.938628479998</v>
      </c>
      <c r="AD1318" s="15">
        <f t="shared" si="62"/>
        <v>243.23693887999616</v>
      </c>
    </row>
    <row r="1319" spans="1:30" ht="15" customHeight="1" x14ac:dyDescent="0.25">
      <c r="A1319" s="13" t="s">
        <v>17</v>
      </c>
      <c r="B1319" s="13" t="s">
        <v>17</v>
      </c>
      <c r="C1319" s="14" t="s">
        <v>4469</v>
      </c>
      <c r="D1319" s="24" t="s">
        <v>4474</v>
      </c>
      <c r="E1319" s="14" t="s">
        <v>4475</v>
      </c>
      <c r="F1319" s="14" t="s">
        <v>1348</v>
      </c>
      <c r="G1319" s="11">
        <v>9</v>
      </c>
      <c r="H1319" s="15">
        <f>retribucións!$E$60</f>
        <v>6319.04</v>
      </c>
      <c r="I1319" s="11" t="s">
        <v>1349</v>
      </c>
      <c r="J1319" s="24" t="s">
        <v>1350</v>
      </c>
      <c r="K1319" s="11">
        <v>11</v>
      </c>
      <c r="L1319" s="14"/>
      <c r="M1319" s="14"/>
      <c r="N1319" s="12">
        <v>6003</v>
      </c>
      <c r="O1319" s="25"/>
      <c r="P1319" s="14"/>
      <c r="Q1319" s="11" t="s">
        <v>15</v>
      </c>
      <c r="R1319" s="16">
        <v>948</v>
      </c>
      <c r="S1319" s="12"/>
      <c r="T1319" s="13" t="s">
        <v>17</v>
      </c>
      <c r="U1319" s="13" t="s">
        <v>17</v>
      </c>
      <c r="V1319" s="11">
        <v>121</v>
      </c>
      <c r="W1319" s="14" t="s">
        <v>842</v>
      </c>
      <c r="X1319" s="14" t="s">
        <v>843</v>
      </c>
      <c r="Y1319" s="14" t="s">
        <v>20</v>
      </c>
      <c r="Z1319" s="14">
        <v>0</v>
      </c>
      <c r="AA1319" s="14"/>
      <c r="AB1319" s="15">
        <f>retribucións!$H$71</f>
        <v>18383.701689600002</v>
      </c>
      <c r="AC1319" s="15">
        <f>retribucións!$H$60</f>
        <v>18626.938628479998</v>
      </c>
      <c r="AD1319" s="15">
        <f t="shared" si="62"/>
        <v>243.23693887999616</v>
      </c>
    </row>
    <row r="1320" spans="1:30" ht="15" customHeight="1" x14ac:dyDescent="0.25">
      <c r="A1320" s="13" t="s">
        <v>17</v>
      </c>
      <c r="B1320" s="13" t="s">
        <v>119</v>
      </c>
      <c r="C1320" s="14" t="s">
        <v>4476</v>
      </c>
      <c r="D1320" s="24" t="s">
        <v>4477</v>
      </c>
      <c r="E1320" s="14" t="s">
        <v>4478</v>
      </c>
      <c r="F1320" s="14" t="s">
        <v>1348</v>
      </c>
      <c r="G1320" s="11">
        <v>9</v>
      </c>
      <c r="H1320" s="15">
        <f>retribucións!$E$60</f>
        <v>6319.04</v>
      </c>
      <c r="I1320" s="11" t="s">
        <v>1349</v>
      </c>
      <c r="J1320" s="24" t="s">
        <v>1350</v>
      </c>
      <c r="K1320" s="11">
        <v>11</v>
      </c>
      <c r="L1320" s="14"/>
      <c r="M1320" s="14"/>
      <c r="N1320" s="12">
        <v>6003</v>
      </c>
      <c r="O1320" s="25"/>
      <c r="P1320" s="14"/>
      <c r="Q1320" s="11" t="s">
        <v>15</v>
      </c>
      <c r="R1320" s="16">
        <v>948</v>
      </c>
      <c r="S1320" s="12"/>
      <c r="T1320" s="13" t="s">
        <v>17</v>
      </c>
      <c r="U1320" s="13" t="s">
        <v>6687</v>
      </c>
      <c r="V1320" s="11" t="s">
        <v>119</v>
      </c>
      <c r="W1320" s="14" t="s">
        <v>119</v>
      </c>
      <c r="X1320" s="14" t="s">
        <v>119</v>
      </c>
      <c r="Y1320" s="14" t="s">
        <v>119</v>
      </c>
      <c r="Z1320" s="14" t="s">
        <v>119</v>
      </c>
      <c r="AA1320" s="14"/>
      <c r="AB1320" s="15">
        <f>retribucións!$H$71</f>
        <v>18383.701689600002</v>
      </c>
      <c r="AC1320" s="15">
        <f>retribucións!$H$60</f>
        <v>18626.938628479998</v>
      </c>
      <c r="AD1320" s="15">
        <f t="shared" si="62"/>
        <v>243.23693887999616</v>
      </c>
    </row>
    <row r="1321" spans="1:30" ht="15" customHeight="1" x14ac:dyDescent="0.25">
      <c r="A1321" s="13" t="s">
        <v>17</v>
      </c>
      <c r="B1321" s="13" t="s">
        <v>119</v>
      </c>
      <c r="C1321" s="14" t="s">
        <v>4476</v>
      </c>
      <c r="D1321" s="24" t="s">
        <v>4479</v>
      </c>
      <c r="E1321" s="14" t="s">
        <v>4480</v>
      </c>
      <c r="F1321" s="14" t="s">
        <v>1348</v>
      </c>
      <c r="G1321" s="11">
        <v>9</v>
      </c>
      <c r="H1321" s="15">
        <f>retribucións!$E$60</f>
        <v>6319.04</v>
      </c>
      <c r="I1321" s="11" t="s">
        <v>1349</v>
      </c>
      <c r="J1321" s="24" t="s">
        <v>1350</v>
      </c>
      <c r="K1321" s="11">
        <v>11</v>
      </c>
      <c r="L1321" s="14"/>
      <c r="M1321" s="14"/>
      <c r="N1321" s="12">
        <v>6003</v>
      </c>
      <c r="O1321" s="25"/>
      <c r="P1321" s="14"/>
      <c r="Q1321" s="11" t="s">
        <v>15</v>
      </c>
      <c r="R1321" s="16">
        <v>948</v>
      </c>
      <c r="S1321" s="12"/>
      <c r="T1321" s="13" t="s">
        <v>17</v>
      </c>
      <c r="U1321" s="13" t="s">
        <v>6687</v>
      </c>
      <c r="V1321" s="11" t="s">
        <v>119</v>
      </c>
      <c r="W1321" s="14" t="s">
        <v>119</v>
      </c>
      <c r="X1321" s="14" t="s">
        <v>119</v>
      </c>
      <c r="Y1321" s="14" t="s">
        <v>119</v>
      </c>
      <c r="Z1321" s="14" t="s">
        <v>119</v>
      </c>
      <c r="AA1321" s="14"/>
      <c r="AB1321" s="15">
        <f>retribucións!$H$71</f>
        <v>18383.701689600002</v>
      </c>
      <c r="AC1321" s="15">
        <f>retribucións!$H$60</f>
        <v>18626.938628479998</v>
      </c>
      <c r="AD1321" s="15">
        <f t="shared" si="62"/>
        <v>243.23693887999616</v>
      </c>
    </row>
    <row r="1322" spans="1:30" ht="15" customHeight="1" x14ac:dyDescent="0.25">
      <c r="A1322" s="13" t="s">
        <v>17</v>
      </c>
      <c r="B1322" s="13" t="s">
        <v>17</v>
      </c>
      <c r="C1322" s="14" t="s">
        <v>4481</v>
      </c>
      <c r="D1322" s="24" t="s">
        <v>4482</v>
      </c>
      <c r="E1322" s="14" t="s">
        <v>4483</v>
      </c>
      <c r="F1322" s="14" t="s">
        <v>1348</v>
      </c>
      <c r="G1322" s="11">
        <v>9</v>
      </c>
      <c r="H1322" s="15">
        <f>retribucións!$E$60</f>
        <v>6319.04</v>
      </c>
      <c r="I1322" s="11" t="s">
        <v>1349</v>
      </c>
      <c r="J1322" s="24" t="s">
        <v>1350</v>
      </c>
      <c r="K1322" s="11">
        <v>11</v>
      </c>
      <c r="L1322" s="14"/>
      <c r="M1322" s="14"/>
      <c r="N1322" s="12">
        <v>6003</v>
      </c>
      <c r="O1322" s="25"/>
      <c r="P1322" s="14"/>
      <c r="Q1322" s="11" t="s">
        <v>15</v>
      </c>
      <c r="R1322" s="16" t="s">
        <v>16</v>
      </c>
      <c r="S1322" s="12"/>
      <c r="T1322" s="13" t="s">
        <v>17</v>
      </c>
      <c r="U1322" s="13" t="s">
        <v>17</v>
      </c>
      <c r="V1322" s="11">
        <v>19</v>
      </c>
      <c r="W1322" s="14" t="s">
        <v>844</v>
      </c>
      <c r="X1322" s="14" t="s">
        <v>845</v>
      </c>
      <c r="Y1322" s="14" t="s">
        <v>20</v>
      </c>
      <c r="Z1322" s="14">
        <v>0</v>
      </c>
      <c r="AA1322" s="14"/>
      <c r="AB1322" s="15">
        <f>retribucións!$H$71</f>
        <v>18383.701689600002</v>
      </c>
      <c r="AC1322" s="15">
        <f>retribucións!$H$60</f>
        <v>18626.938628479998</v>
      </c>
      <c r="AD1322" s="15">
        <f t="shared" si="62"/>
        <v>243.23693887999616</v>
      </c>
    </row>
    <row r="1323" spans="1:30" ht="15" customHeight="1" x14ac:dyDescent="0.25">
      <c r="A1323" s="13" t="s">
        <v>17</v>
      </c>
      <c r="B1323" s="13" t="s">
        <v>17</v>
      </c>
      <c r="C1323" s="14" t="s">
        <v>4481</v>
      </c>
      <c r="D1323" s="24" t="s">
        <v>4484</v>
      </c>
      <c r="E1323" s="14" t="s">
        <v>4485</v>
      </c>
      <c r="F1323" s="14" t="s">
        <v>1348</v>
      </c>
      <c r="G1323" s="11">
        <v>9</v>
      </c>
      <c r="H1323" s="15">
        <f>retribucións!$E$60</f>
        <v>6319.04</v>
      </c>
      <c r="I1323" s="11" t="s">
        <v>1349</v>
      </c>
      <c r="J1323" s="24" t="s">
        <v>1350</v>
      </c>
      <c r="K1323" s="11">
        <v>11</v>
      </c>
      <c r="L1323" s="14"/>
      <c r="M1323" s="14"/>
      <c r="N1323" s="12">
        <v>6003</v>
      </c>
      <c r="O1323" s="25"/>
      <c r="P1323" s="14"/>
      <c r="Q1323" s="11" t="s">
        <v>15</v>
      </c>
      <c r="R1323" s="16" t="s">
        <v>16</v>
      </c>
      <c r="S1323" s="12"/>
      <c r="T1323" s="13" t="s">
        <v>17</v>
      </c>
      <c r="U1323" s="13" t="s">
        <v>17</v>
      </c>
      <c r="V1323" s="11">
        <v>34</v>
      </c>
      <c r="W1323" s="14" t="s">
        <v>846</v>
      </c>
      <c r="X1323" s="14" t="s">
        <v>847</v>
      </c>
      <c r="Y1323" s="14" t="s">
        <v>20</v>
      </c>
      <c r="Z1323" s="14">
        <v>0</v>
      </c>
      <c r="AA1323" s="14"/>
      <c r="AB1323" s="15">
        <f>retribucións!$H$71</f>
        <v>18383.701689600002</v>
      </c>
      <c r="AC1323" s="15">
        <f>retribucións!$H$60</f>
        <v>18626.938628479998</v>
      </c>
      <c r="AD1323" s="15">
        <f t="shared" si="62"/>
        <v>243.23693887999616</v>
      </c>
    </row>
    <row r="1324" spans="1:30" ht="15" customHeight="1" x14ac:dyDescent="0.25">
      <c r="A1324" s="13" t="s">
        <v>17</v>
      </c>
      <c r="B1324" s="13" t="s">
        <v>17</v>
      </c>
      <c r="C1324" s="14" t="s">
        <v>4486</v>
      </c>
      <c r="D1324" s="24" t="s">
        <v>4487</v>
      </c>
      <c r="E1324" s="14" t="s">
        <v>4488</v>
      </c>
      <c r="F1324" s="14" t="s">
        <v>1348</v>
      </c>
      <c r="G1324" s="11">
        <v>9</v>
      </c>
      <c r="H1324" s="15">
        <f>retribucións!$E$60</f>
        <v>6319.04</v>
      </c>
      <c r="I1324" s="11" t="s">
        <v>1349</v>
      </c>
      <c r="J1324" s="24" t="s">
        <v>1350</v>
      </c>
      <c r="K1324" s="11">
        <v>11</v>
      </c>
      <c r="L1324" s="14"/>
      <c r="M1324" s="14"/>
      <c r="N1324" s="12">
        <v>6003</v>
      </c>
      <c r="O1324" s="25"/>
      <c r="P1324" s="14"/>
      <c r="Q1324" s="11" t="s">
        <v>15</v>
      </c>
      <c r="R1324" s="16" t="s">
        <v>16</v>
      </c>
      <c r="S1324" s="12"/>
      <c r="T1324" s="13" t="s">
        <v>17</v>
      </c>
      <c r="U1324" s="13" t="s">
        <v>17</v>
      </c>
      <c r="V1324" s="11">
        <v>423</v>
      </c>
      <c r="W1324" s="14" t="s">
        <v>848</v>
      </c>
      <c r="X1324" s="14" t="s">
        <v>849</v>
      </c>
      <c r="Y1324" s="14" t="s">
        <v>20</v>
      </c>
      <c r="Z1324" s="14" t="s">
        <v>89</v>
      </c>
      <c r="AA1324" s="14"/>
      <c r="AB1324" s="15">
        <f>retribucións!$H$71</f>
        <v>18383.701689600002</v>
      </c>
      <c r="AC1324" s="15">
        <f>retribucións!$H$60</f>
        <v>18626.938628479998</v>
      </c>
      <c r="AD1324" s="15">
        <f t="shared" si="62"/>
        <v>243.23693887999616</v>
      </c>
    </row>
    <row r="1325" spans="1:30" ht="15" customHeight="1" x14ac:dyDescent="0.25">
      <c r="A1325" s="13" t="s">
        <v>17</v>
      </c>
      <c r="B1325" s="13" t="s">
        <v>119</v>
      </c>
      <c r="C1325" s="14" t="s">
        <v>4486</v>
      </c>
      <c r="D1325" s="24" t="s">
        <v>4489</v>
      </c>
      <c r="E1325" s="14" t="s">
        <v>4490</v>
      </c>
      <c r="F1325" s="14" t="s">
        <v>1348</v>
      </c>
      <c r="G1325" s="11">
        <v>9</v>
      </c>
      <c r="H1325" s="15">
        <f>retribucións!$E$60</f>
        <v>6319.04</v>
      </c>
      <c r="I1325" s="11" t="s">
        <v>1349</v>
      </c>
      <c r="J1325" s="24" t="s">
        <v>1350</v>
      </c>
      <c r="K1325" s="11">
        <v>11</v>
      </c>
      <c r="L1325" s="14"/>
      <c r="M1325" s="14"/>
      <c r="N1325" s="12">
        <v>6003</v>
      </c>
      <c r="O1325" s="25"/>
      <c r="P1325" s="14"/>
      <c r="Q1325" s="11" t="s">
        <v>15</v>
      </c>
      <c r="R1325" s="16">
        <v>948</v>
      </c>
      <c r="S1325" s="12"/>
      <c r="T1325" s="13" t="s">
        <v>17</v>
      </c>
      <c r="U1325" s="13" t="s">
        <v>6687</v>
      </c>
      <c r="V1325" s="11" t="s">
        <v>119</v>
      </c>
      <c r="W1325" s="14" t="s">
        <v>119</v>
      </c>
      <c r="X1325" s="14" t="s">
        <v>119</v>
      </c>
      <c r="Y1325" s="14" t="s">
        <v>119</v>
      </c>
      <c r="Z1325" s="14" t="s">
        <v>119</v>
      </c>
      <c r="AA1325" s="14"/>
      <c r="AB1325" s="15">
        <f>retribucións!$H$71</f>
        <v>18383.701689600002</v>
      </c>
      <c r="AC1325" s="15">
        <f>retribucións!$H$60</f>
        <v>18626.938628479998</v>
      </c>
      <c r="AD1325" s="15">
        <f t="shared" si="62"/>
        <v>243.23693887999616</v>
      </c>
    </row>
    <row r="1326" spans="1:30" ht="15" customHeight="1" x14ac:dyDescent="0.25">
      <c r="A1326" s="13" t="s">
        <v>17</v>
      </c>
      <c r="B1326" s="13" t="s">
        <v>119</v>
      </c>
      <c r="C1326" s="14" t="s">
        <v>4491</v>
      </c>
      <c r="D1326" s="24" t="s">
        <v>4492</v>
      </c>
      <c r="E1326" s="14" t="s">
        <v>4493</v>
      </c>
      <c r="F1326" s="14" t="s">
        <v>1348</v>
      </c>
      <c r="G1326" s="11">
        <v>9</v>
      </c>
      <c r="H1326" s="15">
        <f>retribucións!$E$60</f>
        <v>6319.04</v>
      </c>
      <c r="I1326" s="11" t="s">
        <v>1349</v>
      </c>
      <c r="J1326" s="24" t="s">
        <v>1350</v>
      </c>
      <c r="K1326" s="11">
        <v>11</v>
      </c>
      <c r="L1326" s="14"/>
      <c r="M1326" s="14"/>
      <c r="N1326" s="12">
        <v>6003</v>
      </c>
      <c r="O1326" s="25"/>
      <c r="P1326" s="14"/>
      <c r="Q1326" s="11" t="s">
        <v>15</v>
      </c>
      <c r="R1326" s="16" t="s">
        <v>16</v>
      </c>
      <c r="S1326" s="12"/>
      <c r="T1326" s="13" t="s">
        <v>17</v>
      </c>
      <c r="U1326" s="13" t="s">
        <v>6687</v>
      </c>
      <c r="V1326" s="11" t="s">
        <v>119</v>
      </c>
      <c r="W1326" s="14" t="s">
        <v>119</v>
      </c>
      <c r="X1326" s="14" t="s">
        <v>119</v>
      </c>
      <c r="Y1326" s="14" t="s">
        <v>119</v>
      </c>
      <c r="Z1326" s="14" t="s">
        <v>119</v>
      </c>
      <c r="AA1326" s="14"/>
      <c r="AB1326" s="15">
        <f>retribucións!$H$71</f>
        <v>18383.701689600002</v>
      </c>
      <c r="AC1326" s="15">
        <f>retribucións!$H$60</f>
        <v>18626.938628479998</v>
      </c>
      <c r="AD1326" s="15">
        <f t="shared" si="62"/>
        <v>243.23693887999616</v>
      </c>
    </row>
    <row r="1327" spans="1:30" ht="15" customHeight="1" x14ac:dyDescent="0.25">
      <c r="A1327" s="13" t="s">
        <v>17</v>
      </c>
      <c r="B1327" s="13" t="s">
        <v>17</v>
      </c>
      <c r="C1327" s="14" t="s">
        <v>4491</v>
      </c>
      <c r="D1327" s="24" t="s">
        <v>4494</v>
      </c>
      <c r="E1327" s="14" t="s">
        <v>4495</v>
      </c>
      <c r="F1327" s="14" t="s">
        <v>1348</v>
      </c>
      <c r="G1327" s="11">
        <v>9</v>
      </c>
      <c r="H1327" s="15">
        <f>retribucións!$E$60</f>
        <v>6319.04</v>
      </c>
      <c r="I1327" s="11" t="s">
        <v>1349</v>
      </c>
      <c r="J1327" s="24" t="s">
        <v>1350</v>
      </c>
      <c r="K1327" s="11">
        <v>11</v>
      </c>
      <c r="L1327" s="14"/>
      <c r="M1327" s="14"/>
      <c r="N1327" s="12">
        <v>6003</v>
      </c>
      <c r="O1327" s="25"/>
      <c r="P1327" s="14"/>
      <c r="Q1327" s="11" t="s">
        <v>15</v>
      </c>
      <c r="R1327" s="16">
        <v>948</v>
      </c>
      <c r="S1327" s="12"/>
      <c r="T1327" s="13" t="s">
        <v>17</v>
      </c>
      <c r="U1327" s="13" t="s">
        <v>17</v>
      </c>
      <c r="V1327" s="11">
        <v>77</v>
      </c>
      <c r="W1327" s="14" t="s">
        <v>850</v>
      </c>
      <c r="X1327" s="14" t="s">
        <v>851</v>
      </c>
      <c r="Y1327" s="14" t="s">
        <v>20</v>
      </c>
      <c r="Z1327" s="14">
        <v>0</v>
      </c>
      <c r="AA1327" s="14"/>
      <c r="AB1327" s="15">
        <f>retribucións!$H$71</f>
        <v>18383.701689600002</v>
      </c>
      <c r="AC1327" s="15">
        <f>retribucións!$H$60</f>
        <v>18626.938628479998</v>
      </c>
      <c r="AD1327" s="15">
        <f t="shared" si="62"/>
        <v>243.23693887999616</v>
      </c>
    </row>
    <row r="1328" spans="1:30" ht="15" customHeight="1" x14ac:dyDescent="0.25">
      <c r="A1328" s="13" t="s">
        <v>17</v>
      </c>
      <c r="B1328" s="13" t="s">
        <v>17</v>
      </c>
      <c r="C1328" s="14" t="s">
        <v>4496</v>
      </c>
      <c r="D1328" s="24" t="s">
        <v>4497</v>
      </c>
      <c r="E1328" s="14" t="s">
        <v>4498</v>
      </c>
      <c r="F1328" s="14" t="s">
        <v>1348</v>
      </c>
      <c r="G1328" s="11">
        <v>9</v>
      </c>
      <c r="H1328" s="15">
        <f>retribucións!$E$60</f>
        <v>6319.04</v>
      </c>
      <c r="I1328" s="11" t="s">
        <v>1349</v>
      </c>
      <c r="J1328" s="24" t="s">
        <v>1350</v>
      </c>
      <c r="K1328" s="11">
        <v>11</v>
      </c>
      <c r="L1328" s="14"/>
      <c r="M1328" s="14"/>
      <c r="N1328" s="12">
        <v>6003</v>
      </c>
      <c r="O1328" s="25"/>
      <c r="P1328" s="14"/>
      <c r="Q1328" s="11" t="s">
        <v>15</v>
      </c>
      <c r="R1328" s="16" t="s">
        <v>16</v>
      </c>
      <c r="S1328" s="12"/>
      <c r="T1328" s="13" t="s">
        <v>17</v>
      </c>
      <c r="U1328" s="13" t="s">
        <v>17</v>
      </c>
      <c r="V1328" s="11">
        <v>351</v>
      </c>
      <c r="W1328" s="14" t="s">
        <v>852</v>
      </c>
      <c r="X1328" s="14" t="s">
        <v>853</v>
      </c>
      <c r="Y1328" s="14" t="s">
        <v>20</v>
      </c>
      <c r="Z1328" s="14">
        <v>0</v>
      </c>
      <c r="AA1328" s="14"/>
      <c r="AB1328" s="15">
        <f>retribucións!$H$71</f>
        <v>18383.701689600002</v>
      </c>
      <c r="AC1328" s="15">
        <f>retribucións!$H$60</f>
        <v>18626.938628479998</v>
      </c>
      <c r="AD1328" s="15">
        <f t="shared" si="62"/>
        <v>243.23693887999616</v>
      </c>
    </row>
    <row r="1329" spans="1:30" ht="15" customHeight="1" x14ac:dyDescent="0.25">
      <c r="A1329" s="13" t="s">
        <v>17</v>
      </c>
      <c r="B1329" s="13" t="s">
        <v>17</v>
      </c>
      <c r="C1329" s="14" t="s">
        <v>4496</v>
      </c>
      <c r="D1329" s="24" t="s">
        <v>4499</v>
      </c>
      <c r="E1329" s="14" t="s">
        <v>4500</v>
      </c>
      <c r="F1329" s="14" t="s">
        <v>1348</v>
      </c>
      <c r="G1329" s="11">
        <v>9</v>
      </c>
      <c r="H1329" s="15">
        <f>retribucións!$E$60</f>
        <v>6319.04</v>
      </c>
      <c r="I1329" s="11" t="s">
        <v>1349</v>
      </c>
      <c r="J1329" s="24" t="s">
        <v>1350</v>
      </c>
      <c r="K1329" s="11">
        <v>11</v>
      </c>
      <c r="L1329" s="14"/>
      <c r="M1329" s="14"/>
      <c r="N1329" s="12">
        <v>6003</v>
      </c>
      <c r="O1329" s="25"/>
      <c r="P1329" s="14"/>
      <c r="Q1329" s="11" t="s">
        <v>15</v>
      </c>
      <c r="R1329" s="16" t="s">
        <v>16</v>
      </c>
      <c r="S1329" s="12"/>
      <c r="T1329" s="13" t="s">
        <v>17</v>
      </c>
      <c r="U1329" s="13" t="s">
        <v>17</v>
      </c>
      <c r="V1329" s="11">
        <v>378</v>
      </c>
      <c r="W1329" s="14" t="s">
        <v>854</v>
      </c>
      <c r="X1329" s="14" t="s">
        <v>855</v>
      </c>
      <c r="Y1329" s="14" t="s">
        <v>20</v>
      </c>
      <c r="Z1329" s="14">
        <v>0</v>
      </c>
      <c r="AA1329" s="14"/>
      <c r="AB1329" s="15">
        <f>retribucións!$H$71</f>
        <v>18383.701689600002</v>
      </c>
      <c r="AC1329" s="15">
        <f>retribucións!$H$60</f>
        <v>18626.938628479998</v>
      </c>
      <c r="AD1329" s="15">
        <f t="shared" si="62"/>
        <v>243.23693887999616</v>
      </c>
    </row>
    <row r="1330" spans="1:30" ht="15" customHeight="1" x14ac:dyDescent="0.25">
      <c r="A1330" s="13" t="s">
        <v>17</v>
      </c>
      <c r="B1330" s="13" t="s">
        <v>119</v>
      </c>
      <c r="C1330" s="14" t="s">
        <v>4501</v>
      </c>
      <c r="D1330" s="24" t="s">
        <v>4502</v>
      </c>
      <c r="E1330" s="14" t="s">
        <v>4503</v>
      </c>
      <c r="F1330" s="14" t="s">
        <v>1348</v>
      </c>
      <c r="G1330" s="11">
        <v>9</v>
      </c>
      <c r="H1330" s="15">
        <f>retribucións!$E$60</f>
        <v>6319.04</v>
      </c>
      <c r="I1330" s="11" t="s">
        <v>1349</v>
      </c>
      <c r="J1330" s="24" t="s">
        <v>1350</v>
      </c>
      <c r="K1330" s="11">
        <v>11</v>
      </c>
      <c r="L1330" s="14"/>
      <c r="M1330" s="14"/>
      <c r="N1330" s="12">
        <v>6003</v>
      </c>
      <c r="O1330" s="25"/>
      <c r="P1330" s="14"/>
      <c r="Q1330" s="11" t="s">
        <v>15</v>
      </c>
      <c r="R1330" s="16">
        <v>948</v>
      </c>
      <c r="S1330" s="12"/>
      <c r="T1330" s="13" t="s">
        <v>17</v>
      </c>
      <c r="U1330" s="13" t="s">
        <v>6687</v>
      </c>
      <c r="V1330" s="11" t="s">
        <v>119</v>
      </c>
      <c r="W1330" s="14" t="s">
        <v>119</v>
      </c>
      <c r="X1330" s="14" t="s">
        <v>119</v>
      </c>
      <c r="Y1330" s="14" t="s">
        <v>119</v>
      </c>
      <c r="Z1330" s="14" t="s">
        <v>119</v>
      </c>
      <c r="AA1330" s="14"/>
      <c r="AB1330" s="15">
        <f>retribucións!$H$71</f>
        <v>18383.701689600002</v>
      </c>
      <c r="AC1330" s="15">
        <f>retribucións!$H$60</f>
        <v>18626.938628479998</v>
      </c>
      <c r="AD1330" s="15">
        <f t="shared" si="62"/>
        <v>243.23693887999616</v>
      </c>
    </row>
    <row r="1331" spans="1:30" ht="15" customHeight="1" x14ac:dyDescent="0.25">
      <c r="A1331" s="13" t="s">
        <v>17</v>
      </c>
      <c r="B1331" s="13" t="s">
        <v>119</v>
      </c>
      <c r="C1331" s="14" t="s">
        <v>4501</v>
      </c>
      <c r="D1331" s="24" t="s">
        <v>4504</v>
      </c>
      <c r="E1331" s="14" t="s">
        <v>4505</v>
      </c>
      <c r="F1331" s="14" t="s">
        <v>1348</v>
      </c>
      <c r="G1331" s="11">
        <v>9</v>
      </c>
      <c r="H1331" s="15">
        <f>retribucións!$E$60</f>
        <v>6319.04</v>
      </c>
      <c r="I1331" s="11" t="s">
        <v>1349</v>
      </c>
      <c r="J1331" s="24" t="s">
        <v>1350</v>
      </c>
      <c r="K1331" s="11">
        <v>11</v>
      </c>
      <c r="L1331" s="14"/>
      <c r="M1331" s="14"/>
      <c r="N1331" s="12">
        <v>6003</v>
      </c>
      <c r="O1331" s="25"/>
      <c r="P1331" s="14"/>
      <c r="Q1331" s="11" t="s">
        <v>15</v>
      </c>
      <c r="R1331" s="16">
        <v>948</v>
      </c>
      <c r="S1331" s="12"/>
      <c r="T1331" s="13" t="s">
        <v>17</v>
      </c>
      <c r="U1331" s="13" t="s">
        <v>6687</v>
      </c>
      <c r="V1331" s="11" t="s">
        <v>119</v>
      </c>
      <c r="W1331" s="14" t="s">
        <v>119</v>
      </c>
      <c r="X1331" s="14" t="s">
        <v>119</v>
      </c>
      <c r="Y1331" s="14" t="s">
        <v>119</v>
      </c>
      <c r="Z1331" s="14" t="s">
        <v>119</v>
      </c>
      <c r="AA1331" s="14"/>
      <c r="AB1331" s="15">
        <f>retribucións!$H$71</f>
        <v>18383.701689600002</v>
      </c>
      <c r="AC1331" s="15">
        <f>retribucións!$H$60</f>
        <v>18626.938628479998</v>
      </c>
      <c r="AD1331" s="15">
        <f t="shared" si="62"/>
        <v>243.23693887999616</v>
      </c>
    </row>
    <row r="1332" spans="1:30" ht="15" customHeight="1" x14ac:dyDescent="0.25">
      <c r="A1332" s="13" t="s">
        <v>17</v>
      </c>
      <c r="B1332" s="13" t="s">
        <v>119</v>
      </c>
      <c r="C1332" s="14" t="s">
        <v>4501</v>
      </c>
      <c r="D1332" s="24" t="s">
        <v>4506</v>
      </c>
      <c r="E1332" s="14" t="s">
        <v>4507</v>
      </c>
      <c r="F1332" s="14" t="s">
        <v>1348</v>
      </c>
      <c r="G1332" s="11">
        <v>9</v>
      </c>
      <c r="H1332" s="15">
        <f>retribucións!$E$60</f>
        <v>6319.04</v>
      </c>
      <c r="I1332" s="11" t="s">
        <v>1349</v>
      </c>
      <c r="J1332" s="24" t="s">
        <v>1350</v>
      </c>
      <c r="K1332" s="11">
        <v>11</v>
      </c>
      <c r="L1332" s="14"/>
      <c r="M1332" s="14"/>
      <c r="N1332" s="12">
        <v>6003</v>
      </c>
      <c r="O1332" s="25"/>
      <c r="P1332" s="14"/>
      <c r="Q1332" s="11" t="s">
        <v>15</v>
      </c>
      <c r="R1332" s="16" t="s">
        <v>16</v>
      </c>
      <c r="S1332" s="12"/>
      <c r="T1332" s="13" t="s">
        <v>17</v>
      </c>
      <c r="U1332" s="13" t="s">
        <v>6687</v>
      </c>
      <c r="V1332" s="11" t="s">
        <v>119</v>
      </c>
      <c r="W1332" s="14" t="s">
        <v>119</v>
      </c>
      <c r="X1332" s="14" t="s">
        <v>119</v>
      </c>
      <c r="Y1332" s="14" t="s">
        <v>119</v>
      </c>
      <c r="Z1332" s="14" t="s">
        <v>119</v>
      </c>
      <c r="AA1332" s="14"/>
      <c r="AB1332" s="15">
        <f>retribucións!$H$71</f>
        <v>18383.701689600002</v>
      </c>
      <c r="AC1332" s="15">
        <f>retribucións!$H$60</f>
        <v>18626.938628479998</v>
      </c>
      <c r="AD1332" s="15">
        <f t="shared" si="62"/>
        <v>243.23693887999616</v>
      </c>
    </row>
    <row r="1333" spans="1:30" ht="15" customHeight="1" x14ac:dyDescent="0.25">
      <c r="A1333" s="13" t="s">
        <v>17</v>
      </c>
      <c r="B1333" s="13" t="s">
        <v>119</v>
      </c>
      <c r="C1333" s="14" t="s">
        <v>4501</v>
      </c>
      <c r="D1333" s="24" t="s">
        <v>4508</v>
      </c>
      <c r="E1333" s="14" t="s">
        <v>4509</v>
      </c>
      <c r="F1333" s="14" t="s">
        <v>1348</v>
      </c>
      <c r="G1333" s="11">
        <v>9</v>
      </c>
      <c r="H1333" s="15">
        <f>retribucións!$E$60</f>
        <v>6319.04</v>
      </c>
      <c r="I1333" s="11" t="s">
        <v>1349</v>
      </c>
      <c r="J1333" s="24" t="s">
        <v>1350</v>
      </c>
      <c r="K1333" s="11">
        <v>11</v>
      </c>
      <c r="L1333" s="14"/>
      <c r="M1333" s="14"/>
      <c r="N1333" s="12">
        <v>6003</v>
      </c>
      <c r="O1333" s="25"/>
      <c r="P1333" s="14"/>
      <c r="Q1333" s="11" t="s">
        <v>15</v>
      </c>
      <c r="R1333" s="16">
        <v>948</v>
      </c>
      <c r="S1333" s="12"/>
      <c r="T1333" s="13" t="s">
        <v>17</v>
      </c>
      <c r="U1333" s="13" t="s">
        <v>6687</v>
      </c>
      <c r="V1333" s="11" t="s">
        <v>119</v>
      </c>
      <c r="W1333" s="14" t="s">
        <v>119</v>
      </c>
      <c r="X1333" s="14" t="s">
        <v>119</v>
      </c>
      <c r="Y1333" s="14" t="s">
        <v>119</v>
      </c>
      <c r="Z1333" s="14" t="s">
        <v>119</v>
      </c>
      <c r="AA1333" s="14"/>
      <c r="AB1333" s="15">
        <f>retribucións!$H$71</f>
        <v>18383.701689600002</v>
      </c>
      <c r="AC1333" s="15">
        <f>retribucións!$H$60</f>
        <v>18626.938628479998</v>
      </c>
      <c r="AD1333" s="15">
        <f t="shared" si="62"/>
        <v>243.23693887999616</v>
      </c>
    </row>
    <row r="1334" spans="1:30" ht="15" customHeight="1" x14ac:dyDescent="0.25">
      <c r="A1334" s="13" t="s">
        <v>17</v>
      </c>
      <c r="B1334" s="13" t="s">
        <v>17</v>
      </c>
      <c r="C1334" s="14" t="s">
        <v>4510</v>
      </c>
      <c r="D1334" s="24" t="s">
        <v>4511</v>
      </c>
      <c r="E1334" s="14" t="s">
        <v>4512</v>
      </c>
      <c r="F1334" s="14" t="s">
        <v>1348</v>
      </c>
      <c r="G1334" s="11">
        <v>9</v>
      </c>
      <c r="H1334" s="15">
        <f>retribucións!$E$60</f>
        <v>6319.04</v>
      </c>
      <c r="I1334" s="11" t="s">
        <v>1349</v>
      </c>
      <c r="J1334" s="24" t="s">
        <v>1350</v>
      </c>
      <c r="K1334" s="11">
        <v>11</v>
      </c>
      <c r="L1334" s="14"/>
      <c r="M1334" s="14"/>
      <c r="N1334" s="12">
        <v>6003</v>
      </c>
      <c r="O1334" s="25"/>
      <c r="P1334" s="14"/>
      <c r="Q1334" s="11" t="s">
        <v>15</v>
      </c>
      <c r="R1334" s="16" t="s">
        <v>16</v>
      </c>
      <c r="S1334" s="12"/>
      <c r="T1334" s="13" t="s">
        <v>17</v>
      </c>
      <c r="U1334" s="13" t="s">
        <v>17</v>
      </c>
      <c r="V1334" s="11">
        <v>69</v>
      </c>
      <c r="W1334" s="14" t="s">
        <v>856</v>
      </c>
      <c r="X1334" s="14" t="s">
        <v>857</v>
      </c>
      <c r="Y1334" s="14" t="s">
        <v>20</v>
      </c>
      <c r="Z1334" s="14">
        <v>0</v>
      </c>
      <c r="AA1334" s="14"/>
      <c r="AB1334" s="15">
        <f>retribucións!$H$71</f>
        <v>18383.701689600002</v>
      </c>
      <c r="AC1334" s="15">
        <f>retribucións!$H$60</f>
        <v>18626.938628479998</v>
      </c>
      <c r="AD1334" s="15">
        <f t="shared" si="62"/>
        <v>243.23693887999616</v>
      </c>
    </row>
    <row r="1335" spans="1:30" ht="15" customHeight="1" x14ac:dyDescent="0.25">
      <c r="A1335" s="13" t="s">
        <v>17</v>
      </c>
      <c r="B1335" s="13" t="s">
        <v>119</v>
      </c>
      <c r="C1335" s="14" t="s">
        <v>4513</v>
      </c>
      <c r="D1335" s="24" t="s">
        <v>4514</v>
      </c>
      <c r="E1335" s="14" t="s">
        <v>4515</v>
      </c>
      <c r="F1335" s="14" t="s">
        <v>1348</v>
      </c>
      <c r="G1335" s="11">
        <v>9</v>
      </c>
      <c r="H1335" s="15">
        <f>retribucións!$E$60</f>
        <v>6319.04</v>
      </c>
      <c r="I1335" s="11" t="s">
        <v>1349</v>
      </c>
      <c r="J1335" s="24" t="s">
        <v>1350</v>
      </c>
      <c r="K1335" s="11">
        <v>11</v>
      </c>
      <c r="L1335" s="14"/>
      <c r="M1335" s="14"/>
      <c r="N1335" s="12">
        <v>6003</v>
      </c>
      <c r="O1335" s="25"/>
      <c r="P1335" s="14"/>
      <c r="Q1335" s="11" t="s">
        <v>15</v>
      </c>
      <c r="R1335" s="16" t="s">
        <v>16</v>
      </c>
      <c r="S1335" s="12"/>
      <c r="T1335" s="13" t="s">
        <v>17</v>
      </c>
      <c r="U1335" s="13" t="s">
        <v>6687</v>
      </c>
      <c r="V1335" s="11" t="s">
        <v>119</v>
      </c>
      <c r="W1335" s="14" t="s">
        <v>119</v>
      </c>
      <c r="X1335" s="14" t="s">
        <v>119</v>
      </c>
      <c r="Y1335" s="14" t="s">
        <v>119</v>
      </c>
      <c r="Z1335" s="14" t="s">
        <v>119</v>
      </c>
      <c r="AA1335" s="14"/>
      <c r="AB1335" s="15">
        <f>retribucións!$H$71</f>
        <v>18383.701689600002</v>
      </c>
      <c r="AC1335" s="15">
        <f>retribucións!$H$60</f>
        <v>18626.938628479998</v>
      </c>
      <c r="AD1335" s="15">
        <f t="shared" si="62"/>
        <v>243.23693887999616</v>
      </c>
    </row>
    <row r="1336" spans="1:30" ht="15" customHeight="1" x14ac:dyDescent="0.25">
      <c r="A1336" s="13" t="s">
        <v>17</v>
      </c>
      <c r="B1336" s="13" t="s">
        <v>119</v>
      </c>
      <c r="C1336" s="14" t="s">
        <v>4513</v>
      </c>
      <c r="D1336" s="24" t="s">
        <v>4516</v>
      </c>
      <c r="E1336" s="14" t="s">
        <v>4517</v>
      </c>
      <c r="F1336" s="14" t="s">
        <v>1348</v>
      </c>
      <c r="G1336" s="11">
        <v>9</v>
      </c>
      <c r="H1336" s="15">
        <f>retribucións!$E$60</f>
        <v>6319.04</v>
      </c>
      <c r="I1336" s="11" t="s">
        <v>1349</v>
      </c>
      <c r="J1336" s="24" t="s">
        <v>1350</v>
      </c>
      <c r="K1336" s="11">
        <v>11</v>
      </c>
      <c r="L1336" s="14"/>
      <c r="M1336" s="14"/>
      <c r="N1336" s="12">
        <v>6003</v>
      </c>
      <c r="O1336" s="25"/>
      <c r="P1336" s="14"/>
      <c r="Q1336" s="11" t="s">
        <v>15</v>
      </c>
      <c r="R1336" s="16" t="s">
        <v>16</v>
      </c>
      <c r="S1336" s="12"/>
      <c r="T1336" s="13" t="s">
        <v>17</v>
      </c>
      <c r="U1336" s="13" t="s">
        <v>6687</v>
      </c>
      <c r="V1336" s="11" t="s">
        <v>119</v>
      </c>
      <c r="W1336" s="14" t="s">
        <v>119</v>
      </c>
      <c r="X1336" s="14" t="s">
        <v>119</v>
      </c>
      <c r="Y1336" s="14" t="s">
        <v>119</v>
      </c>
      <c r="Z1336" s="14" t="s">
        <v>119</v>
      </c>
      <c r="AA1336" s="14"/>
      <c r="AB1336" s="15">
        <f>retribucións!$H$71</f>
        <v>18383.701689600002</v>
      </c>
      <c r="AC1336" s="15">
        <f>retribucións!$H$60</f>
        <v>18626.938628479998</v>
      </c>
      <c r="AD1336" s="15">
        <f t="shared" si="62"/>
        <v>243.23693887999616</v>
      </c>
    </row>
    <row r="1337" spans="1:30" ht="15" customHeight="1" x14ac:dyDescent="0.25">
      <c r="A1337" s="13" t="s">
        <v>17</v>
      </c>
      <c r="B1337" s="13" t="s">
        <v>17</v>
      </c>
      <c r="C1337" s="14" t="s">
        <v>4513</v>
      </c>
      <c r="D1337" s="24" t="s">
        <v>4518</v>
      </c>
      <c r="E1337" s="14" t="s">
        <v>4519</v>
      </c>
      <c r="F1337" s="14" t="s">
        <v>1348</v>
      </c>
      <c r="G1337" s="11">
        <v>9</v>
      </c>
      <c r="H1337" s="15">
        <f>retribucións!$E$60</f>
        <v>6319.04</v>
      </c>
      <c r="I1337" s="11" t="s">
        <v>1349</v>
      </c>
      <c r="J1337" s="24" t="s">
        <v>1350</v>
      </c>
      <c r="K1337" s="11">
        <v>11</v>
      </c>
      <c r="L1337" s="14"/>
      <c r="M1337" s="14"/>
      <c r="N1337" s="12">
        <v>6003</v>
      </c>
      <c r="O1337" s="25"/>
      <c r="P1337" s="14"/>
      <c r="Q1337" s="11" t="s">
        <v>15</v>
      </c>
      <c r="R1337" s="16" t="s">
        <v>16</v>
      </c>
      <c r="S1337" s="12"/>
      <c r="T1337" s="13" t="s">
        <v>17</v>
      </c>
      <c r="U1337" s="13" t="s">
        <v>17</v>
      </c>
      <c r="V1337" s="11">
        <v>277</v>
      </c>
      <c r="W1337" s="14" t="s">
        <v>858</v>
      </c>
      <c r="X1337" s="14" t="s">
        <v>859</v>
      </c>
      <c r="Y1337" s="14" t="s">
        <v>20</v>
      </c>
      <c r="Z1337" s="14">
        <v>0</v>
      </c>
      <c r="AA1337" s="14"/>
      <c r="AB1337" s="15">
        <f>retribucións!$H$71</f>
        <v>18383.701689600002</v>
      </c>
      <c r="AC1337" s="15">
        <f>retribucións!$H$60</f>
        <v>18626.938628479998</v>
      </c>
      <c r="AD1337" s="15">
        <f t="shared" si="62"/>
        <v>243.23693887999616</v>
      </c>
    </row>
    <row r="1338" spans="1:30" ht="15" customHeight="1" x14ac:dyDescent="0.25">
      <c r="A1338" s="13" t="s">
        <v>17</v>
      </c>
      <c r="B1338" s="13" t="s">
        <v>17</v>
      </c>
      <c r="C1338" s="14" t="s">
        <v>4520</v>
      </c>
      <c r="D1338" s="24" t="s">
        <v>4521</v>
      </c>
      <c r="E1338" s="14" t="s">
        <v>4522</v>
      </c>
      <c r="F1338" s="14" t="s">
        <v>1348</v>
      </c>
      <c r="G1338" s="11">
        <v>9</v>
      </c>
      <c r="H1338" s="15">
        <f>retribucións!$E$60</f>
        <v>6319.04</v>
      </c>
      <c r="I1338" s="11" t="s">
        <v>1349</v>
      </c>
      <c r="J1338" s="24" t="s">
        <v>1350</v>
      </c>
      <c r="K1338" s="11">
        <v>11</v>
      </c>
      <c r="L1338" s="14"/>
      <c r="M1338" s="14"/>
      <c r="N1338" s="12">
        <v>6003</v>
      </c>
      <c r="O1338" s="25"/>
      <c r="P1338" s="14"/>
      <c r="Q1338" s="11" t="s">
        <v>15</v>
      </c>
      <c r="R1338" s="16" t="s">
        <v>16</v>
      </c>
      <c r="S1338" s="12"/>
      <c r="T1338" s="13" t="s">
        <v>17</v>
      </c>
      <c r="U1338" s="13" t="s">
        <v>17</v>
      </c>
      <c r="V1338" s="11">
        <v>180</v>
      </c>
      <c r="W1338" s="14" t="s">
        <v>860</v>
      </c>
      <c r="X1338" s="14" t="s">
        <v>861</v>
      </c>
      <c r="Y1338" s="14" t="s">
        <v>20</v>
      </c>
      <c r="Z1338" s="14">
        <v>0</v>
      </c>
      <c r="AA1338" s="14"/>
      <c r="AB1338" s="15">
        <f>retribucións!$H$71</f>
        <v>18383.701689600002</v>
      </c>
      <c r="AC1338" s="15">
        <f>retribucións!$H$60</f>
        <v>18626.938628479998</v>
      </c>
      <c r="AD1338" s="15">
        <f t="shared" si="62"/>
        <v>243.23693887999616</v>
      </c>
    </row>
    <row r="1339" spans="1:30" ht="15" customHeight="1" x14ac:dyDescent="0.25">
      <c r="A1339" s="13" t="s">
        <v>17</v>
      </c>
      <c r="B1339" s="13" t="s">
        <v>119</v>
      </c>
      <c r="C1339" s="14" t="s">
        <v>4520</v>
      </c>
      <c r="D1339" s="24" t="s">
        <v>4523</v>
      </c>
      <c r="E1339" s="14" t="s">
        <v>4524</v>
      </c>
      <c r="F1339" s="14" t="s">
        <v>1348</v>
      </c>
      <c r="G1339" s="11">
        <v>9</v>
      </c>
      <c r="H1339" s="15">
        <f>retribucións!$E$60</f>
        <v>6319.04</v>
      </c>
      <c r="I1339" s="11" t="s">
        <v>1349</v>
      </c>
      <c r="J1339" s="24" t="s">
        <v>1350</v>
      </c>
      <c r="K1339" s="11">
        <v>11</v>
      </c>
      <c r="L1339" s="14"/>
      <c r="M1339" s="14"/>
      <c r="N1339" s="12">
        <v>6003</v>
      </c>
      <c r="O1339" s="25"/>
      <c r="P1339" s="14"/>
      <c r="Q1339" s="11" t="s">
        <v>15</v>
      </c>
      <c r="R1339" s="16" t="s">
        <v>16</v>
      </c>
      <c r="S1339" s="12"/>
      <c r="T1339" s="13" t="s">
        <v>17</v>
      </c>
      <c r="U1339" s="13" t="s">
        <v>6687</v>
      </c>
      <c r="V1339" s="11" t="s">
        <v>119</v>
      </c>
      <c r="W1339" s="14" t="s">
        <v>119</v>
      </c>
      <c r="X1339" s="14" t="s">
        <v>119</v>
      </c>
      <c r="Y1339" s="14" t="s">
        <v>119</v>
      </c>
      <c r="Z1339" s="14" t="s">
        <v>119</v>
      </c>
      <c r="AA1339" s="14"/>
      <c r="AB1339" s="15">
        <f>retribucións!$H$71</f>
        <v>18383.701689600002</v>
      </c>
      <c r="AC1339" s="15">
        <f>retribucións!$H$60</f>
        <v>18626.938628479998</v>
      </c>
      <c r="AD1339" s="15">
        <f t="shared" si="62"/>
        <v>243.23693887999616</v>
      </c>
    </row>
    <row r="1340" spans="1:30" ht="15" customHeight="1" x14ac:dyDescent="0.25">
      <c r="A1340" s="13" t="s">
        <v>17</v>
      </c>
      <c r="B1340" s="13" t="s">
        <v>17</v>
      </c>
      <c r="C1340" s="14" t="s">
        <v>4520</v>
      </c>
      <c r="D1340" s="24" t="s">
        <v>4525</v>
      </c>
      <c r="E1340" s="14" t="s">
        <v>4526</v>
      </c>
      <c r="F1340" s="14" t="s">
        <v>1348</v>
      </c>
      <c r="G1340" s="11">
        <v>9</v>
      </c>
      <c r="H1340" s="15">
        <f>retribucións!$E$60</f>
        <v>6319.04</v>
      </c>
      <c r="I1340" s="11" t="s">
        <v>1349</v>
      </c>
      <c r="J1340" s="24" t="s">
        <v>1350</v>
      </c>
      <c r="K1340" s="11">
        <v>11</v>
      </c>
      <c r="L1340" s="14"/>
      <c r="M1340" s="14"/>
      <c r="N1340" s="12">
        <v>6003</v>
      </c>
      <c r="O1340" s="25"/>
      <c r="P1340" s="14"/>
      <c r="Q1340" s="11" t="s">
        <v>15</v>
      </c>
      <c r="R1340" s="16">
        <v>948</v>
      </c>
      <c r="S1340" s="12"/>
      <c r="T1340" s="13" t="s">
        <v>17</v>
      </c>
      <c r="U1340" s="13" t="s">
        <v>17</v>
      </c>
      <c r="V1340" s="11">
        <v>107</v>
      </c>
      <c r="W1340" s="14" t="s">
        <v>862</v>
      </c>
      <c r="X1340" s="14" t="s">
        <v>863</v>
      </c>
      <c r="Y1340" s="14" t="s">
        <v>20</v>
      </c>
      <c r="Z1340" s="14">
        <v>0</v>
      </c>
      <c r="AA1340" s="14"/>
      <c r="AB1340" s="15">
        <f>retribucións!$H$71</f>
        <v>18383.701689600002</v>
      </c>
      <c r="AC1340" s="15">
        <f>retribucións!$H$60</f>
        <v>18626.938628479998</v>
      </c>
      <c r="AD1340" s="15">
        <f t="shared" si="62"/>
        <v>243.23693887999616</v>
      </c>
    </row>
    <row r="1341" spans="1:30" ht="15" customHeight="1" x14ac:dyDescent="0.25">
      <c r="A1341" s="13" t="s">
        <v>17</v>
      </c>
      <c r="B1341" s="13" t="s">
        <v>17</v>
      </c>
      <c r="C1341" s="14" t="s">
        <v>4520</v>
      </c>
      <c r="D1341" s="24" t="s">
        <v>4527</v>
      </c>
      <c r="E1341" s="14" t="s">
        <v>4528</v>
      </c>
      <c r="F1341" s="14" t="s">
        <v>1348</v>
      </c>
      <c r="G1341" s="11">
        <v>9</v>
      </c>
      <c r="H1341" s="15">
        <f>retribucións!$E$60</f>
        <v>6319.04</v>
      </c>
      <c r="I1341" s="11" t="s">
        <v>1349</v>
      </c>
      <c r="J1341" s="24" t="s">
        <v>1350</v>
      </c>
      <c r="K1341" s="11">
        <v>11</v>
      </c>
      <c r="L1341" s="14"/>
      <c r="M1341" s="14"/>
      <c r="N1341" s="12">
        <v>6003</v>
      </c>
      <c r="O1341" s="25"/>
      <c r="P1341" s="14"/>
      <c r="Q1341" s="11" t="s">
        <v>15</v>
      </c>
      <c r="R1341" s="16">
        <v>948</v>
      </c>
      <c r="S1341" s="12"/>
      <c r="T1341" s="13" t="s">
        <v>17</v>
      </c>
      <c r="U1341" s="13" t="s">
        <v>17</v>
      </c>
      <c r="V1341" s="11">
        <v>334</v>
      </c>
      <c r="W1341" s="14" t="s">
        <v>864</v>
      </c>
      <c r="X1341" s="14" t="s">
        <v>865</v>
      </c>
      <c r="Y1341" s="14" t="s">
        <v>20</v>
      </c>
      <c r="Z1341" s="14">
        <v>0</v>
      </c>
      <c r="AA1341" s="14"/>
      <c r="AB1341" s="15">
        <f>retribucións!$H$71</f>
        <v>18383.701689600002</v>
      </c>
      <c r="AC1341" s="15">
        <f>retribucións!$H$60</f>
        <v>18626.938628479998</v>
      </c>
      <c r="AD1341" s="15">
        <f t="shared" si="62"/>
        <v>243.23693887999616</v>
      </c>
    </row>
    <row r="1342" spans="1:30" ht="15" customHeight="1" x14ac:dyDescent="0.25">
      <c r="A1342" s="13" t="s">
        <v>17</v>
      </c>
      <c r="B1342" s="13" t="s">
        <v>119</v>
      </c>
      <c r="C1342" s="14" t="s">
        <v>4529</v>
      </c>
      <c r="D1342" s="24" t="s">
        <v>4530</v>
      </c>
      <c r="E1342" s="14" t="s">
        <v>4531</v>
      </c>
      <c r="F1342" s="14" t="s">
        <v>1348</v>
      </c>
      <c r="G1342" s="11">
        <v>9</v>
      </c>
      <c r="H1342" s="15">
        <f>retribucións!$E$60</f>
        <v>6319.04</v>
      </c>
      <c r="I1342" s="11" t="s">
        <v>1349</v>
      </c>
      <c r="J1342" s="24" t="s">
        <v>1350</v>
      </c>
      <c r="K1342" s="11">
        <v>11</v>
      </c>
      <c r="L1342" s="14"/>
      <c r="M1342" s="14"/>
      <c r="N1342" s="12">
        <v>6003</v>
      </c>
      <c r="O1342" s="25"/>
      <c r="P1342" s="14"/>
      <c r="Q1342" s="11" t="s">
        <v>15</v>
      </c>
      <c r="R1342" s="16" t="s">
        <v>16</v>
      </c>
      <c r="S1342" s="12"/>
      <c r="T1342" s="13" t="s">
        <v>17</v>
      </c>
      <c r="U1342" s="13" t="s">
        <v>6687</v>
      </c>
      <c r="V1342" s="11" t="s">
        <v>119</v>
      </c>
      <c r="W1342" s="14" t="s">
        <v>119</v>
      </c>
      <c r="X1342" s="14" t="s">
        <v>119</v>
      </c>
      <c r="Y1342" s="14" t="s">
        <v>119</v>
      </c>
      <c r="Z1342" s="14" t="s">
        <v>119</v>
      </c>
      <c r="AA1342" s="14"/>
      <c r="AB1342" s="15">
        <f>retribucións!$H$71</f>
        <v>18383.701689600002</v>
      </c>
      <c r="AC1342" s="15">
        <f>retribucións!$H$60</f>
        <v>18626.938628479998</v>
      </c>
      <c r="AD1342" s="15">
        <f t="shared" si="62"/>
        <v>243.23693887999616</v>
      </c>
    </row>
    <row r="1343" spans="1:30" ht="15" customHeight="1" x14ac:dyDescent="0.25">
      <c r="A1343" s="13" t="s">
        <v>17</v>
      </c>
      <c r="B1343" s="13" t="s">
        <v>119</v>
      </c>
      <c r="C1343" s="14" t="s">
        <v>4529</v>
      </c>
      <c r="D1343" s="24" t="s">
        <v>4532</v>
      </c>
      <c r="E1343" s="14" t="s">
        <v>4533</v>
      </c>
      <c r="F1343" s="14" t="s">
        <v>1348</v>
      </c>
      <c r="G1343" s="11">
        <v>9</v>
      </c>
      <c r="H1343" s="15">
        <f>retribucións!$E$60</f>
        <v>6319.04</v>
      </c>
      <c r="I1343" s="11" t="s">
        <v>1349</v>
      </c>
      <c r="J1343" s="24" t="s">
        <v>1350</v>
      </c>
      <c r="K1343" s="11">
        <v>11</v>
      </c>
      <c r="L1343" s="14"/>
      <c r="M1343" s="14"/>
      <c r="N1343" s="12">
        <v>6003</v>
      </c>
      <c r="O1343" s="25"/>
      <c r="P1343" s="14"/>
      <c r="Q1343" s="11" t="s">
        <v>15</v>
      </c>
      <c r="R1343" s="16" t="s">
        <v>16</v>
      </c>
      <c r="S1343" s="12"/>
      <c r="T1343" s="13" t="s">
        <v>17</v>
      </c>
      <c r="U1343" s="13" t="s">
        <v>6687</v>
      </c>
      <c r="V1343" s="11" t="s">
        <v>119</v>
      </c>
      <c r="W1343" s="14" t="s">
        <v>119</v>
      </c>
      <c r="X1343" s="14" t="s">
        <v>119</v>
      </c>
      <c r="Y1343" s="14" t="s">
        <v>119</v>
      </c>
      <c r="Z1343" s="14" t="s">
        <v>119</v>
      </c>
      <c r="AA1343" s="14"/>
      <c r="AB1343" s="15">
        <f>retribucións!$H$71</f>
        <v>18383.701689600002</v>
      </c>
      <c r="AC1343" s="15">
        <f>retribucións!$H$60</f>
        <v>18626.938628479998</v>
      </c>
      <c r="AD1343" s="15">
        <f t="shared" si="62"/>
        <v>243.23693887999616</v>
      </c>
    </row>
    <row r="1344" spans="1:30" ht="15" customHeight="1" x14ac:dyDescent="0.25">
      <c r="A1344" s="13" t="s">
        <v>17</v>
      </c>
      <c r="B1344" s="13" t="s">
        <v>17</v>
      </c>
      <c r="C1344" s="14" t="s">
        <v>4534</v>
      </c>
      <c r="D1344" s="24" t="s">
        <v>4535</v>
      </c>
      <c r="E1344" s="14" t="s">
        <v>4536</v>
      </c>
      <c r="F1344" s="14" t="s">
        <v>1348</v>
      </c>
      <c r="G1344" s="11">
        <v>9</v>
      </c>
      <c r="H1344" s="15">
        <f>retribucións!$E$60</f>
        <v>6319.04</v>
      </c>
      <c r="I1344" s="11" t="s">
        <v>1349</v>
      </c>
      <c r="J1344" s="24" t="s">
        <v>1350</v>
      </c>
      <c r="K1344" s="11">
        <v>11</v>
      </c>
      <c r="L1344" s="14"/>
      <c r="M1344" s="14"/>
      <c r="N1344" s="12">
        <v>6003</v>
      </c>
      <c r="O1344" s="25"/>
      <c r="P1344" s="14"/>
      <c r="Q1344" s="11" t="s">
        <v>15</v>
      </c>
      <c r="R1344" s="16" t="s">
        <v>16</v>
      </c>
      <c r="S1344" s="12"/>
      <c r="T1344" s="13" t="s">
        <v>17</v>
      </c>
      <c r="U1344" s="13" t="s">
        <v>17</v>
      </c>
      <c r="V1344" s="11">
        <v>210</v>
      </c>
      <c r="W1344" s="14" t="s">
        <v>866</v>
      </c>
      <c r="X1344" s="14" t="s">
        <v>867</v>
      </c>
      <c r="Y1344" s="14" t="s">
        <v>20</v>
      </c>
      <c r="Z1344" s="14">
        <v>0</v>
      </c>
      <c r="AA1344" s="14"/>
      <c r="AB1344" s="15">
        <f>retribucións!$H$71</f>
        <v>18383.701689600002</v>
      </c>
      <c r="AC1344" s="15">
        <f>retribucións!$H$60</f>
        <v>18626.938628479998</v>
      </c>
      <c r="AD1344" s="15">
        <f t="shared" si="62"/>
        <v>243.23693887999616</v>
      </c>
    </row>
    <row r="1345" spans="1:30" ht="15" customHeight="1" x14ac:dyDescent="0.25">
      <c r="A1345" s="13" t="s">
        <v>17</v>
      </c>
      <c r="B1345" s="13" t="s">
        <v>119</v>
      </c>
      <c r="C1345" s="14" t="s">
        <v>4534</v>
      </c>
      <c r="D1345" s="24" t="s">
        <v>4537</v>
      </c>
      <c r="E1345" s="14" t="s">
        <v>4538</v>
      </c>
      <c r="F1345" s="14" t="s">
        <v>1348</v>
      </c>
      <c r="G1345" s="11">
        <v>9</v>
      </c>
      <c r="H1345" s="15">
        <f>retribucións!$E$60</f>
        <v>6319.04</v>
      </c>
      <c r="I1345" s="11" t="s">
        <v>1349</v>
      </c>
      <c r="J1345" s="24" t="s">
        <v>1350</v>
      </c>
      <c r="K1345" s="11">
        <v>11</v>
      </c>
      <c r="L1345" s="14"/>
      <c r="M1345" s="14"/>
      <c r="N1345" s="12">
        <v>6003</v>
      </c>
      <c r="O1345" s="25"/>
      <c r="P1345" s="14"/>
      <c r="Q1345" s="11" t="s">
        <v>15</v>
      </c>
      <c r="R1345" s="16" t="s">
        <v>16</v>
      </c>
      <c r="S1345" s="12"/>
      <c r="T1345" s="13" t="s">
        <v>17</v>
      </c>
      <c r="U1345" s="13" t="s">
        <v>6687</v>
      </c>
      <c r="V1345" s="11" t="s">
        <v>119</v>
      </c>
      <c r="W1345" s="14" t="s">
        <v>119</v>
      </c>
      <c r="X1345" s="14" t="s">
        <v>119</v>
      </c>
      <c r="Y1345" s="14" t="s">
        <v>119</v>
      </c>
      <c r="Z1345" s="14" t="s">
        <v>119</v>
      </c>
      <c r="AA1345" s="14"/>
      <c r="AB1345" s="15">
        <f>retribucións!$H$71</f>
        <v>18383.701689600002</v>
      </c>
      <c r="AC1345" s="15">
        <f>retribucións!$H$60</f>
        <v>18626.938628479998</v>
      </c>
      <c r="AD1345" s="15">
        <f t="shared" si="62"/>
        <v>243.23693887999616</v>
      </c>
    </row>
    <row r="1346" spans="1:30" ht="15" customHeight="1" x14ac:dyDescent="0.25">
      <c r="A1346" s="13" t="s">
        <v>17</v>
      </c>
      <c r="B1346" s="13" t="s">
        <v>17</v>
      </c>
      <c r="C1346" s="14" t="s">
        <v>4534</v>
      </c>
      <c r="D1346" s="24" t="s">
        <v>4539</v>
      </c>
      <c r="E1346" s="14" t="s">
        <v>4540</v>
      </c>
      <c r="F1346" s="14" t="s">
        <v>1348</v>
      </c>
      <c r="G1346" s="11">
        <v>9</v>
      </c>
      <c r="H1346" s="15">
        <f>retribucións!$E$60</f>
        <v>6319.04</v>
      </c>
      <c r="I1346" s="11" t="s">
        <v>1349</v>
      </c>
      <c r="J1346" s="24" t="s">
        <v>1350</v>
      </c>
      <c r="K1346" s="11">
        <v>11</v>
      </c>
      <c r="L1346" s="14"/>
      <c r="M1346" s="14"/>
      <c r="N1346" s="12">
        <v>6003</v>
      </c>
      <c r="O1346" s="25"/>
      <c r="P1346" s="14"/>
      <c r="Q1346" s="11" t="s">
        <v>15</v>
      </c>
      <c r="R1346" s="16" t="s">
        <v>16</v>
      </c>
      <c r="S1346" s="12"/>
      <c r="T1346" s="13" t="s">
        <v>17</v>
      </c>
      <c r="U1346" s="13" t="s">
        <v>17</v>
      </c>
      <c r="V1346" s="11">
        <v>421</v>
      </c>
      <c r="W1346" s="14" t="s">
        <v>868</v>
      </c>
      <c r="X1346" s="14" t="s">
        <v>869</v>
      </c>
      <c r="Y1346" s="14" t="s">
        <v>20</v>
      </c>
      <c r="Z1346" s="14">
        <v>0</v>
      </c>
      <c r="AA1346" s="14"/>
      <c r="AB1346" s="15">
        <f>retribucións!$H$71</f>
        <v>18383.701689600002</v>
      </c>
      <c r="AC1346" s="15">
        <f>retribucións!$H$60</f>
        <v>18626.938628479998</v>
      </c>
      <c r="AD1346" s="15">
        <f t="shared" si="62"/>
        <v>243.23693887999616</v>
      </c>
    </row>
    <row r="1347" spans="1:30" ht="15" customHeight="1" x14ac:dyDescent="0.25">
      <c r="A1347" s="13" t="s">
        <v>17</v>
      </c>
      <c r="B1347" s="13" t="s">
        <v>119</v>
      </c>
      <c r="C1347" s="14" t="s">
        <v>4541</v>
      </c>
      <c r="D1347" s="24" t="s">
        <v>4542</v>
      </c>
      <c r="E1347" s="14" t="s">
        <v>4543</v>
      </c>
      <c r="F1347" s="14" t="s">
        <v>1348</v>
      </c>
      <c r="G1347" s="11">
        <v>9</v>
      </c>
      <c r="H1347" s="15">
        <f>retribucións!$E$60</f>
        <v>6319.04</v>
      </c>
      <c r="I1347" s="11" t="s">
        <v>1349</v>
      </c>
      <c r="J1347" s="24" t="s">
        <v>1350</v>
      </c>
      <c r="K1347" s="11">
        <v>11</v>
      </c>
      <c r="L1347" s="14"/>
      <c r="M1347" s="14"/>
      <c r="N1347" s="12">
        <v>6003</v>
      </c>
      <c r="O1347" s="25"/>
      <c r="P1347" s="14"/>
      <c r="Q1347" s="11" t="s">
        <v>15</v>
      </c>
      <c r="R1347" s="16" t="s">
        <v>16</v>
      </c>
      <c r="S1347" s="12"/>
      <c r="T1347" s="13" t="s">
        <v>17</v>
      </c>
      <c r="U1347" s="13" t="s">
        <v>6687</v>
      </c>
      <c r="V1347" s="11" t="s">
        <v>119</v>
      </c>
      <c r="W1347" s="14" t="s">
        <v>119</v>
      </c>
      <c r="X1347" s="14" t="s">
        <v>119</v>
      </c>
      <c r="Y1347" s="14" t="s">
        <v>119</v>
      </c>
      <c r="Z1347" s="14" t="s">
        <v>119</v>
      </c>
      <c r="AA1347" s="14"/>
      <c r="AB1347" s="15">
        <f>retribucións!$H$71</f>
        <v>18383.701689600002</v>
      </c>
      <c r="AC1347" s="15">
        <f>retribucións!$H$60</f>
        <v>18626.938628479998</v>
      </c>
      <c r="AD1347" s="15">
        <f t="shared" si="62"/>
        <v>243.23693887999616</v>
      </c>
    </row>
    <row r="1348" spans="1:30" ht="15" customHeight="1" x14ac:dyDescent="0.25">
      <c r="A1348" s="13" t="s">
        <v>17</v>
      </c>
      <c r="B1348" s="13" t="s">
        <v>119</v>
      </c>
      <c r="C1348" s="14" t="s">
        <v>4541</v>
      </c>
      <c r="D1348" s="24" t="s">
        <v>4544</v>
      </c>
      <c r="E1348" s="14" t="s">
        <v>4545</v>
      </c>
      <c r="F1348" s="14" t="s">
        <v>1348</v>
      </c>
      <c r="G1348" s="11">
        <v>9</v>
      </c>
      <c r="H1348" s="15">
        <f>retribucións!$E$60</f>
        <v>6319.04</v>
      </c>
      <c r="I1348" s="11" t="s">
        <v>1349</v>
      </c>
      <c r="J1348" s="24" t="s">
        <v>1350</v>
      </c>
      <c r="K1348" s="11">
        <v>11</v>
      </c>
      <c r="L1348" s="14"/>
      <c r="M1348" s="14"/>
      <c r="N1348" s="12">
        <v>6003</v>
      </c>
      <c r="O1348" s="25"/>
      <c r="P1348" s="14"/>
      <c r="Q1348" s="11" t="s">
        <v>15</v>
      </c>
      <c r="R1348" s="16">
        <v>948</v>
      </c>
      <c r="S1348" s="12"/>
      <c r="T1348" s="13" t="s">
        <v>17</v>
      </c>
      <c r="U1348" s="13" t="s">
        <v>6687</v>
      </c>
      <c r="V1348" s="11" t="s">
        <v>119</v>
      </c>
      <c r="W1348" s="14" t="s">
        <v>119</v>
      </c>
      <c r="X1348" s="14" t="s">
        <v>119</v>
      </c>
      <c r="Y1348" s="14" t="s">
        <v>119</v>
      </c>
      <c r="Z1348" s="14" t="s">
        <v>119</v>
      </c>
      <c r="AA1348" s="14"/>
      <c r="AB1348" s="15">
        <f>retribucións!$H$71</f>
        <v>18383.701689600002</v>
      </c>
      <c r="AC1348" s="15">
        <f>retribucións!$H$60</f>
        <v>18626.938628479998</v>
      </c>
      <c r="AD1348" s="15">
        <f t="shared" si="62"/>
        <v>243.23693887999616</v>
      </c>
    </row>
    <row r="1349" spans="1:30" ht="15" customHeight="1" x14ac:dyDescent="0.25">
      <c r="A1349" s="13" t="s">
        <v>17</v>
      </c>
      <c r="B1349" s="13" t="s">
        <v>119</v>
      </c>
      <c r="C1349" s="14" t="s">
        <v>4541</v>
      </c>
      <c r="D1349" s="24" t="s">
        <v>4546</v>
      </c>
      <c r="E1349" s="14" t="s">
        <v>4547</v>
      </c>
      <c r="F1349" s="14" t="s">
        <v>1348</v>
      </c>
      <c r="G1349" s="11">
        <v>9</v>
      </c>
      <c r="H1349" s="15">
        <f>retribucións!$E$60</f>
        <v>6319.04</v>
      </c>
      <c r="I1349" s="11" t="s">
        <v>1349</v>
      </c>
      <c r="J1349" s="24" t="s">
        <v>1350</v>
      </c>
      <c r="K1349" s="11">
        <v>11</v>
      </c>
      <c r="L1349" s="14"/>
      <c r="M1349" s="14"/>
      <c r="N1349" s="12">
        <v>6003</v>
      </c>
      <c r="O1349" s="25"/>
      <c r="P1349" s="14"/>
      <c r="Q1349" s="11" t="s">
        <v>15</v>
      </c>
      <c r="R1349" s="16">
        <v>948</v>
      </c>
      <c r="S1349" s="12"/>
      <c r="T1349" s="13" t="s">
        <v>17</v>
      </c>
      <c r="U1349" s="13" t="s">
        <v>6687</v>
      </c>
      <c r="V1349" s="11" t="s">
        <v>119</v>
      </c>
      <c r="W1349" s="14" t="s">
        <v>119</v>
      </c>
      <c r="X1349" s="14" t="s">
        <v>119</v>
      </c>
      <c r="Y1349" s="14" t="s">
        <v>119</v>
      </c>
      <c r="Z1349" s="14" t="s">
        <v>119</v>
      </c>
      <c r="AA1349" s="14"/>
      <c r="AB1349" s="15">
        <f>retribucións!$H$71</f>
        <v>18383.701689600002</v>
      </c>
      <c r="AC1349" s="15">
        <f>retribucións!$H$60</f>
        <v>18626.938628479998</v>
      </c>
      <c r="AD1349" s="15">
        <f t="shared" si="62"/>
        <v>243.23693887999616</v>
      </c>
    </row>
    <row r="1350" spans="1:30" ht="15" customHeight="1" x14ac:dyDescent="0.25">
      <c r="A1350" s="13" t="s">
        <v>17</v>
      </c>
      <c r="B1350" s="13" t="s">
        <v>119</v>
      </c>
      <c r="C1350" s="14" t="s">
        <v>4548</v>
      </c>
      <c r="D1350" s="24" t="s">
        <v>4549</v>
      </c>
      <c r="E1350" s="14" t="s">
        <v>4550</v>
      </c>
      <c r="F1350" s="14" t="s">
        <v>1348</v>
      </c>
      <c r="G1350" s="11">
        <v>10</v>
      </c>
      <c r="H1350" s="15">
        <f>retribucións!$E$59</f>
        <v>6486.34</v>
      </c>
      <c r="I1350" s="11" t="s">
        <v>1349</v>
      </c>
      <c r="J1350" s="24" t="s">
        <v>1350</v>
      </c>
      <c r="K1350" s="11">
        <v>11</v>
      </c>
      <c r="L1350" s="14"/>
      <c r="M1350" s="14"/>
      <c r="N1350" s="12">
        <v>6003</v>
      </c>
      <c r="O1350" s="25"/>
      <c r="P1350" s="14" t="s">
        <v>2259</v>
      </c>
      <c r="Q1350" s="11" t="s">
        <v>15</v>
      </c>
      <c r="R1350" s="16">
        <v>9733</v>
      </c>
      <c r="S1350" s="12"/>
      <c r="T1350" s="13" t="s">
        <v>17</v>
      </c>
      <c r="U1350" s="13" t="s">
        <v>6687</v>
      </c>
      <c r="V1350" s="11" t="s">
        <v>119</v>
      </c>
      <c r="W1350" s="14" t="s">
        <v>119</v>
      </c>
      <c r="X1350" s="14" t="s">
        <v>119</v>
      </c>
      <c r="Y1350" s="14" t="s">
        <v>119</v>
      </c>
      <c r="Z1350" s="14" t="s">
        <v>119</v>
      </c>
      <c r="AA1350" s="14"/>
      <c r="AB1350" s="15">
        <f>retribucións!$L$71</f>
        <v>18968.988064320001</v>
      </c>
      <c r="AC1350" s="15">
        <f>retribucións!$H$59</f>
        <v>19124.976097919996</v>
      </c>
      <c r="AD1350" s="15">
        <f>AC1350-AB1350</f>
        <v>155.98803359999511</v>
      </c>
    </row>
    <row r="1351" spans="1:30" ht="15" customHeight="1" x14ac:dyDescent="0.25">
      <c r="A1351" s="13" t="s">
        <v>17</v>
      </c>
      <c r="B1351" s="13" t="s">
        <v>119</v>
      </c>
      <c r="C1351" s="14" t="s">
        <v>4548</v>
      </c>
      <c r="D1351" s="24" t="s">
        <v>4551</v>
      </c>
      <c r="E1351" s="14" t="s">
        <v>4552</v>
      </c>
      <c r="F1351" s="14" t="s">
        <v>1348</v>
      </c>
      <c r="G1351" s="11">
        <v>10</v>
      </c>
      <c r="H1351" s="15">
        <f>retribucións!$E$59</f>
        <v>6486.34</v>
      </c>
      <c r="I1351" s="11" t="s">
        <v>1349</v>
      </c>
      <c r="J1351" s="24" t="s">
        <v>1350</v>
      </c>
      <c r="K1351" s="11">
        <v>11</v>
      </c>
      <c r="L1351" s="14"/>
      <c r="M1351" s="14"/>
      <c r="N1351" s="12">
        <v>6003</v>
      </c>
      <c r="O1351" s="25"/>
      <c r="P1351" s="14" t="s">
        <v>2259</v>
      </c>
      <c r="Q1351" s="11" t="s">
        <v>15</v>
      </c>
      <c r="R1351" s="16">
        <v>9733</v>
      </c>
      <c r="S1351" s="12"/>
      <c r="T1351" s="13" t="s">
        <v>17</v>
      </c>
      <c r="U1351" s="13" t="s">
        <v>6687</v>
      </c>
      <c r="V1351" s="11" t="s">
        <v>119</v>
      </c>
      <c r="W1351" s="14" t="s">
        <v>119</v>
      </c>
      <c r="X1351" s="14" t="s">
        <v>119</v>
      </c>
      <c r="Y1351" s="14" t="s">
        <v>119</v>
      </c>
      <c r="Z1351" s="14" t="s">
        <v>119</v>
      </c>
      <c r="AA1351" s="14"/>
      <c r="AB1351" s="15">
        <f>retribucións!$L$71</f>
        <v>18968.988064320001</v>
      </c>
      <c r="AC1351" s="15">
        <f>retribucións!$H$59</f>
        <v>19124.976097919996</v>
      </c>
      <c r="AD1351" s="15">
        <f>AC1351-AB1351</f>
        <v>155.98803359999511</v>
      </c>
    </row>
    <row r="1352" spans="1:30" ht="15" customHeight="1" x14ac:dyDescent="0.25">
      <c r="A1352" s="13" t="s">
        <v>17</v>
      </c>
      <c r="B1352" s="13" t="s">
        <v>119</v>
      </c>
      <c r="C1352" s="14" t="s">
        <v>4553</v>
      </c>
      <c r="D1352" s="24" t="s">
        <v>4554</v>
      </c>
      <c r="E1352" s="14" t="s">
        <v>4555</v>
      </c>
      <c r="F1352" s="14" t="s">
        <v>1348</v>
      </c>
      <c r="G1352" s="11">
        <v>9</v>
      </c>
      <c r="H1352" s="15">
        <f>retribucións!$E$60</f>
        <v>6319.04</v>
      </c>
      <c r="I1352" s="11" t="s">
        <v>1349</v>
      </c>
      <c r="J1352" s="24" t="s">
        <v>1350</v>
      </c>
      <c r="K1352" s="11">
        <v>11</v>
      </c>
      <c r="L1352" s="14"/>
      <c r="M1352" s="14"/>
      <c r="N1352" s="12">
        <v>6003</v>
      </c>
      <c r="O1352" s="25"/>
      <c r="P1352" s="14"/>
      <c r="Q1352" s="11" t="s">
        <v>15</v>
      </c>
      <c r="R1352" s="16" t="s">
        <v>16</v>
      </c>
      <c r="S1352" s="12"/>
      <c r="T1352" s="13" t="s">
        <v>17</v>
      </c>
      <c r="U1352" s="13" t="s">
        <v>6687</v>
      </c>
      <c r="V1352" s="11" t="s">
        <v>119</v>
      </c>
      <c r="W1352" s="14" t="s">
        <v>119</v>
      </c>
      <c r="X1352" s="14" t="s">
        <v>119</v>
      </c>
      <c r="Y1352" s="14" t="s">
        <v>119</v>
      </c>
      <c r="Z1352" s="14" t="s">
        <v>119</v>
      </c>
      <c r="AA1352" s="14"/>
      <c r="AB1352" s="15">
        <f>retribucións!$H$71</f>
        <v>18383.701689600002</v>
      </c>
      <c r="AC1352" s="15">
        <f>retribucións!$H$60</f>
        <v>18626.938628479998</v>
      </c>
      <c r="AD1352" s="15">
        <f t="shared" ref="AD1352:AD1367" si="63">AC1352-AB1352</f>
        <v>243.23693887999616</v>
      </c>
    </row>
    <row r="1353" spans="1:30" ht="15" customHeight="1" x14ac:dyDescent="0.25">
      <c r="A1353" s="13" t="s">
        <v>17</v>
      </c>
      <c r="B1353" s="13" t="s">
        <v>119</v>
      </c>
      <c r="C1353" s="14" t="s">
        <v>4556</v>
      </c>
      <c r="D1353" s="24" t="s">
        <v>4557</v>
      </c>
      <c r="E1353" s="14" t="s">
        <v>4558</v>
      </c>
      <c r="F1353" s="14" t="s">
        <v>1348</v>
      </c>
      <c r="G1353" s="11">
        <v>9</v>
      </c>
      <c r="H1353" s="15">
        <f>retribucións!$E$60</f>
        <v>6319.04</v>
      </c>
      <c r="I1353" s="11" t="s">
        <v>1349</v>
      </c>
      <c r="J1353" s="24" t="s">
        <v>1350</v>
      </c>
      <c r="K1353" s="11">
        <v>11</v>
      </c>
      <c r="L1353" s="14"/>
      <c r="M1353" s="14"/>
      <c r="N1353" s="12">
        <v>6003</v>
      </c>
      <c r="O1353" s="25"/>
      <c r="P1353" s="14"/>
      <c r="Q1353" s="11" t="s">
        <v>15</v>
      </c>
      <c r="R1353" s="16" t="s">
        <v>16</v>
      </c>
      <c r="S1353" s="12"/>
      <c r="T1353" s="13" t="s">
        <v>17</v>
      </c>
      <c r="U1353" s="13" t="s">
        <v>6687</v>
      </c>
      <c r="V1353" s="11" t="s">
        <v>119</v>
      </c>
      <c r="W1353" s="14" t="s">
        <v>119</v>
      </c>
      <c r="X1353" s="14" t="s">
        <v>119</v>
      </c>
      <c r="Y1353" s="14" t="s">
        <v>119</v>
      </c>
      <c r="Z1353" s="14" t="s">
        <v>119</v>
      </c>
      <c r="AA1353" s="14"/>
      <c r="AB1353" s="15">
        <f>retribucións!$H$71</f>
        <v>18383.701689600002</v>
      </c>
      <c r="AC1353" s="15">
        <f>retribucións!$H$60</f>
        <v>18626.938628479998</v>
      </c>
      <c r="AD1353" s="15">
        <f t="shared" si="63"/>
        <v>243.23693887999616</v>
      </c>
    </row>
    <row r="1354" spans="1:30" ht="15" customHeight="1" x14ac:dyDescent="0.25">
      <c r="A1354" s="13" t="s">
        <v>17</v>
      </c>
      <c r="B1354" s="13" t="s">
        <v>119</v>
      </c>
      <c r="C1354" s="14" t="s">
        <v>4556</v>
      </c>
      <c r="D1354" s="24" t="s">
        <v>4559</v>
      </c>
      <c r="E1354" s="14" t="s">
        <v>4560</v>
      </c>
      <c r="F1354" s="14" t="s">
        <v>1348</v>
      </c>
      <c r="G1354" s="11">
        <v>9</v>
      </c>
      <c r="H1354" s="15">
        <f>retribucións!$E$60</f>
        <v>6319.04</v>
      </c>
      <c r="I1354" s="11" t="s">
        <v>1349</v>
      </c>
      <c r="J1354" s="24" t="s">
        <v>1350</v>
      </c>
      <c r="K1354" s="11">
        <v>11</v>
      </c>
      <c r="L1354" s="14"/>
      <c r="M1354" s="14"/>
      <c r="N1354" s="12">
        <v>6003</v>
      </c>
      <c r="O1354" s="25"/>
      <c r="P1354" s="14"/>
      <c r="Q1354" s="11" t="s">
        <v>15</v>
      </c>
      <c r="R1354" s="16">
        <v>948</v>
      </c>
      <c r="S1354" s="12"/>
      <c r="T1354" s="13" t="s">
        <v>17</v>
      </c>
      <c r="U1354" s="13" t="s">
        <v>6687</v>
      </c>
      <c r="V1354" s="11" t="s">
        <v>119</v>
      </c>
      <c r="W1354" s="14" t="s">
        <v>119</v>
      </c>
      <c r="X1354" s="14" t="s">
        <v>119</v>
      </c>
      <c r="Y1354" s="14" t="s">
        <v>119</v>
      </c>
      <c r="Z1354" s="14" t="s">
        <v>119</v>
      </c>
      <c r="AA1354" s="14"/>
      <c r="AB1354" s="15">
        <f>retribucións!$H$71</f>
        <v>18383.701689600002</v>
      </c>
      <c r="AC1354" s="15">
        <f>retribucións!$H$60</f>
        <v>18626.938628479998</v>
      </c>
      <c r="AD1354" s="15">
        <f t="shared" si="63"/>
        <v>243.23693887999616</v>
      </c>
    </row>
    <row r="1355" spans="1:30" ht="15" customHeight="1" x14ac:dyDescent="0.25">
      <c r="A1355" s="13" t="s">
        <v>17</v>
      </c>
      <c r="B1355" s="13" t="s">
        <v>119</v>
      </c>
      <c r="C1355" s="14" t="s">
        <v>4561</v>
      </c>
      <c r="D1355" s="24" t="s">
        <v>4562</v>
      </c>
      <c r="E1355" s="14" t="s">
        <v>4563</v>
      </c>
      <c r="F1355" s="14" t="s">
        <v>1348</v>
      </c>
      <c r="G1355" s="11">
        <v>9</v>
      </c>
      <c r="H1355" s="15">
        <f>retribucións!$E$60</f>
        <v>6319.04</v>
      </c>
      <c r="I1355" s="11" t="s">
        <v>1349</v>
      </c>
      <c r="J1355" s="24" t="s">
        <v>1350</v>
      </c>
      <c r="K1355" s="11">
        <v>11</v>
      </c>
      <c r="L1355" s="14"/>
      <c r="M1355" s="14"/>
      <c r="N1355" s="12">
        <v>6003</v>
      </c>
      <c r="O1355" s="25"/>
      <c r="P1355" s="14"/>
      <c r="Q1355" s="11" t="s">
        <v>15</v>
      </c>
      <c r="R1355" s="16" t="s">
        <v>16</v>
      </c>
      <c r="S1355" s="12"/>
      <c r="T1355" s="13" t="s">
        <v>17</v>
      </c>
      <c r="U1355" s="13" t="s">
        <v>6687</v>
      </c>
      <c r="V1355" s="11" t="s">
        <v>119</v>
      </c>
      <c r="W1355" s="14" t="s">
        <v>119</v>
      </c>
      <c r="X1355" s="14" t="s">
        <v>119</v>
      </c>
      <c r="Y1355" s="14" t="s">
        <v>119</v>
      </c>
      <c r="Z1355" s="14" t="s">
        <v>119</v>
      </c>
      <c r="AA1355" s="14"/>
      <c r="AB1355" s="15">
        <f>retribucións!$H$71</f>
        <v>18383.701689600002</v>
      </c>
      <c r="AC1355" s="15">
        <f>retribucións!$H$60</f>
        <v>18626.938628479998</v>
      </c>
      <c r="AD1355" s="15">
        <f t="shared" si="63"/>
        <v>243.23693887999616</v>
      </c>
    </row>
    <row r="1356" spans="1:30" ht="15" customHeight="1" x14ac:dyDescent="0.25">
      <c r="A1356" s="13" t="s">
        <v>17</v>
      </c>
      <c r="B1356" s="13" t="s">
        <v>119</v>
      </c>
      <c r="C1356" s="14" t="s">
        <v>4564</v>
      </c>
      <c r="D1356" s="24" t="s">
        <v>4565</v>
      </c>
      <c r="E1356" s="14" t="s">
        <v>4566</v>
      </c>
      <c r="F1356" s="14" t="s">
        <v>1348</v>
      </c>
      <c r="G1356" s="11">
        <v>9</v>
      </c>
      <c r="H1356" s="15">
        <f>retribucións!$E$60</f>
        <v>6319.04</v>
      </c>
      <c r="I1356" s="11" t="s">
        <v>1349</v>
      </c>
      <c r="J1356" s="24" t="s">
        <v>1350</v>
      </c>
      <c r="K1356" s="11">
        <v>11</v>
      </c>
      <c r="L1356" s="14"/>
      <c r="M1356" s="14"/>
      <c r="N1356" s="12">
        <v>6003</v>
      </c>
      <c r="O1356" s="25"/>
      <c r="P1356" s="14"/>
      <c r="Q1356" s="11" t="s">
        <v>15</v>
      </c>
      <c r="R1356" s="16" t="s">
        <v>16</v>
      </c>
      <c r="S1356" s="12"/>
      <c r="T1356" s="13" t="s">
        <v>17</v>
      </c>
      <c r="U1356" s="13" t="s">
        <v>6687</v>
      </c>
      <c r="V1356" s="11" t="s">
        <v>119</v>
      </c>
      <c r="W1356" s="14" t="s">
        <v>119</v>
      </c>
      <c r="X1356" s="14" t="s">
        <v>119</v>
      </c>
      <c r="Y1356" s="14" t="s">
        <v>119</v>
      </c>
      <c r="Z1356" s="14" t="s">
        <v>119</v>
      </c>
      <c r="AA1356" s="14"/>
      <c r="AB1356" s="15">
        <f>retribucións!$H$71</f>
        <v>18383.701689600002</v>
      </c>
      <c r="AC1356" s="15">
        <f>retribucións!$H$60</f>
        <v>18626.938628479998</v>
      </c>
      <c r="AD1356" s="15">
        <f t="shared" si="63"/>
        <v>243.23693887999616</v>
      </c>
    </row>
    <row r="1357" spans="1:30" ht="15" customHeight="1" x14ac:dyDescent="0.25">
      <c r="A1357" s="13" t="s">
        <v>17</v>
      </c>
      <c r="B1357" s="13" t="s">
        <v>119</v>
      </c>
      <c r="C1357" s="14" t="s">
        <v>4567</v>
      </c>
      <c r="D1357" s="24" t="s">
        <v>4568</v>
      </c>
      <c r="E1357" s="14" t="s">
        <v>4569</v>
      </c>
      <c r="F1357" s="14" t="s">
        <v>1348</v>
      </c>
      <c r="G1357" s="11">
        <v>9</v>
      </c>
      <c r="H1357" s="15">
        <f>retribucións!$E$60</f>
        <v>6319.04</v>
      </c>
      <c r="I1357" s="11" t="s">
        <v>1349</v>
      </c>
      <c r="J1357" s="24" t="s">
        <v>1350</v>
      </c>
      <c r="K1357" s="11">
        <v>11</v>
      </c>
      <c r="L1357" s="14"/>
      <c r="M1357" s="14"/>
      <c r="N1357" s="12">
        <v>6003</v>
      </c>
      <c r="O1357" s="25"/>
      <c r="P1357" s="14"/>
      <c r="Q1357" s="11" t="s">
        <v>15</v>
      </c>
      <c r="R1357" s="16">
        <v>948</v>
      </c>
      <c r="S1357" s="12"/>
      <c r="T1357" s="13" t="s">
        <v>17</v>
      </c>
      <c r="U1357" s="13" t="s">
        <v>6687</v>
      </c>
      <c r="V1357" s="11" t="s">
        <v>119</v>
      </c>
      <c r="W1357" s="14" t="s">
        <v>119</v>
      </c>
      <c r="X1357" s="14" t="s">
        <v>119</v>
      </c>
      <c r="Y1357" s="14" t="s">
        <v>119</v>
      </c>
      <c r="Z1357" s="14" t="s">
        <v>119</v>
      </c>
      <c r="AA1357" s="14"/>
      <c r="AB1357" s="15">
        <f>retribucións!$H$71</f>
        <v>18383.701689600002</v>
      </c>
      <c r="AC1357" s="15">
        <f>retribucións!$H$60</f>
        <v>18626.938628479998</v>
      </c>
      <c r="AD1357" s="15">
        <f t="shared" si="63"/>
        <v>243.23693887999616</v>
      </c>
    </row>
    <row r="1358" spans="1:30" ht="15" customHeight="1" x14ac:dyDescent="0.25">
      <c r="A1358" s="13" t="s">
        <v>17</v>
      </c>
      <c r="B1358" s="13" t="s">
        <v>17</v>
      </c>
      <c r="C1358" s="14" t="s">
        <v>4567</v>
      </c>
      <c r="D1358" s="24" t="s">
        <v>4570</v>
      </c>
      <c r="E1358" s="14" t="s">
        <v>4571</v>
      </c>
      <c r="F1358" s="14" t="s">
        <v>1348</v>
      </c>
      <c r="G1358" s="11">
        <v>9</v>
      </c>
      <c r="H1358" s="15">
        <f>retribucións!$E$60</f>
        <v>6319.04</v>
      </c>
      <c r="I1358" s="11" t="s">
        <v>1349</v>
      </c>
      <c r="J1358" s="24" t="s">
        <v>1350</v>
      </c>
      <c r="K1358" s="11">
        <v>11</v>
      </c>
      <c r="L1358" s="14"/>
      <c r="M1358" s="14"/>
      <c r="N1358" s="12">
        <v>6003</v>
      </c>
      <c r="O1358" s="25"/>
      <c r="P1358" s="14"/>
      <c r="Q1358" s="11" t="s">
        <v>15</v>
      </c>
      <c r="R1358" s="16">
        <v>948</v>
      </c>
      <c r="S1358" s="12"/>
      <c r="T1358" s="13" t="s">
        <v>17</v>
      </c>
      <c r="U1358" s="13" t="s">
        <v>17</v>
      </c>
      <c r="V1358" s="11">
        <v>256</v>
      </c>
      <c r="W1358" s="14" t="s">
        <v>870</v>
      </c>
      <c r="X1358" s="14" t="s">
        <v>871</v>
      </c>
      <c r="Y1358" s="14" t="s">
        <v>20</v>
      </c>
      <c r="Z1358" s="14">
        <v>0</v>
      </c>
      <c r="AA1358" s="14"/>
      <c r="AB1358" s="15">
        <f>retribucións!$H$71</f>
        <v>18383.701689600002</v>
      </c>
      <c r="AC1358" s="15">
        <f>retribucións!$H$60</f>
        <v>18626.938628479998</v>
      </c>
      <c r="AD1358" s="15">
        <f t="shared" si="63"/>
        <v>243.23693887999616</v>
      </c>
    </row>
    <row r="1359" spans="1:30" ht="15" customHeight="1" x14ac:dyDescent="0.25">
      <c r="A1359" s="13" t="s">
        <v>17</v>
      </c>
      <c r="B1359" s="13" t="s">
        <v>119</v>
      </c>
      <c r="C1359" s="14" t="s">
        <v>4572</v>
      </c>
      <c r="D1359" s="24" t="s">
        <v>4573</v>
      </c>
      <c r="E1359" s="14" t="s">
        <v>4574</v>
      </c>
      <c r="F1359" s="14" t="s">
        <v>1348</v>
      </c>
      <c r="G1359" s="11">
        <v>9</v>
      </c>
      <c r="H1359" s="15">
        <f>retribucións!$E$60</f>
        <v>6319.04</v>
      </c>
      <c r="I1359" s="11" t="s">
        <v>1349</v>
      </c>
      <c r="J1359" s="24" t="s">
        <v>1350</v>
      </c>
      <c r="K1359" s="11">
        <v>11</v>
      </c>
      <c r="L1359" s="14"/>
      <c r="M1359" s="14"/>
      <c r="N1359" s="12">
        <v>6003</v>
      </c>
      <c r="O1359" s="25"/>
      <c r="P1359" s="14"/>
      <c r="Q1359" s="11" t="s">
        <v>15</v>
      </c>
      <c r="R1359" s="16">
        <v>948</v>
      </c>
      <c r="S1359" s="12"/>
      <c r="T1359" s="13" t="s">
        <v>17</v>
      </c>
      <c r="U1359" s="13" t="s">
        <v>6687</v>
      </c>
      <c r="V1359" s="11" t="s">
        <v>119</v>
      </c>
      <c r="W1359" s="14" t="s">
        <v>119</v>
      </c>
      <c r="X1359" s="14" t="s">
        <v>119</v>
      </c>
      <c r="Y1359" s="14" t="s">
        <v>119</v>
      </c>
      <c r="Z1359" s="14" t="s">
        <v>119</v>
      </c>
      <c r="AA1359" s="14"/>
      <c r="AB1359" s="15">
        <f>retribucións!$H$71</f>
        <v>18383.701689600002</v>
      </c>
      <c r="AC1359" s="15">
        <f>retribucións!$H$60</f>
        <v>18626.938628479998</v>
      </c>
      <c r="AD1359" s="15">
        <f t="shared" si="63"/>
        <v>243.23693887999616</v>
      </c>
    </row>
    <row r="1360" spans="1:30" ht="15" customHeight="1" x14ac:dyDescent="0.25">
      <c r="A1360" s="13" t="s">
        <v>17</v>
      </c>
      <c r="B1360" s="13" t="s">
        <v>17</v>
      </c>
      <c r="C1360" s="14" t="s">
        <v>4572</v>
      </c>
      <c r="D1360" s="24" t="s">
        <v>4575</v>
      </c>
      <c r="E1360" s="14" t="s">
        <v>4576</v>
      </c>
      <c r="F1360" s="14" t="s">
        <v>1348</v>
      </c>
      <c r="G1360" s="11">
        <v>9</v>
      </c>
      <c r="H1360" s="15">
        <f>retribucións!$E$60</f>
        <v>6319.04</v>
      </c>
      <c r="I1360" s="11" t="s">
        <v>1349</v>
      </c>
      <c r="J1360" s="24" t="s">
        <v>1350</v>
      </c>
      <c r="K1360" s="11">
        <v>11</v>
      </c>
      <c r="L1360" s="14"/>
      <c r="M1360" s="14"/>
      <c r="N1360" s="12">
        <v>6003</v>
      </c>
      <c r="O1360" s="25"/>
      <c r="P1360" s="14"/>
      <c r="Q1360" s="11" t="s">
        <v>15</v>
      </c>
      <c r="R1360" s="16" t="s">
        <v>16</v>
      </c>
      <c r="S1360" s="12"/>
      <c r="T1360" s="13" t="s">
        <v>17</v>
      </c>
      <c r="U1360" s="13" t="s">
        <v>17</v>
      </c>
      <c r="V1360" s="11">
        <v>556</v>
      </c>
      <c r="W1360" s="14" t="s">
        <v>872</v>
      </c>
      <c r="X1360" s="14" t="s">
        <v>873</v>
      </c>
      <c r="Y1360" s="14" t="s">
        <v>20</v>
      </c>
      <c r="Z1360" s="14">
        <v>0</v>
      </c>
      <c r="AA1360" s="14"/>
      <c r="AB1360" s="15">
        <f>retribucións!$H$71</f>
        <v>18383.701689600002</v>
      </c>
      <c r="AC1360" s="15">
        <f>retribucións!$H$60</f>
        <v>18626.938628479998</v>
      </c>
      <c r="AD1360" s="15">
        <f t="shared" si="63"/>
        <v>243.23693887999616</v>
      </c>
    </row>
    <row r="1361" spans="1:30" ht="15" customHeight="1" x14ac:dyDescent="0.25">
      <c r="A1361" s="13" t="s">
        <v>17</v>
      </c>
      <c r="B1361" s="13" t="s">
        <v>17</v>
      </c>
      <c r="C1361" s="14" t="s">
        <v>4577</v>
      </c>
      <c r="D1361" s="24" t="s">
        <v>4578</v>
      </c>
      <c r="E1361" s="14" t="s">
        <v>4579</v>
      </c>
      <c r="F1361" s="14" t="s">
        <v>1348</v>
      </c>
      <c r="G1361" s="11">
        <v>9</v>
      </c>
      <c r="H1361" s="15">
        <f>retribucións!$E$60</f>
        <v>6319.04</v>
      </c>
      <c r="I1361" s="11" t="s">
        <v>1349</v>
      </c>
      <c r="J1361" s="24" t="s">
        <v>1350</v>
      </c>
      <c r="K1361" s="11">
        <v>11</v>
      </c>
      <c r="L1361" s="14"/>
      <c r="M1361" s="14"/>
      <c r="N1361" s="12">
        <v>6003</v>
      </c>
      <c r="O1361" s="25"/>
      <c r="P1361" s="14"/>
      <c r="Q1361" s="11" t="s">
        <v>15</v>
      </c>
      <c r="R1361" s="16" t="s">
        <v>16</v>
      </c>
      <c r="S1361" s="12"/>
      <c r="T1361" s="13" t="s">
        <v>17</v>
      </c>
      <c r="U1361" s="13" t="s">
        <v>17</v>
      </c>
      <c r="V1361" s="11">
        <v>469</v>
      </c>
      <c r="W1361" s="14" t="s">
        <v>874</v>
      </c>
      <c r="X1361" s="14" t="s">
        <v>875</v>
      </c>
      <c r="Y1361" s="14" t="s">
        <v>20</v>
      </c>
      <c r="Z1361" s="14">
        <v>0</v>
      </c>
      <c r="AA1361" s="14"/>
      <c r="AB1361" s="15">
        <f>retribucións!$H$71</f>
        <v>18383.701689600002</v>
      </c>
      <c r="AC1361" s="15">
        <f>retribucións!$H$60</f>
        <v>18626.938628479998</v>
      </c>
      <c r="AD1361" s="15">
        <f t="shared" si="63"/>
        <v>243.23693887999616</v>
      </c>
    </row>
    <row r="1362" spans="1:30" ht="15" customHeight="1" x14ac:dyDescent="0.25">
      <c r="A1362" s="13" t="s">
        <v>17</v>
      </c>
      <c r="B1362" s="13" t="s">
        <v>17</v>
      </c>
      <c r="C1362" s="14" t="s">
        <v>4577</v>
      </c>
      <c r="D1362" s="24" t="s">
        <v>4580</v>
      </c>
      <c r="E1362" s="14" t="s">
        <v>4581</v>
      </c>
      <c r="F1362" s="14" t="s">
        <v>1348</v>
      </c>
      <c r="G1362" s="11">
        <v>9</v>
      </c>
      <c r="H1362" s="15">
        <f>retribucións!$E$60</f>
        <v>6319.04</v>
      </c>
      <c r="I1362" s="11" t="s">
        <v>1349</v>
      </c>
      <c r="J1362" s="24" t="s">
        <v>1350</v>
      </c>
      <c r="K1362" s="11">
        <v>11</v>
      </c>
      <c r="L1362" s="14"/>
      <c r="M1362" s="14"/>
      <c r="N1362" s="12">
        <v>6003</v>
      </c>
      <c r="O1362" s="25"/>
      <c r="P1362" s="14"/>
      <c r="Q1362" s="11" t="s">
        <v>15</v>
      </c>
      <c r="R1362" s="16" t="s">
        <v>16</v>
      </c>
      <c r="S1362" s="12"/>
      <c r="T1362" s="13" t="s">
        <v>17</v>
      </c>
      <c r="U1362" s="13" t="s">
        <v>17</v>
      </c>
      <c r="V1362" s="11">
        <v>557</v>
      </c>
      <c r="W1362" s="14" t="s">
        <v>876</v>
      </c>
      <c r="X1362" s="14" t="s">
        <v>877</v>
      </c>
      <c r="Y1362" s="14" t="s">
        <v>20</v>
      </c>
      <c r="Z1362" s="14">
        <v>0</v>
      </c>
      <c r="AA1362" s="14"/>
      <c r="AB1362" s="15">
        <f>retribucións!$H$71</f>
        <v>18383.701689600002</v>
      </c>
      <c r="AC1362" s="15">
        <f>retribucións!$H$60</f>
        <v>18626.938628479998</v>
      </c>
      <c r="AD1362" s="15">
        <f t="shared" si="63"/>
        <v>243.23693887999616</v>
      </c>
    </row>
    <row r="1363" spans="1:30" ht="15" customHeight="1" x14ac:dyDescent="0.25">
      <c r="A1363" s="13" t="s">
        <v>17</v>
      </c>
      <c r="B1363" s="13" t="s">
        <v>119</v>
      </c>
      <c r="C1363" s="14" t="s">
        <v>4577</v>
      </c>
      <c r="D1363" s="24" t="s">
        <v>4582</v>
      </c>
      <c r="E1363" s="14" t="s">
        <v>4583</v>
      </c>
      <c r="F1363" s="14" t="s">
        <v>1348</v>
      </c>
      <c r="G1363" s="11">
        <v>9</v>
      </c>
      <c r="H1363" s="15">
        <f>retribucións!$E$60</f>
        <v>6319.04</v>
      </c>
      <c r="I1363" s="11" t="s">
        <v>1349</v>
      </c>
      <c r="J1363" s="24" t="s">
        <v>1350</v>
      </c>
      <c r="K1363" s="11">
        <v>11</v>
      </c>
      <c r="L1363" s="14"/>
      <c r="M1363" s="14"/>
      <c r="N1363" s="12">
        <v>6003</v>
      </c>
      <c r="O1363" s="25"/>
      <c r="P1363" s="14"/>
      <c r="Q1363" s="11" t="s">
        <v>15</v>
      </c>
      <c r="R1363" s="16" t="s">
        <v>16</v>
      </c>
      <c r="S1363" s="12"/>
      <c r="T1363" s="13" t="s">
        <v>17</v>
      </c>
      <c r="U1363" s="13" t="s">
        <v>6687</v>
      </c>
      <c r="V1363" s="11" t="s">
        <v>119</v>
      </c>
      <c r="W1363" s="14" t="s">
        <v>119</v>
      </c>
      <c r="X1363" s="14" t="s">
        <v>119</v>
      </c>
      <c r="Y1363" s="14" t="s">
        <v>119</v>
      </c>
      <c r="Z1363" s="14" t="s">
        <v>119</v>
      </c>
      <c r="AA1363" s="14"/>
      <c r="AB1363" s="15">
        <f>retribucións!$H$71</f>
        <v>18383.701689600002</v>
      </c>
      <c r="AC1363" s="15">
        <f>retribucións!$H$60</f>
        <v>18626.938628479998</v>
      </c>
      <c r="AD1363" s="15">
        <f t="shared" si="63"/>
        <v>243.23693887999616</v>
      </c>
    </row>
    <row r="1364" spans="1:30" ht="15" customHeight="1" x14ac:dyDescent="0.25">
      <c r="A1364" s="13" t="s">
        <v>17</v>
      </c>
      <c r="B1364" s="13" t="s">
        <v>119</v>
      </c>
      <c r="C1364" s="14" t="s">
        <v>4584</v>
      </c>
      <c r="D1364" s="24" t="s">
        <v>4585</v>
      </c>
      <c r="E1364" s="14" t="s">
        <v>4586</v>
      </c>
      <c r="F1364" s="14" t="s">
        <v>1348</v>
      </c>
      <c r="G1364" s="11">
        <v>9</v>
      </c>
      <c r="H1364" s="15">
        <f>retribucións!$E$60</f>
        <v>6319.04</v>
      </c>
      <c r="I1364" s="11" t="s">
        <v>1349</v>
      </c>
      <c r="J1364" s="24" t="s">
        <v>1350</v>
      </c>
      <c r="K1364" s="11">
        <v>11</v>
      </c>
      <c r="L1364" s="14"/>
      <c r="M1364" s="14"/>
      <c r="N1364" s="12">
        <v>6003</v>
      </c>
      <c r="O1364" s="25"/>
      <c r="P1364" s="14"/>
      <c r="Q1364" s="11" t="s">
        <v>15</v>
      </c>
      <c r="R1364" s="16" t="s">
        <v>16</v>
      </c>
      <c r="S1364" s="12"/>
      <c r="T1364" s="13" t="s">
        <v>17</v>
      </c>
      <c r="U1364" s="13" t="s">
        <v>6687</v>
      </c>
      <c r="V1364" s="11" t="s">
        <v>119</v>
      </c>
      <c r="W1364" s="14" t="s">
        <v>119</v>
      </c>
      <c r="X1364" s="14" t="s">
        <v>119</v>
      </c>
      <c r="Y1364" s="14" t="s">
        <v>119</v>
      </c>
      <c r="Z1364" s="14" t="s">
        <v>119</v>
      </c>
      <c r="AA1364" s="14"/>
      <c r="AB1364" s="15">
        <f>retribucións!$H$71</f>
        <v>18383.701689600002</v>
      </c>
      <c r="AC1364" s="15">
        <f>retribucións!$H$60</f>
        <v>18626.938628479998</v>
      </c>
      <c r="AD1364" s="15">
        <f t="shared" si="63"/>
        <v>243.23693887999616</v>
      </c>
    </row>
    <row r="1365" spans="1:30" ht="15" customHeight="1" x14ac:dyDescent="0.25">
      <c r="A1365" s="13" t="s">
        <v>17</v>
      </c>
      <c r="B1365" s="13" t="s">
        <v>17</v>
      </c>
      <c r="C1365" s="14" t="s">
        <v>4584</v>
      </c>
      <c r="D1365" s="24" t="s">
        <v>4587</v>
      </c>
      <c r="E1365" s="14" t="s">
        <v>4588</v>
      </c>
      <c r="F1365" s="14" t="s">
        <v>1348</v>
      </c>
      <c r="G1365" s="11">
        <v>9</v>
      </c>
      <c r="H1365" s="15">
        <f>retribucións!$E$60</f>
        <v>6319.04</v>
      </c>
      <c r="I1365" s="11" t="s">
        <v>1349</v>
      </c>
      <c r="J1365" s="24" t="s">
        <v>1350</v>
      </c>
      <c r="K1365" s="11">
        <v>11</v>
      </c>
      <c r="L1365" s="14"/>
      <c r="M1365" s="14"/>
      <c r="N1365" s="12">
        <v>6003</v>
      </c>
      <c r="O1365" s="25"/>
      <c r="P1365" s="14"/>
      <c r="Q1365" s="11" t="s">
        <v>15</v>
      </c>
      <c r="R1365" s="16" t="s">
        <v>16</v>
      </c>
      <c r="S1365" s="12"/>
      <c r="T1365" s="13" t="s">
        <v>17</v>
      </c>
      <c r="U1365" s="13" t="s">
        <v>17</v>
      </c>
      <c r="V1365" s="11">
        <v>479</v>
      </c>
      <c r="W1365" s="14" t="s">
        <v>878</v>
      </c>
      <c r="X1365" s="14" t="s">
        <v>879</v>
      </c>
      <c r="Y1365" s="14" t="s">
        <v>20</v>
      </c>
      <c r="Z1365" s="14" t="s">
        <v>89</v>
      </c>
      <c r="AA1365" s="14"/>
      <c r="AB1365" s="15">
        <f>retribucións!$H$71</f>
        <v>18383.701689600002</v>
      </c>
      <c r="AC1365" s="15">
        <f>retribucións!$H$60</f>
        <v>18626.938628479998</v>
      </c>
      <c r="AD1365" s="15">
        <f t="shared" si="63"/>
        <v>243.23693887999616</v>
      </c>
    </row>
    <row r="1366" spans="1:30" ht="15" customHeight="1" x14ac:dyDescent="0.25">
      <c r="A1366" s="13" t="s">
        <v>17</v>
      </c>
      <c r="B1366" s="13" t="s">
        <v>119</v>
      </c>
      <c r="C1366" s="14" t="s">
        <v>4589</v>
      </c>
      <c r="D1366" s="24" t="s">
        <v>4590</v>
      </c>
      <c r="E1366" s="14" t="s">
        <v>4591</v>
      </c>
      <c r="F1366" s="14" t="s">
        <v>1348</v>
      </c>
      <c r="G1366" s="11">
        <v>9</v>
      </c>
      <c r="H1366" s="15">
        <f>retribucións!$E$60</f>
        <v>6319.04</v>
      </c>
      <c r="I1366" s="11" t="s">
        <v>1349</v>
      </c>
      <c r="J1366" s="24" t="s">
        <v>1350</v>
      </c>
      <c r="K1366" s="11">
        <v>11</v>
      </c>
      <c r="L1366" s="14"/>
      <c r="M1366" s="14"/>
      <c r="N1366" s="12">
        <v>6003</v>
      </c>
      <c r="O1366" s="25"/>
      <c r="P1366" s="14"/>
      <c r="Q1366" s="11" t="s">
        <v>15</v>
      </c>
      <c r="R1366" s="16" t="s">
        <v>16</v>
      </c>
      <c r="S1366" s="12"/>
      <c r="T1366" s="13" t="s">
        <v>17</v>
      </c>
      <c r="U1366" s="13" t="s">
        <v>6687</v>
      </c>
      <c r="V1366" s="11" t="s">
        <v>119</v>
      </c>
      <c r="W1366" s="14" t="s">
        <v>119</v>
      </c>
      <c r="X1366" s="14" t="s">
        <v>119</v>
      </c>
      <c r="Y1366" s="14" t="s">
        <v>119</v>
      </c>
      <c r="Z1366" s="14" t="s">
        <v>119</v>
      </c>
      <c r="AA1366" s="14"/>
      <c r="AB1366" s="15">
        <f>retribucións!$H$71</f>
        <v>18383.701689600002</v>
      </c>
      <c r="AC1366" s="15">
        <f>retribucións!$H$60</f>
        <v>18626.938628479998</v>
      </c>
      <c r="AD1366" s="15">
        <f t="shared" si="63"/>
        <v>243.23693887999616</v>
      </c>
    </row>
    <row r="1367" spans="1:30" ht="15" customHeight="1" x14ac:dyDescent="0.25">
      <c r="A1367" s="13" t="s">
        <v>17</v>
      </c>
      <c r="B1367" s="13" t="s">
        <v>119</v>
      </c>
      <c r="C1367" s="14" t="s">
        <v>4589</v>
      </c>
      <c r="D1367" s="24" t="s">
        <v>4592</v>
      </c>
      <c r="E1367" s="14" t="s">
        <v>4593</v>
      </c>
      <c r="F1367" s="14" t="s">
        <v>1348</v>
      </c>
      <c r="G1367" s="11">
        <v>9</v>
      </c>
      <c r="H1367" s="15">
        <f>retribucións!$E$60</f>
        <v>6319.04</v>
      </c>
      <c r="I1367" s="11" t="s">
        <v>1349</v>
      </c>
      <c r="J1367" s="24" t="s">
        <v>1350</v>
      </c>
      <c r="K1367" s="11">
        <v>11</v>
      </c>
      <c r="L1367" s="14"/>
      <c r="M1367" s="14"/>
      <c r="N1367" s="12">
        <v>6003</v>
      </c>
      <c r="O1367" s="25"/>
      <c r="P1367" s="14"/>
      <c r="Q1367" s="11" t="s">
        <v>15</v>
      </c>
      <c r="R1367" s="16" t="s">
        <v>16</v>
      </c>
      <c r="S1367" s="12"/>
      <c r="T1367" s="13" t="s">
        <v>17</v>
      </c>
      <c r="U1367" s="13" t="s">
        <v>6687</v>
      </c>
      <c r="V1367" s="11" t="s">
        <v>119</v>
      </c>
      <c r="W1367" s="14" t="s">
        <v>119</v>
      </c>
      <c r="X1367" s="14" t="s">
        <v>119</v>
      </c>
      <c r="Y1367" s="14" t="s">
        <v>119</v>
      </c>
      <c r="Z1367" s="14" t="s">
        <v>119</v>
      </c>
      <c r="AA1367" s="14"/>
      <c r="AB1367" s="15">
        <f>retribucións!$H$71</f>
        <v>18383.701689600002</v>
      </c>
      <c r="AC1367" s="15">
        <f>retribucións!$H$60</f>
        <v>18626.938628479998</v>
      </c>
      <c r="AD1367" s="15">
        <f t="shared" si="63"/>
        <v>243.23693887999616</v>
      </c>
    </row>
    <row r="1368" spans="1:30" ht="15" customHeight="1" x14ac:dyDescent="0.25">
      <c r="A1368" s="13" t="s">
        <v>17</v>
      </c>
      <c r="B1368" s="13" t="s">
        <v>119</v>
      </c>
      <c r="C1368" s="14" t="s">
        <v>4594</v>
      </c>
      <c r="D1368" s="24" t="s">
        <v>4595</v>
      </c>
      <c r="E1368" s="14" t="s">
        <v>4596</v>
      </c>
      <c r="F1368" s="14" t="s">
        <v>1348</v>
      </c>
      <c r="G1368" s="11">
        <v>10</v>
      </c>
      <c r="H1368" s="15">
        <f>retribucións!$E$59</f>
        <v>6486.34</v>
      </c>
      <c r="I1368" s="11" t="s">
        <v>1349</v>
      </c>
      <c r="J1368" s="24" t="s">
        <v>1350</v>
      </c>
      <c r="K1368" s="11">
        <v>11</v>
      </c>
      <c r="L1368" s="14"/>
      <c r="M1368" s="14"/>
      <c r="N1368" s="12">
        <v>6003</v>
      </c>
      <c r="O1368" s="25"/>
      <c r="P1368" s="14" t="s">
        <v>2259</v>
      </c>
      <c r="Q1368" s="11" t="s">
        <v>15</v>
      </c>
      <c r="R1368" s="16">
        <v>9733</v>
      </c>
      <c r="S1368" s="12"/>
      <c r="T1368" s="13" t="s">
        <v>17</v>
      </c>
      <c r="U1368" s="13" t="s">
        <v>6687</v>
      </c>
      <c r="V1368" s="11" t="s">
        <v>119</v>
      </c>
      <c r="W1368" s="14" t="s">
        <v>119</v>
      </c>
      <c r="X1368" s="14" t="s">
        <v>119</v>
      </c>
      <c r="Y1368" s="14" t="s">
        <v>119</v>
      </c>
      <c r="Z1368" s="14" t="s">
        <v>119</v>
      </c>
      <c r="AA1368" s="14"/>
      <c r="AB1368" s="15">
        <f>retribucións!$L$71</f>
        <v>18968.988064320001</v>
      </c>
      <c r="AC1368" s="15">
        <f>retribucións!$H$59</f>
        <v>19124.976097919996</v>
      </c>
      <c r="AD1368" s="15">
        <f>AC1368-AB1368</f>
        <v>155.98803359999511</v>
      </c>
    </row>
    <row r="1369" spans="1:30" ht="15" customHeight="1" x14ac:dyDescent="0.25">
      <c r="A1369" s="13" t="s">
        <v>17</v>
      </c>
      <c r="B1369" s="13" t="s">
        <v>119</v>
      </c>
      <c r="C1369" s="14" t="s">
        <v>4594</v>
      </c>
      <c r="D1369" s="24" t="s">
        <v>4597</v>
      </c>
      <c r="E1369" s="14" t="s">
        <v>4598</v>
      </c>
      <c r="F1369" s="14" t="s">
        <v>1348</v>
      </c>
      <c r="G1369" s="11">
        <v>10</v>
      </c>
      <c r="H1369" s="15">
        <f>retribucións!$E$59</f>
        <v>6486.34</v>
      </c>
      <c r="I1369" s="11" t="s">
        <v>1349</v>
      </c>
      <c r="J1369" s="24" t="s">
        <v>1350</v>
      </c>
      <c r="K1369" s="11">
        <v>11</v>
      </c>
      <c r="L1369" s="14"/>
      <c r="M1369" s="14"/>
      <c r="N1369" s="12">
        <v>6003</v>
      </c>
      <c r="O1369" s="25"/>
      <c r="P1369" s="14" t="s">
        <v>2259</v>
      </c>
      <c r="Q1369" s="11" t="s">
        <v>15</v>
      </c>
      <c r="R1369" s="16">
        <v>9733</v>
      </c>
      <c r="S1369" s="12"/>
      <c r="T1369" s="13" t="s">
        <v>17</v>
      </c>
      <c r="U1369" s="13" t="s">
        <v>6687</v>
      </c>
      <c r="V1369" s="11" t="s">
        <v>119</v>
      </c>
      <c r="W1369" s="14" t="s">
        <v>119</v>
      </c>
      <c r="X1369" s="14" t="s">
        <v>119</v>
      </c>
      <c r="Y1369" s="14" t="s">
        <v>119</v>
      </c>
      <c r="Z1369" s="14" t="s">
        <v>119</v>
      </c>
      <c r="AA1369" s="14"/>
      <c r="AB1369" s="15">
        <f>retribucións!$L$71</f>
        <v>18968.988064320001</v>
      </c>
      <c r="AC1369" s="15">
        <f>retribucións!$H$59</f>
        <v>19124.976097919996</v>
      </c>
      <c r="AD1369" s="15">
        <f>AC1369-AB1369</f>
        <v>155.98803359999511</v>
      </c>
    </row>
    <row r="1370" spans="1:30" ht="15" customHeight="1" x14ac:dyDescent="0.25">
      <c r="A1370" s="13" t="s">
        <v>17</v>
      </c>
      <c r="B1370" s="13" t="s">
        <v>119</v>
      </c>
      <c r="C1370" s="14" t="s">
        <v>4599</v>
      </c>
      <c r="D1370" s="24" t="s">
        <v>4600</v>
      </c>
      <c r="E1370" s="14" t="s">
        <v>4601</v>
      </c>
      <c r="F1370" s="14" t="s">
        <v>1348</v>
      </c>
      <c r="G1370" s="11">
        <v>9</v>
      </c>
      <c r="H1370" s="15">
        <f>retribucións!$E$60</f>
        <v>6319.04</v>
      </c>
      <c r="I1370" s="11" t="s">
        <v>1349</v>
      </c>
      <c r="J1370" s="24" t="s">
        <v>1350</v>
      </c>
      <c r="K1370" s="11">
        <v>11</v>
      </c>
      <c r="L1370" s="14"/>
      <c r="M1370" s="14"/>
      <c r="N1370" s="12">
        <v>6003</v>
      </c>
      <c r="O1370" s="25"/>
      <c r="P1370" s="14"/>
      <c r="Q1370" s="11" t="s">
        <v>15</v>
      </c>
      <c r="R1370" s="16" t="s">
        <v>16</v>
      </c>
      <c r="S1370" s="12"/>
      <c r="T1370" s="13" t="s">
        <v>17</v>
      </c>
      <c r="U1370" s="13" t="s">
        <v>6687</v>
      </c>
      <c r="V1370" s="11" t="s">
        <v>119</v>
      </c>
      <c r="W1370" s="14" t="s">
        <v>119</v>
      </c>
      <c r="X1370" s="14" t="s">
        <v>119</v>
      </c>
      <c r="Y1370" s="14" t="s">
        <v>119</v>
      </c>
      <c r="Z1370" s="14" t="s">
        <v>119</v>
      </c>
      <c r="AA1370" s="14"/>
      <c r="AB1370" s="15">
        <f>retribucións!$H$71</f>
        <v>18383.701689600002</v>
      </c>
      <c r="AC1370" s="15">
        <f>retribucións!$H$60</f>
        <v>18626.938628479998</v>
      </c>
      <c r="AD1370" s="15">
        <f t="shared" ref="AD1370:AD1433" si="64">AC1370-AB1370</f>
        <v>243.23693887999616</v>
      </c>
    </row>
    <row r="1371" spans="1:30" ht="15" customHeight="1" x14ac:dyDescent="0.25">
      <c r="A1371" s="13" t="s">
        <v>17</v>
      </c>
      <c r="B1371" s="13" t="s">
        <v>119</v>
      </c>
      <c r="C1371" s="14" t="s">
        <v>4599</v>
      </c>
      <c r="D1371" s="24" t="s">
        <v>4602</v>
      </c>
      <c r="E1371" s="14" t="s">
        <v>4603</v>
      </c>
      <c r="F1371" s="14" t="s">
        <v>1348</v>
      </c>
      <c r="G1371" s="11">
        <v>9</v>
      </c>
      <c r="H1371" s="15">
        <f>retribucións!$E$60</f>
        <v>6319.04</v>
      </c>
      <c r="I1371" s="11" t="s">
        <v>1349</v>
      </c>
      <c r="J1371" s="24" t="s">
        <v>1350</v>
      </c>
      <c r="K1371" s="11">
        <v>11</v>
      </c>
      <c r="L1371" s="14"/>
      <c r="M1371" s="14"/>
      <c r="N1371" s="12">
        <v>6003</v>
      </c>
      <c r="O1371" s="25"/>
      <c r="P1371" s="14"/>
      <c r="Q1371" s="11" t="s">
        <v>15</v>
      </c>
      <c r="R1371" s="16" t="s">
        <v>16</v>
      </c>
      <c r="S1371" s="12"/>
      <c r="T1371" s="13" t="s">
        <v>17</v>
      </c>
      <c r="U1371" s="13" t="s">
        <v>6687</v>
      </c>
      <c r="V1371" s="11" t="s">
        <v>119</v>
      </c>
      <c r="W1371" s="14" t="s">
        <v>119</v>
      </c>
      <c r="X1371" s="14" t="s">
        <v>119</v>
      </c>
      <c r="Y1371" s="14" t="s">
        <v>119</v>
      </c>
      <c r="Z1371" s="14" t="s">
        <v>119</v>
      </c>
      <c r="AA1371" s="14"/>
      <c r="AB1371" s="15">
        <f>retribucións!$H$71</f>
        <v>18383.701689600002</v>
      </c>
      <c r="AC1371" s="15">
        <f>retribucións!$H$60</f>
        <v>18626.938628479998</v>
      </c>
      <c r="AD1371" s="15">
        <f t="shared" si="64"/>
        <v>243.23693887999616</v>
      </c>
    </row>
    <row r="1372" spans="1:30" ht="15" customHeight="1" x14ac:dyDescent="0.25">
      <c r="A1372" s="13" t="s">
        <v>17</v>
      </c>
      <c r="B1372" s="13" t="s">
        <v>119</v>
      </c>
      <c r="C1372" s="14" t="s">
        <v>4604</v>
      </c>
      <c r="D1372" s="24" t="s">
        <v>4605</v>
      </c>
      <c r="E1372" s="14" t="s">
        <v>4606</v>
      </c>
      <c r="F1372" s="14" t="s">
        <v>1348</v>
      </c>
      <c r="G1372" s="11">
        <v>9</v>
      </c>
      <c r="H1372" s="15">
        <f>retribucións!$E$60</f>
        <v>6319.04</v>
      </c>
      <c r="I1372" s="11" t="s">
        <v>1349</v>
      </c>
      <c r="J1372" s="24" t="s">
        <v>1350</v>
      </c>
      <c r="K1372" s="11">
        <v>11</v>
      </c>
      <c r="L1372" s="14"/>
      <c r="M1372" s="14"/>
      <c r="N1372" s="12">
        <v>6003</v>
      </c>
      <c r="O1372" s="25"/>
      <c r="P1372" s="14"/>
      <c r="Q1372" s="11" t="s">
        <v>15</v>
      </c>
      <c r="R1372" s="16" t="s">
        <v>16</v>
      </c>
      <c r="S1372" s="12"/>
      <c r="T1372" s="13" t="s">
        <v>17</v>
      </c>
      <c r="U1372" s="13" t="s">
        <v>6687</v>
      </c>
      <c r="V1372" s="11" t="s">
        <v>119</v>
      </c>
      <c r="W1372" s="14" t="s">
        <v>119</v>
      </c>
      <c r="X1372" s="14" t="s">
        <v>119</v>
      </c>
      <c r="Y1372" s="14" t="s">
        <v>119</v>
      </c>
      <c r="Z1372" s="14" t="s">
        <v>119</v>
      </c>
      <c r="AA1372" s="14"/>
      <c r="AB1372" s="15">
        <f>retribucións!$H$71</f>
        <v>18383.701689600002</v>
      </c>
      <c r="AC1372" s="15">
        <f>retribucións!$H$60</f>
        <v>18626.938628479998</v>
      </c>
      <c r="AD1372" s="15">
        <f t="shared" si="64"/>
        <v>243.23693887999616</v>
      </c>
    </row>
    <row r="1373" spans="1:30" ht="15" customHeight="1" x14ac:dyDescent="0.25">
      <c r="A1373" s="13" t="s">
        <v>17</v>
      </c>
      <c r="B1373" s="13" t="s">
        <v>17</v>
      </c>
      <c r="C1373" s="14" t="s">
        <v>4604</v>
      </c>
      <c r="D1373" s="24" t="s">
        <v>4607</v>
      </c>
      <c r="E1373" s="14" t="s">
        <v>4608</v>
      </c>
      <c r="F1373" s="14" t="s">
        <v>1348</v>
      </c>
      <c r="G1373" s="11">
        <v>9</v>
      </c>
      <c r="H1373" s="15">
        <f>retribucións!$E$60</f>
        <v>6319.04</v>
      </c>
      <c r="I1373" s="11" t="s">
        <v>1349</v>
      </c>
      <c r="J1373" s="24" t="s">
        <v>1350</v>
      </c>
      <c r="K1373" s="11">
        <v>11</v>
      </c>
      <c r="L1373" s="14"/>
      <c r="M1373" s="14"/>
      <c r="N1373" s="12">
        <v>6003</v>
      </c>
      <c r="O1373" s="25"/>
      <c r="P1373" s="14"/>
      <c r="Q1373" s="11" t="s">
        <v>15</v>
      </c>
      <c r="R1373" s="16" t="s">
        <v>16</v>
      </c>
      <c r="S1373" s="12"/>
      <c r="T1373" s="13" t="s">
        <v>17</v>
      </c>
      <c r="U1373" s="13" t="s">
        <v>17</v>
      </c>
      <c r="V1373" s="11">
        <v>162</v>
      </c>
      <c r="W1373" s="14" t="s">
        <v>880</v>
      </c>
      <c r="X1373" s="14" t="s">
        <v>881</v>
      </c>
      <c r="Y1373" s="14" t="s">
        <v>20</v>
      </c>
      <c r="Z1373" s="14">
        <v>0</v>
      </c>
      <c r="AA1373" s="14"/>
      <c r="AB1373" s="15">
        <f>retribucións!$H$71</f>
        <v>18383.701689600002</v>
      </c>
      <c r="AC1373" s="15">
        <f>retribucións!$H$60</f>
        <v>18626.938628479998</v>
      </c>
      <c r="AD1373" s="15">
        <f t="shared" si="64"/>
        <v>243.23693887999616</v>
      </c>
    </row>
    <row r="1374" spans="1:30" ht="15" customHeight="1" x14ac:dyDescent="0.25">
      <c r="A1374" s="13" t="s">
        <v>17</v>
      </c>
      <c r="B1374" s="13" t="s">
        <v>17</v>
      </c>
      <c r="C1374" s="14" t="s">
        <v>4609</v>
      </c>
      <c r="D1374" s="24" t="s">
        <v>4610</v>
      </c>
      <c r="E1374" s="14" t="s">
        <v>4611</v>
      </c>
      <c r="F1374" s="14" t="s">
        <v>1348</v>
      </c>
      <c r="G1374" s="11">
        <v>9</v>
      </c>
      <c r="H1374" s="15">
        <f>retribucións!$E$60</f>
        <v>6319.04</v>
      </c>
      <c r="I1374" s="11" t="s">
        <v>1349</v>
      </c>
      <c r="J1374" s="24" t="s">
        <v>1350</v>
      </c>
      <c r="K1374" s="11">
        <v>11</v>
      </c>
      <c r="L1374" s="14"/>
      <c r="M1374" s="14"/>
      <c r="N1374" s="12">
        <v>6003</v>
      </c>
      <c r="O1374" s="25"/>
      <c r="P1374" s="14"/>
      <c r="Q1374" s="11" t="s">
        <v>15</v>
      </c>
      <c r="R1374" s="16" t="s">
        <v>16</v>
      </c>
      <c r="S1374" s="12"/>
      <c r="T1374" s="13" t="s">
        <v>17</v>
      </c>
      <c r="U1374" s="13" t="s">
        <v>17</v>
      </c>
      <c r="V1374" s="11">
        <v>548</v>
      </c>
      <c r="W1374" s="14" t="s">
        <v>882</v>
      </c>
      <c r="X1374" s="14" t="s">
        <v>883</v>
      </c>
      <c r="Y1374" s="14" t="s">
        <v>20</v>
      </c>
      <c r="Z1374" s="14">
        <v>0</v>
      </c>
      <c r="AA1374" s="14"/>
      <c r="AB1374" s="15">
        <f>retribucións!$H$71</f>
        <v>18383.701689600002</v>
      </c>
      <c r="AC1374" s="15">
        <f>retribucións!$H$60</f>
        <v>18626.938628479998</v>
      </c>
      <c r="AD1374" s="15">
        <f t="shared" si="64"/>
        <v>243.23693887999616</v>
      </c>
    </row>
    <row r="1375" spans="1:30" ht="15" customHeight="1" x14ac:dyDescent="0.25">
      <c r="A1375" s="13" t="s">
        <v>17</v>
      </c>
      <c r="B1375" s="13" t="s">
        <v>119</v>
      </c>
      <c r="C1375" s="14" t="s">
        <v>4609</v>
      </c>
      <c r="D1375" s="24" t="s">
        <v>4612</v>
      </c>
      <c r="E1375" s="14" t="s">
        <v>4613</v>
      </c>
      <c r="F1375" s="14" t="s">
        <v>1348</v>
      </c>
      <c r="G1375" s="11">
        <v>9</v>
      </c>
      <c r="H1375" s="15">
        <f>retribucións!$E$60</f>
        <v>6319.04</v>
      </c>
      <c r="I1375" s="11" t="s">
        <v>1349</v>
      </c>
      <c r="J1375" s="24" t="s">
        <v>1350</v>
      </c>
      <c r="K1375" s="11">
        <v>11</v>
      </c>
      <c r="L1375" s="14"/>
      <c r="M1375" s="14"/>
      <c r="N1375" s="12">
        <v>6003</v>
      </c>
      <c r="O1375" s="25"/>
      <c r="P1375" s="14"/>
      <c r="Q1375" s="11" t="s">
        <v>15</v>
      </c>
      <c r="R1375" s="16" t="s">
        <v>16</v>
      </c>
      <c r="S1375" s="12"/>
      <c r="T1375" s="13" t="s">
        <v>17</v>
      </c>
      <c r="U1375" s="13" t="s">
        <v>6687</v>
      </c>
      <c r="V1375" s="11" t="s">
        <v>119</v>
      </c>
      <c r="W1375" s="14" t="s">
        <v>119</v>
      </c>
      <c r="X1375" s="14" t="s">
        <v>119</v>
      </c>
      <c r="Y1375" s="14" t="s">
        <v>119</v>
      </c>
      <c r="Z1375" s="14" t="s">
        <v>119</v>
      </c>
      <c r="AA1375" s="14"/>
      <c r="AB1375" s="15">
        <f>retribucións!$H$71</f>
        <v>18383.701689600002</v>
      </c>
      <c r="AC1375" s="15">
        <f>retribucións!$H$60</f>
        <v>18626.938628479998</v>
      </c>
      <c r="AD1375" s="15">
        <f t="shared" si="64"/>
        <v>243.23693887999616</v>
      </c>
    </row>
    <row r="1376" spans="1:30" ht="15" customHeight="1" x14ac:dyDescent="0.25">
      <c r="A1376" s="13" t="s">
        <v>17</v>
      </c>
      <c r="B1376" s="13" t="s">
        <v>119</v>
      </c>
      <c r="C1376" s="14" t="s">
        <v>4614</v>
      </c>
      <c r="D1376" s="24" t="s">
        <v>4615</v>
      </c>
      <c r="E1376" s="14" t="s">
        <v>4616</v>
      </c>
      <c r="F1376" s="14" t="s">
        <v>2494</v>
      </c>
      <c r="G1376" s="11">
        <v>9</v>
      </c>
      <c r="H1376" s="15">
        <f>retribucións!$E$60</f>
        <v>6319.04</v>
      </c>
      <c r="I1376" s="11" t="s">
        <v>1349</v>
      </c>
      <c r="J1376" s="24" t="s">
        <v>1350</v>
      </c>
      <c r="K1376" s="11">
        <v>11</v>
      </c>
      <c r="L1376" s="14"/>
      <c r="M1376" s="14"/>
      <c r="N1376" s="12">
        <v>6003</v>
      </c>
      <c r="O1376" s="25"/>
      <c r="P1376" s="14"/>
      <c r="Q1376" s="11" t="s">
        <v>15</v>
      </c>
      <c r="R1376" s="16" t="s">
        <v>228</v>
      </c>
      <c r="S1376" s="12"/>
      <c r="T1376" s="13" t="s">
        <v>17</v>
      </c>
      <c r="U1376" s="13" t="s">
        <v>6687</v>
      </c>
      <c r="V1376" s="11" t="s">
        <v>119</v>
      </c>
      <c r="W1376" s="14" t="s">
        <v>119</v>
      </c>
      <c r="X1376" s="14" t="s">
        <v>119</v>
      </c>
      <c r="Y1376" s="14" t="s">
        <v>119</v>
      </c>
      <c r="Z1376" s="14" t="s">
        <v>119</v>
      </c>
      <c r="AA1376" s="14"/>
      <c r="AB1376" s="15">
        <f>retribucións!$H$71</f>
        <v>18383.701689600002</v>
      </c>
      <c r="AC1376" s="15">
        <f>retribucións!$H$60</f>
        <v>18626.938628479998</v>
      </c>
      <c r="AD1376" s="15">
        <f t="shared" si="64"/>
        <v>243.23693887999616</v>
      </c>
    </row>
    <row r="1377" spans="1:30" ht="15" customHeight="1" x14ac:dyDescent="0.25">
      <c r="A1377" s="13" t="s">
        <v>17</v>
      </c>
      <c r="B1377" s="13" t="s">
        <v>119</v>
      </c>
      <c r="C1377" s="14" t="s">
        <v>4614</v>
      </c>
      <c r="D1377" s="24" t="s">
        <v>4617</v>
      </c>
      <c r="E1377" s="14" t="s">
        <v>4618</v>
      </c>
      <c r="F1377" s="14" t="s">
        <v>2494</v>
      </c>
      <c r="G1377" s="11">
        <v>9</v>
      </c>
      <c r="H1377" s="15">
        <f>retribucións!$E$60</f>
        <v>6319.04</v>
      </c>
      <c r="I1377" s="11" t="s">
        <v>1349</v>
      </c>
      <c r="J1377" s="24" t="s">
        <v>1350</v>
      </c>
      <c r="K1377" s="11">
        <v>11</v>
      </c>
      <c r="L1377" s="14"/>
      <c r="M1377" s="14"/>
      <c r="N1377" s="12">
        <v>6003</v>
      </c>
      <c r="O1377" s="25"/>
      <c r="P1377" s="14"/>
      <c r="Q1377" s="11" t="s">
        <v>15</v>
      </c>
      <c r="R1377" s="16" t="s">
        <v>228</v>
      </c>
      <c r="S1377" s="12"/>
      <c r="T1377" s="13" t="s">
        <v>17</v>
      </c>
      <c r="U1377" s="13" t="s">
        <v>6687</v>
      </c>
      <c r="V1377" s="11" t="s">
        <v>119</v>
      </c>
      <c r="W1377" s="14" t="s">
        <v>119</v>
      </c>
      <c r="X1377" s="14" t="s">
        <v>119</v>
      </c>
      <c r="Y1377" s="14" t="s">
        <v>119</v>
      </c>
      <c r="Z1377" s="14" t="s">
        <v>119</v>
      </c>
      <c r="AA1377" s="14"/>
      <c r="AB1377" s="15">
        <f>retribucións!$H$71</f>
        <v>18383.701689600002</v>
      </c>
      <c r="AC1377" s="15">
        <f>retribucións!$H$60</f>
        <v>18626.938628479998</v>
      </c>
      <c r="AD1377" s="15">
        <f t="shared" si="64"/>
        <v>243.23693887999616</v>
      </c>
    </row>
    <row r="1378" spans="1:30" ht="15" customHeight="1" x14ac:dyDescent="0.25">
      <c r="A1378" s="13" t="s">
        <v>17</v>
      </c>
      <c r="B1378" s="13" t="s">
        <v>119</v>
      </c>
      <c r="C1378" s="14" t="s">
        <v>4614</v>
      </c>
      <c r="D1378" s="24" t="s">
        <v>4619</v>
      </c>
      <c r="E1378" s="14" t="s">
        <v>4620</v>
      </c>
      <c r="F1378" s="14" t="s">
        <v>2494</v>
      </c>
      <c r="G1378" s="11">
        <v>9</v>
      </c>
      <c r="H1378" s="15">
        <f>retribucións!$E$60</f>
        <v>6319.04</v>
      </c>
      <c r="I1378" s="11" t="s">
        <v>1349</v>
      </c>
      <c r="J1378" s="24" t="s">
        <v>1350</v>
      </c>
      <c r="K1378" s="11">
        <v>11</v>
      </c>
      <c r="L1378" s="14"/>
      <c r="M1378" s="14"/>
      <c r="N1378" s="12">
        <v>6003</v>
      </c>
      <c r="O1378" s="25"/>
      <c r="P1378" s="14"/>
      <c r="Q1378" s="11" t="s">
        <v>15</v>
      </c>
      <c r="R1378" s="16" t="s">
        <v>228</v>
      </c>
      <c r="S1378" s="12"/>
      <c r="T1378" s="13" t="s">
        <v>17</v>
      </c>
      <c r="U1378" s="13" t="s">
        <v>6687</v>
      </c>
      <c r="V1378" s="11" t="s">
        <v>119</v>
      </c>
      <c r="W1378" s="14" t="s">
        <v>119</v>
      </c>
      <c r="X1378" s="14" t="s">
        <v>119</v>
      </c>
      <c r="Y1378" s="14" t="s">
        <v>119</v>
      </c>
      <c r="Z1378" s="14" t="s">
        <v>119</v>
      </c>
      <c r="AA1378" s="14"/>
      <c r="AB1378" s="15">
        <f>retribucións!$H$71</f>
        <v>18383.701689600002</v>
      </c>
      <c r="AC1378" s="15">
        <f>retribucións!$H$60</f>
        <v>18626.938628479998</v>
      </c>
      <c r="AD1378" s="15">
        <f t="shared" si="64"/>
        <v>243.23693887999616</v>
      </c>
    </row>
    <row r="1379" spans="1:30" ht="15" customHeight="1" x14ac:dyDescent="0.25">
      <c r="A1379" s="13" t="s">
        <v>17</v>
      </c>
      <c r="B1379" s="13" t="s">
        <v>119</v>
      </c>
      <c r="C1379" s="14" t="s">
        <v>4614</v>
      </c>
      <c r="D1379" s="24" t="s">
        <v>4621</v>
      </c>
      <c r="E1379" s="14" t="s">
        <v>4622</v>
      </c>
      <c r="F1379" s="14" t="s">
        <v>2494</v>
      </c>
      <c r="G1379" s="11">
        <v>9</v>
      </c>
      <c r="H1379" s="15">
        <f>retribucións!$E$60</f>
        <v>6319.04</v>
      </c>
      <c r="I1379" s="11" t="s">
        <v>1349</v>
      </c>
      <c r="J1379" s="24" t="s">
        <v>1350</v>
      </c>
      <c r="K1379" s="11">
        <v>11</v>
      </c>
      <c r="L1379" s="14"/>
      <c r="M1379" s="14"/>
      <c r="N1379" s="12">
        <v>6003</v>
      </c>
      <c r="O1379" s="25"/>
      <c r="P1379" s="14"/>
      <c r="Q1379" s="11" t="s">
        <v>15</v>
      </c>
      <c r="R1379" s="16" t="s">
        <v>228</v>
      </c>
      <c r="S1379" s="12"/>
      <c r="T1379" s="13" t="s">
        <v>17</v>
      </c>
      <c r="U1379" s="13" t="s">
        <v>6687</v>
      </c>
      <c r="V1379" s="11" t="s">
        <v>119</v>
      </c>
      <c r="W1379" s="14" t="s">
        <v>119</v>
      </c>
      <c r="X1379" s="14" t="s">
        <v>119</v>
      </c>
      <c r="Y1379" s="14" t="s">
        <v>119</v>
      </c>
      <c r="Z1379" s="14" t="s">
        <v>119</v>
      </c>
      <c r="AA1379" s="14"/>
      <c r="AB1379" s="15">
        <f>retribucións!$H$71</f>
        <v>18383.701689600002</v>
      </c>
      <c r="AC1379" s="15">
        <f>retribucións!$H$60</f>
        <v>18626.938628479998</v>
      </c>
      <c r="AD1379" s="15">
        <f t="shared" si="64"/>
        <v>243.23693887999616</v>
      </c>
    </row>
    <row r="1380" spans="1:30" ht="15" customHeight="1" x14ac:dyDescent="0.25">
      <c r="A1380" s="13" t="s">
        <v>17</v>
      </c>
      <c r="B1380" s="13" t="s">
        <v>119</v>
      </c>
      <c r="C1380" s="14" t="s">
        <v>4614</v>
      </c>
      <c r="D1380" s="24" t="s">
        <v>4623</v>
      </c>
      <c r="E1380" s="14" t="s">
        <v>4624</v>
      </c>
      <c r="F1380" s="14" t="s">
        <v>2494</v>
      </c>
      <c r="G1380" s="11">
        <v>9</v>
      </c>
      <c r="H1380" s="15">
        <f>retribucións!$E$60</f>
        <v>6319.04</v>
      </c>
      <c r="I1380" s="11" t="s">
        <v>1349</v>
      </c>
      <c r="J1380" s="24" t="s">
        <v>1350</v>
      </c>
      <c r="K1380" s="11">
        <v>11</v>
      </c>
      <c r="L1380" s="14"/>
      <c r="M1380" s="14"/>
      <c r="N1380" s="12">
        <v>6003</v>
      </c>
      <c r="O1380" s="25"/>
      <c r="P1380" s="14"/>
      <c r="Q1380" s="11" t="s">
        <v>15</v>
      </c>
      <c r="R1380" s="16" t="s">
        <v>228</v>
      </c>
      <c r="S1380" s="12"/>
      <c r="T1380" s="13" t="s">
        <v>17</v>
      </c>
      <c r="U1380" s="13" t="s">
        <v>6687</v>
      </c>
      <c r="V1380" s="11" t="s">
        <v>119</v>
      </c>
      <c r="W1380" s="14" t="s">
        <v>119</v>
      </c>
      <c r="X1380" s="14" t="s">
        <v>119</v>
      </c>
      <c r="Y1380" s="14" t="s">
        <v>119</v>
      </c>
      <c r="Z1380" s="14" t="s">
        <v>119</v>
      </c>
      <c r="AA1380" s="14"/>
      <c r="AB1380" s="15">
        <f>retribucións!$H$71</f>
        <v>18383.701689600002</v>
      </c>
      <c r="AC1380" s="15">
        <f>retribucións!$H$60</f>
        <v>18626.938628479998</v>
      </c>
      <c r="AD1380" s="15">
        <f t="shared" si="64"/>
        <v>243.23693887999616</v>
      </c>
    </row>
    <row r="1381" spans="1:30" ht="15" customHeight="1" x14ac:dyDescent="0.25">
      <c r="A1381" s="13" t="s">
        <v>17</v>
      </c>
      <c r="B1381" s="13" t="s">
        <v>17</v>
      </c>
      <c r="C1381" s="14" t="s">
        <v>4614</v>
      </c>
      <c r="D1381" s="24" t="s">
        <v>4625</v>
      </c>
      <c r="E1381" s="14" t="s">
        <v>4626</v>
      </c>
      <c r="F1381" s="14" t="s">
        <v>2494</v>
      </c>
      <c r="G1381" s="11">
        <v>9</v>
      </c>
      <c r="H1381" s="15">
        <f>retribucións!$E$60</f>
        <v>6319.04</v>
      </c>
      <c r="I1381" s="11" t="s">
        <v>1349</v>
      </c>
      <c r="J1381" s="24" t="s">
        <v>1350</v>
      </c>
      <c r="K1381" s="11">
        <v>11</v>
      </c>
      <c r="L1381" s="14"/>
      <c r="M1381" s="14"/>
      <c r="N1381" s="12">
        <v>6003</v>
      </c>
      <c r="O1381" s="25"/>
      <c r="P1381" s="14"/>
      <c r="Q1381" s="11" t="s">
        <v>15</v>
      </c>
      <c r="R1381" s="16" t="s">
        <v>228</v>
      </c>
      <c r="S1381" s="12"/>
      <c r="T1381" s="13" t="s">
        <v>17</v>
      </c>
      <c r="U1381" s="13" t="s">
        <v>17</v>
      </c>
      <c r="V1381" s="11">
        <v>370</v>
      </c>
      <c r="W1381" s="14" t="s">
        <v>884</v>
      </c>
      <c r="X1381" s="14" t="s">
        <v>885</v>
      </c>
      <c r="Y1381" s="14" t="s">
        <v>20</v>
      </c>
      <c r="Z1381" s="14">
        <v>0</v>
      </c>
      <c r="AA1381" s="14"/>
      <c r="AB1381" s="15">
        <f>retribucións!$H$71</f>
        <v>18383.701689600002</v>
      </c>
      <c r="AC1381" s="15">
        <f>retribucións!$H$60</f>
        <v>18626.938628479998</v>
      </c>
      <c r="AD1381" s="15">
        <f t="shared" si="64"/>
        <v>243.23693887999616</v>
      </c>
    </row>
    <row r="1382" spans="1:30" ht="15" customHeight="1" x14ac:dyDescent="0.25">
      <c r="A1382" s="13" t="s">
        <v>17</v>
      </c>
      <c r="B1382" s="13" t="s">
        <v>17</v>
      </c>
      <c r="C1382" s="14" t="s">
        <v>4614</v>
      </c>
      <c r="D1382" s="24" t="s">
        <v>4627</v>
      </c>
      <c r="E1382" s="14" t="s">
        <v>4628</v>
      </c>
      <c r="F1382" s="14" t="s">
        <v>2494</v>
      </c>
      <c r="G1382" s="11">
        <v>9</v>
      </c>
      <c r="H1382" s="15">
        <f>retribucións!$E$60</f>
        <v>6319.04</v>
      </c>
      <c r="I1382" s="11" t="s">
        <v>1349</v>
      </c>
      <c r="J1382" s="24" t="s">
        <v>1350</v>
      </c>
      <c r="K1382" s="11">
        <v>11</v>
      </c>
      <c r="L1382" s="14"/>
      <c r="M1382" s="14"/>
      <c r="N1382" s="12">
        <v>6003</v>
      </c>
      <c r="O1382" s="25"/>
      <c r="P1382" s="14"/>
      <c r="Q1382" s="11" t="s">
        <v>15</v>
      </c>
      <c r="R1382" s="16" t="s">
        <v>228</v>
      </c>
      <c r="S1382" s="12"/>
      <c r="T1382" s="13" t="s">
        <v>17</v>
      </c>
      <c r="U1382" s="13" t="s">
        <v>17</v>
      </c>
      <c r="V1382" s="11">
        <v>621</v>
      </c>
      <c r="W1382" s="14" t="s">
        <v>886</v>
      </c>
      <c r="X1382" s="14" t="s">
        <v>887</v>
      </c>
      <c r="Y1382" s="14" t="s">
        <v>20</v>
      </c>
      <c r="Z1382" s="14">
        <v>0</v>
      </c>
      <c r="AA1382" s="14"/>
      <c r="AB1382" s="15">
        <f>retribucións!$H$71</f>
        <v>18383.701689600002</v>
      </c>
      <c r="AC1382" s="15">
        <f>retribucións!$H$60</f>
        <v>18626.938628479998</v>
      </c>
      <c r="AD1382" s="15">
        <f t="shared" si="64"/>
        <v>243.23693887999616</v>
      </c>
    </row>
    <row r="1383" spans="1:30" ht="15" customHeight="1" x14ac:dyDescent="0.25">
      <c r="A1383" s="13" t="s">
        <v>17</v>
      </c>
      <c r="B1383" s="13" t="s">
        <v>119</v>
      </c>
      <c r="C1383" s="14" t="s">
        <v>4614</v>
      </c>
      <c r="D1383" s="24" t="s">
        <v>4629</v>
      </c>
      <c r="E1383" s="14" t="s">
        <v>4630</v>
      </c>
      <c r="F1383" s="14" t="s">
        <v>2494</v>
      </c>
      <c r="G1383" s="11">
        <v>9</v>
      </c>
      <c r="H1383" s="15">
        <f>retribucións!$E$60</f>
        <v>6319.04</v>
      </c>
      <c r="I1383" s="11" t="s">
        <v>1349</v>
      </c>
      <c r="J1383" s="24" t="s">
        <v>1350</v>
      </c>
      <c r="K1383" s="11">
        <v>11</v>
      </c>
      <c r="L1383" s="14"/>
      <c r="M1383" s="14"/>
      <c r="N1383" s="12">
        <v>6003</v>
      </c>
      <c r="O1383" s="25"/>
      <c r="P1383" s="14"/>
      <c r="Q1383" s="11" t="s">
        <v>15</v>
      </c>
      <c r="R1383" s="16" t="s">
        <v>228</v>
      </c>
      <c r="S1383" s="12"/>
      <c r="T1383" s="13" t="s">
        <v>17</v>
      </c>
      <c r="U1383" s="13" t="s">
        <v>6687</v>
      </c>
      <c r="V1383" s="11" t="s">
        <v>119</v>
      </c>
      <c r="W1383" s="14" t="s">
        <v>119</v>
      </c>
      <c r="X1383" s="14" t="s">
        <v>119</v>
      </c>
      <c r="Y1383" s="14" t="s">
        <v>119</v>
      </c>
      <c r="Z1383" s="14" t="s">
        <v>119</v>
      </c>
      <c r="AA1383" s="14"/>
      <c r="AB1383" s="15">
        <f>retribucións!$H$71</f>
        <v>18383.701689600002</v>
      </c>
      <c r="AC1383" s="15">
        <f>retribucións!$H$60</f>
        <v>18626.938628479998</v>
      </c>
      <c r="AD1383" s="15">
        <f t="shared" si="64"/>
        <v>243.23693887999616</v>
      </c>
    </row>
    <row r="1384" spans="1:30" ht="15" customHeight="1" x14ac:dyDescent="0.25">
      <c r="A1384" s="13" t="s">
        <v>17</v>
      </c>
      <c r="B1384" s="13" t="s">
        <v>119</v>
      </c>
      <c r="C1384" s="14" t="s">
        <v>4614</v>
      </c>
      <c r="D1384" s="24" t="s">
        <v>4631</v>
      </c>
      <c r="E1384" s="14" t="s">
        <v>4632</v>
      </c>
      <c r="F1384" s="14" t="s">
        <v>2494</v>
      </c>
      <c r="G1384" s="11">
        <v>9</v>
      </c>
      <c r="H1384" s="15">
        <f>retribucións!$E$60</f>
        <v>6319.04</v>
      </c>
      <c r="I1384" s="11" t="s">
        <v>1349</v>
      </c>
      <c r="J1384" s="24" t="s">
        <v>1350</v>
      </c>
      <c r="K1384" s="11">
        <v>11</v>
      </c>
      <c r="L1384" s="14"/>
      <c r="M1384" s="14"/>
      <c r="N1384" s="12">
        <v>6003</v>
      </c>
      <c r="O1384" s="25"/>
      <c r="P1384" s="14"/>
      <c r="Q1384" s="11" t="s">
        <v>15</v>
      </c>
      <c r="R1384" s="16" t="s">
        <v>228</v>
      </c>
      <c r="S1384" s="12"/>
      <c r="T1384" s="13" t="s">
        <v>17</v>
      </c>
      <c r="U1384" s="13" t="s">
        <v>6687</v>
      </c>
      <c r="V1384" s="11" t="s">
        <v>119</v>
      </c>
      <c r="W1384" s="14" t="s">
        <v>119</v>
      </c>
      <c r="X1384" s="14" t="s">
        <v>119</v>
      </c>
      <c r="Y1384" s="14" t="s">
        <v>119</v>
      </c>
      <c r="Z1384" s="14" t="s">
        <v>119</v>
      </c>
      <c r="AA1384" s="14"/>
      <c r="AB1384" s="15">
        <f>retribucións!$H$71</f>
        <v>18383.701689600002</v>
      </c>
      <c r="AC1384" s="15">
        <f>retribucións!$H$60</f>
        <v>18626.938628479998</v>
      </c>
      <c r="AD1384" s="15">
        <f t="shared" si="64"/>
        <v>243.23693887999616</v>
      </c>
    </row>
    <row r="1385" spans="1:30" ht="15" customHeight="1" x14ac:dyDescent="0.25">
      <c r="A1385" s="13" t="s">
        <v>17</v>
      </c>
      <c r="B1385" s="13" t="s">
        <v>119</v>
      </c>
      <c r="C1385" s="14" t="s">
        <v>4614</v>
      </c>
      <c r="D1385" s="24" t="s">
        <v>4633</v>
      </c>
      <c r="E1385" s="14" t="s">
        <v>4634</v>
      </c>
      <c r="F1385" s="14" t="s">
        <v>2494</v>
      </c>
      <c r="G1385" s="11">
        <v>9</v>
      </c>
      <c r="H1385" s="15">
        <f>retribucións!$E$60</f>
        <v>6319.04</v>
      </c>
      <c r="I1385" s="11" t="s">
        <v>1349</v>
      </c>
      <c r="J1385" s="24" t="s">
        <v>1350</v>
      </c>
      <c r="K1385" s="11">
        <v>11</v>
      </c>
      <c r="L1385" s="14"/>
      <c r="M1385" s="14"/>
      <c r="N1385" s="12">
        <v>6003</v>
      </c>
      <c r="O1385" s="25"/>
      <c r="P1385" s="14"/>
      <c r="Q1385" s="11" t="s">
        <v>15</v>
      </c>
      <c r="R1385" s="16" t="s">
        <v>228</v>
      </c>
      <c r="S1385" s="12"/>
      <c r="T1385" s="13" t="s">
        <v>17</v>
      </c>
      <c r="U1385" s="13" t="s">
        <v>6687</v>
      </c>
      <c r="V1385" s="11" t="s">
        <v>119</v>
      </c>
      <c r="W1385" s="14" t="s">
        <v>119</v>
      </c>
      <c r="X1385" s="14" t="s">
        <v>119</v>
      </c>
      <c r="Y1385" s="14" t="s">
        <v>119</v>
      </c>
      <c r="Z1385" s="14" t="s">
        <v>119</v>
      </c>
      <c r="AA1385" s="14"/>
      <c r="AB1385" s="15">
        <f>retribucións!$H$71</f>
        <v>18383.701689600002</v>
      </c>
      <c r="AC1385" s="15">
        <f>retribucións!$H$60</f>
        <v>18626.938628479998</v>
      </c>
      <c r="AD1385" s="15">
        <f t="shared" si="64"/>
        <v>243.23693887999616</v>
      </c>
    </row>
    <row r="1386" spans="1:30" ht="15" customHeight="1" x14ac:dyDescent="0.25">
      <c r="A1386" s="13" t="s">
        <v>17</v>
      </c>
      <c r="B1386" s="13" t="s">
        <v>119</v>
      </c>
      <c r="C1386" s="14" t="s">
        <v>4614</v>
      </c>
      <c r="D1386" s="24" t="s">
        <v>4635</v>
      </c>
      <c r="E1386" s="14" t="s">
        <v>4636</v>
      </c>
      <c r="F1386" s="14" t="s">
        <v>2494</v>
      </c>
      <c r="G1386" s="11">
        <v>9</v>
      </c>
      <c r="H1386" s="15">
        <f>retribucións!$E$60</f>
        <v>6319.04</v>
      </c>
      <c r="I1386" s="11" t="s">
        <v>1349</v>
      </c>
      <c r="J1386" s="24" t="s">
        <v>1350</v>
      </c>
      <c r="K1386" s="11">
        <v>11</v>
      </c>
      <c r="L1386" s="14"/>
      <c r="M1386" s="14"/>
      <c r="N1386" s="12">
        <v>6003</v>
      </c>
      <c r="O1386" s="25"/>
      <c r="P1386" s="14"/>
      <c r="Q1386" s="11" t="s">
        <v>15</v>
      </c>
      <c r="R1386" s="16" t="s">
        <v>228</v>
      </c>
      <c r="S1386" s="12"/>
      <c r="T1386" s="13" t="s">
        <v>17</v>
      </c>
      <c r="U1386" s="13" t="s">
        <v>6687</v>
      </c>
      <c r="V1386" s="11" t="s">
        <v>119</v>
      </c>
      <c r="W1386" s="14" t="s">
        <v>119</v>
      </c>
      <c r="X1386" s="14" t="s">
        <v>119</v>
      </c>
      <c r="Y1386" s="14" t="s">
        <v>119</v>
      </c>
      <c r="Z1386" s="14" t="s">
        <v>119</v>
      </c>
      <c r="AA1386" s="14"/>
      <c r="AB1386" s="15">
        <f>retribucións!$H$71</f>
        <v>18383.701689600002</v>
      </c>
      <c r="AC1386" s="15">
        <f>retribucións!$H$60</f>
        <v>18626.938628479998</v>
      </c>
      <c r="AD1386" s="15">
        <f t="shared" si="64"/>
        <v>243.23693887999616</v>
      </c>
    </row>
    <row r="1387" spans="1:30" ht="15" customHeight="1" x14ac:dyDescent="0.25">
      <c r="A1387" s="13" t="s">
        <v>17</v>
      </c>
      <c r="B1387" s="13" t="s">
        <v>17</v>
      </c>
      <c r="C1387" s="14" t="s">
        <v>4614</v>
      </c>
      <c r="D1387" s="24" t="s">
        <v>4637</v>
      </c>
      <c r="E1387" s="14" t="s">
        <v>4638</v>
      </c>
      <c r="F1387" s="14" t="s">
        <v>2494</v>
      </c>
      <c r="G1387" s="11">
        <v>9</v>
      </c>
      <c r="H1387" s="15">
        <f>retribucións!$E$60</f>
        <v>6319.04</v>
      </c>
      <c r="I1387" s="11" t="s">
        <v>1349</v>
      </c>
      <c r="J1387" s="24" t="s">
        <v>1350</v>
      </c>
      <c r="K1387" s="11">
        <v>11</v>
      </c>
      <c r="L1387" s="14"/>
      <c r="M1387" s="14"/>
      <c r="N1387" s="12">
        <v>6003</v>
      </c>
      <c r="O1387" s="25"/>
      <c r="P1387" s="14"/>
      <c r="Q1387" s="11" t="s">
        <v>15</v>
      </c>
      <c r="R1387" s="16" t="s">
        <v>228</v>
      </c>
      <c r="S1387" s="12"/>
      <c r="T1387" s="13" t="s">
        <v>17</v>
      </c>
      <c r="U1387" s="13" t="s">
        <v>17</v>
      </c>
      <c r="V1387" s="11" t="s">
        <v>119</v>
      </c>
      <c r="W1387" s="14" t="s">
        <v>119</v>
      </c>
      <c r="X1387" s="14" t="s">
        <v>119</v>
      </c>
      <c r="Y1387" s="14" t="s">
        <v>119</v>
      </c>
      <c r="Z1387" s="14" t="s">
        <v>119</v>
      </c>
      <c r="AA1387" s="14"/>
      <c r="AB1387" s="15">
        <f>retribucións!$H$71</f>
        <v>18383.701689600002</v>
      </c>
      <c r="AC1387" s="15">
        <f>retribucións!$H$60</f>
        <v>18626.938628479998</v>
      </c>
      <c r="AD1387" s="15">
        <f t="shared" si="64"/>
        <v>243.23693887999616</v>
      </c>
    </row>
    <row r="1388" spans="1:30" ht="15" customHeight="1" x14ac:dyDescent="0.25">
      <c r="A1388" s="13" t="s">
        <v>17</v>
      </c>
      <c r="B1388" s="13" t="s">
        <v>119</v>
      </c>
      <c r="C1388" s="14" t="s">
        <v>4614</v>
      </c>
      <c r="D1388" s="24" t="s">
        <v>4639</v>
      </c>
      <c r="E1388" s="14" t="s">
        <v>4640</v>
      </c>
      <c r="F1388" s="14" t="s">
        <v>2494</v>
      </c>
      <c r="G1388" s="11">
        <v>9</v>
      </c>
      <c r="H1388" s="15">
        <f>retribucións!$E$60</f>
        <v>6319.04</v>
      </c>
      <c r="I1388" s="11" t="s">
        <v>1349</v>
      </c>
      <c r="J1388" s="24" t="s">
        <v>1350</v>
      </c>
      <c r="K1388" s="11">
        <v>11</v>
      </c>
      <c r="L1388" s="14"/>
      <c r="M1388" s="14"/>
      <c r="N1388" s="12">
        <v>6003</v>
      </c>
      <c r="O1388" s="25"/>
      <c r="P1388" s="14"/>
      <c r="Q1388" s="11" t="s">
        <v>15</v>
      </c>
      <c r="R1388" s="16" t="s">
        <v>228</v>
      </c>
      <c r="S1388" s="12"/>
      <c r="T1388" s="13" t="s">
        <v>17</v>
      </c>
      <c r="U1388" s="13" t="s">
        <v>6687</v>
      </c>
      <c r="V1388" s="11" t="s">
        <v>119</v>
      </c>
      <c r="W1388" s="14" t="s">
        <v>119</v>
      </c>
      <c r="X1388" s="14" t="s">
        <v>119</v>
      </c>
      <c r="Y1388" s="14" t="s">
        <v>119</v>
      </c>
      <c r="Z1388" s="14" t="s">
        <v>119</v>
      </c>
      <c r="AA1388" s="14"/>
      <c r="AB1388" s="15">
        <f>retribucións!$H$71</f>
        <v>18383.701689600002</v>
      </c>
      <c r="AC1388" s="15">
        <f>retribucións!$H$60</f>
        <v>18626.938628479998</v>
      </c>
      <c r="AD1388" s="15">
        <f t="shared" si="64"/>
        <v>243.23693887999616</v>
      </c>
    </row>
    <row r="1389" spans="1:30" ht="15" customHeight="1" x14ac:dyDescent="0.25">
      <c r="A1389" s="13" t="s">
        <v>17</v>
      </c>
      <c r="B1389" s="13" t="s">
        <v>119</v>
      </c>
      <c r="C1389" s="14" t="s">
        <v>4614</v>
      </c>
      <c r="D1389" s="24" t="s">
        <v>4641</v>
      </c>
      <c r="E1389" s="14" t="s">
        <v>4642</v>
      </c>
      <c r="F1389" s="14" t="s">
        <v>2494</v>
      </c>
      <c r="G1389" s="11">
        <v>9</v>
      </c>
      <c r="H1389" s="15">
        <f>retribucións!$E$60</f>
        <v>6319.04</v>
      </c>
      <c r="I1389" s="11" t="s">
        <v>1349</v>
      </c>
      <c r="J1389" s="24" t="s">
        <v>1350</v>
      </c>
      <c r="K1389" s="11">
        <v>11</v>
      </c>
      <c r="L1389" s="14"/>
      <c r="M1389" s="14"/>
      <c r="N1389" s="12">
        <v>6003</v>
      </c>
      <c r="O1389" s="25"/>
      <c r="P1389" s="14"/>
      <c r="Q1389" s="11" t="s">
        <v>15</v>
      </c>
      <c r="R1389" s="16" t="s">
        <v>228</v>
      </c>
      <c r="S1389" s="12"/>
      <c r="T1389" s="13" t="s">
        <v>17</v>
      </c>
      <c r="U1389" s="13" t="s">
        <v>6687</v>
      </c>
      <c r="V1389" s="11" t="s">
        <v>119</v>
      </c>
      <c r="W1389" s="14" t="s">
        <v>119</v>
      </c>
      <c r="X1389" s="14" t="s">
        <v>119</v>
      </c>
      <c r="Y1389" s="14" t="s">
        <v>119</v>
      </c>
      <c r="Z1389" s="14" t="s">
        <v>119</v>
      </c>
      <c r="AA1389" s="14"/>
      <c r="AB1389" s="15">
        <f>retribucións!$H$71</f>
        <v>18383.701689600002</v>
      </c>
      <c r="AC1389" s="15">
        <f>retribucións!$H$60</f>
        <v>18626.938628479998</v>
      </c>
      <c r="AD1389" s="15">
        <f t="shared" si="64"/>
        <v>243.23693887999616</v>
      </c>
    </row>
    <row r="1390" spans="1:30" ht="15" customHeight="1" x14ac:dyDescent="0.25">
      <c r="A1390" s="13" t="s">
        <v>17</v>
      </c>
      <c r="B1390" s="13" t="s">
        <v>17</v>
      </c>
      <c r="C1390" s="14" t="s">
        <v>4614</v>
      </c>
      <c r="D1390" s="24" t="s">
        <v>4643</v>
      </c>
      <c r="E1390" s="14" t="s">
        <v>4644</v>
      </c>
      <c r="F1390" s="14" t="s">
        <v>2494</v>
      </c>
      <c r="G1390" s="11">
        <v>9</v>
      </c>
      <c r="H1390" s="15">
        <f>retribucións!$E$60</f>
        <v>6319.04</v>
      </c>
      <c r="I1390" s="11" t="s">
        <v>1349</v>
      </c>
      <c r="J1390" s="24" t="s">
        <v>1350</v>
      </c>
      <c r="K1390" s="11">
        <v>11</v>
      </c>
      <c r="L1390" s="14"/>
      <c r="M1390" s="14"/>
      <c r="N1390" s="12">
        <v>6003</v>
      </c>
      <c r="O1390" s="25"/>
      <c r="P1390" s="14"/>
      <c r="Q1390" s="11" t="s">
        <v>15</v>
      </c>
      <c r="R1390" s="16" t="s">
        <v>228</v>
      </c>
      <c r="S1390" s="12"/>
      <c r="T1390" s="13" t="s">
        <v>17</v>
      </c>
      <c r="U1390" s="13" t="s">
        <v>17</v>
      </c>
      <c r="V1390" s="11" t="s">
        <v>119</v>
      </c>
      <c r="W1390" s="14" t="s">
        <v>119</v>
      </c>
      <c r="X1390" s="14" t="s">
        <v>119</v>
      </c>
      <c r="Y1390" s="14" t="s">
        <v>119</v>
      </c>
      <c r="Z1390" s="14" t="s">
        <v>119</v>
      </c>
      <c r="AA1390" s="14"/>
      <c r="AB1390" s="15">
        <f>retribucións!$H$71</f>
        <v>18383.701689600002</v>
      </c>
      <c r="AC1390" s="15">
        <f>retribucións!$H$60</f>
        <v>18626.938628479998</v>
      </c>
      <c r="AD1390" s="15">
        <f t="shared" si="64"/>
        <v>243.23693887999616</v>
      </c>
    </row>
    <row r="1391" spans="1:30" ht="15" customHeight="1" x14ac:dyDescent="0.25">
      <c r="A1391" s="13" t="s">
        <v>17</v>
      </c>
      <c r="B1391" s="13" t="s">
        <v>17</v>
      </c>
      <c r="C1391" s="14" t="s">
        <v>4614</v>
      </c>
      <c r="D1391" s="24" t="s">
        <v>4645</v>
      </c>
      <c r="E1391" s="14" t="s">
        <v>4646</v>
      </c>
      <c r="F1391" s="14" t="s">
        <v>2494</v>
      </c>
      <c r="G1391" s="11">
        <v>9</v>
      </c>
      <c r="H1391" s="15">
        <f>retribucións!$E$60</f>
        <v>6319.04</v>
      </c>
      <c r="I1391" s="11" t="s">
        <v>1349</v>
      </c>
      <c r="J1391" s="24" t="s">
        <v>1350</v>
      </c>
      <c r="K1391" s="11">
        <v>11</v>
      </c>
      <c r="L1391" s="14"/>
      <c r="M1391" s="14"/>
      <c r="N1391" s="12">
        <v>6003</v>
      </c>
      <c r="O1391" s="25"/>
      <c r="P1391" s="14"/>
      <c r="Q1391" s="11" t="s">
        <v>15</v>
      </c>
      <c r="R1391" s="16" t="s">
        <v>228</v>
      </c>
      <c r="S1391" s="12"/>
      <c r="T1391" s="13" t="s">
        <v>17</v>
      </c>
      <c r="U1391" s="13" t="s">
        <v>17</v>
      </c>
      <c r="V1391" s="11" t="s">
        <v>119</v>
      </c>
      <c r="W1391" s="14" t="s">
        <v>119</v>
      </c>
      <c r="X1391" s="14" t="s">
        <v>119</v>
      </c>
      <c r="Y1391" s="14" t="s">
        <v>119</v>
      </c>
      <c r="Z1391" s="14" t="s">
        <v>119</v>
      </c>
      <c r="AA1391" s="14"/>
      <c r="AB1391" s="15">
        <f>retribucións!$H$71</f>
        <v>18383.701689600002</v>
      </c>
      <c r="AC1391" s="15">
        <f>retribucións!$H$60</f>
        <v>18626.938628479998</v>
      </c>
      <c r="AD1391" s="15">
        <f t="shared" si="64"/>
        <v>243.23693887999616</v>
      </c>
    </row>
    <row r="1392" spans="1:30" ht="15" customHeight="1" x14ac:dyDescent="0.25">
      <c r="A1392" s="13" t="s">
        <v>17</v>
      </c>
      <c r="B1392" s="13" t="s">
        <v>119</v>
      </c>
      <c r="C1392" s="14" t="s">
        <v>4614</v>
      </c>
      <c r="D1392" s="24" t="s">
        <v>4647</v>
      </c>
      <c r="E1392" s="14" t="s">
        <v>4648</v>
      </c>
      <c r="F1392" s="14" t="s">
        <v>2494</v>
      </c>
      <c r="G1392" s="11">
        <v>9</v>
      </c>
      <c r="H1392" s="15">
        <f>retribucións!$E$60</f>
        <v>6319.04</v>
      </c>
      <c r="I1392" s="11" t="s">
        <v>1349</v>
      </c>
      <c r="J1392" s="24" t="s">
        <v>1350</v>
      </c>
      <c r="K1392" s="11">
        <v>11</v>
      </c>
      <c r="L1392" s="14"/>
      <c r="M1392" s="14"/>
      <c r="N1392" s="12">
        <v>6003</v>
      </c>
      <c r="O1392" s="25"/>
      <c r="P1392" s="14"/>
      <c r="Q1392" s="11" t="s">
        <v>15</v>
      </c>
      <c r="R1392" s="16" t="s">
        <v>228</v>
      </c>
      <c r="S1392" s="12"/>
      <c r="T1392" s="13" t="s">
        <v>17</v>
      </c>
      <c r="U1392" s="13" t="s">
        <v>6687</v>
      </c>
      <c r="V1392" s="11" t="s">
        <v>119</v>
      </c>
      <c r="W1392" s="14" t="s">
        <v>119</v>
      </c>
      <c r="X1392" s="14" t="s">
        <v>119</v>
      </c>
      <c r="Y1392" s="14" t="s">
        <v>119</v>
      </c>
      <c r="Z1392" s="14" t="s">
        <v>119</v>
      </c>
      <c r="AA1392" s="14"/>
      <c r="AB1392" s="15">
        <f>retribucións!$H$71</f>
        <v>18383.701689600002</v>
      </c>
      <c r="AC1392" s="15">
        <f>retribucións!$H$60</f>
        <v>18626.938628479998</v>
      </c>
      <c r="AD1392" s="15">
        <f t="shared" si="64"/>
        <v>243.23693887999616</v>
      </c>
    </row>
    <row r="1393" spans="1:30" ht="15" customHeight="1" x14ac:dyDescent="0.25">
      <c r="A1393" s="13" t="s">
        <v>17</v>
      </c>
      <c r="B1393" s="13" t="s">
        <v>119</v>
      </c>
      <c r="C1393" s="14" t="s">
        <v>4614</v>
      </c>
      <c r="D1393" s="24" t="s">
        <v>4649</v>
      </c>
      <c r="E1393" s="14" t="s">
        <v>4650</v>
      </c>
      <c r="F1393" s="14" t="s">
        <v>2494</v>
      </c>
      <c r="G1393" s="11">
        <v>9</v>
      </c>
      <c r="H1393" s="15">
        <f>retribucións!$E$60</f>
        <v>6319.04</v>
      </c>
      <c r="I1393" s="11" t="s">
        <v>1349</v>
      </c>
      <c r="J1393" s="24" t="s">
        <v>1350</v>
      </c>
      <c r="K1393" s="11">
        <v>11</v>
      </c>
      <c r="L1393" s="14"/>
      <c r="M1393" s="14"/>
      <c r="N1393" s="12">
        <v>6003</v>
      </c>
      <c r="O1393" s="25"/>
      <c r="P1393" s="14"/>
      <c r="Q1393" s="11" t="s">
        <v>15</v>
      </c>
      <c r="R1393" s="16" t="s">
        <v>228</v>
      </c>
      <c r="S1393" s="12"/>
      <c r="T1393" s="13" t="s">
        <v>17</v>
      </c>
      <c r="U1393" s="13" t="s">
        <v>6687</v>
      </c>
      <c r="V1393" s="11" t="s">
        <v>119</v>
      </c>
      <c r="W1393" s="14" t="s">
        <v>119</v>
      </c>
      <c r="X1393" s="14" t="s">
        <v>119</v>
      </c>
      <c r="Y1393" s="14" t="s">
        <v>119</v>
      </c>
      <c r="Z1393" s="14" t="s">
        <v>119</v>
      </c>
      <c r="AA1393" s="14"/>
      <c r="AB1393" s="15">
        <f>retribucións!$H$71</f>
        <v>18383.701689600002</v>
      </c>
      <c r="AC1393" s="15">
        <f>retribucións!$H$60</f>
        <v>18626.938628479998</v>
      </c>
      <c r="AD1393" s="15">
        <f t="shared" si="64"/>
        <v>243.23693887999616</v>
      </c>
    </row>
    <row r="1394" spans="1:30" ht="15" customHeight="1" x14ac:dyDescent="0.25">
      <c r="A1394" s="13" t="s">
        <v>17</v>
      </c>
      <c r="B1394" s="13" t="s">
        <v>17</v>
      </c>
      <c r="C1394" s="14" t="s">
        <v>4651</v>
      </c>
      <c r="D1394" s="24" t="s">
        <v>4652</v>
      </c>
      <c r="E1394" s="14" t="s">
        <v>4653</v>
      </c>
      <c r="F1394" s="14" t="s">
        <v>1348</v>
      </c>
      <c r="G1394" s="11">
        <v>9</v>
      </c>
      <c r="H1394" s="15">
        <f>retribucións!$E$60</f>
        <v>6319.04</v>
      </c>
      <c r="I1394" s="11" t="s">
        <v>1349</v>
      </c>
      <c r="J1394" s="24" t="s">
        <v>1350</v>
      </c>
      <c r="K1394" s="11">
        <v>11</v>
      </c>
      <c r="L1394" s="14"/>
      <c r="M1394" s="14"/>
      <c r="N1394" s="12">
        <v>6003</v>
      </c>
      <c r="O1394" s="25"/>
      <c r="P1394" s="14"/>
      <c r="Q1394" s="11" t="s">
        <v>15</v>
      </c>
      <c r="R1394" s="16" t="s">
        <v>16</v>
      </c>
      <c r="S1394" s="12"/>
      <c r="T1394" s="13" t="s">
        <v>17</v>
      </c>
      <c r="U1394" s="13" t="s">
        <v>17</v>
      </c>
      <c r="V1394" s="11">
        <v>444</v>
      </c>
      <c r="W1394" s="14" t="s">
        <v>888</v>
      </c>
      <c r="X1394" s="14" t="s">
        <v>889</v>
      </c>
      <c r="Y1394" s="14" t="s">
        <v>20</v>
      </c>
      <c r="Z1394" s="14">
        <v>0</v>
      </c>
      <c r="AA1394" s="14"/>
      <c r="AB1394" s="15">
        <f>retribucións!$H$71</f>
        <v>18383.701689600002</v>
      </c>
      <c r="AC1394" s="15">
        <f>retribucións!$H$60</f>
        <v>18626.938628479998</v>
      </c>
      <c r="AD1394" s="15">
        <f t="shared" si="64"/>
        <v>243.23693887999616</v>
      </c>
    </row>
    <row r="1395" spans="1:30" ht="15" customHeight="1" x14ac:dyDescent="0.25">
      <c r="A1395" s="13" t="s">
        <v>17</v>
      </c>
      <c r="B1395" s="13" t="s">
        <v>119</v>
      </c>
      <c r="C1395" s="14" t="s">
        <v>4654</v>
      </c>
      <c r="D1395" s="24" t="s">
        <v>4655</v>
      </c>
      <c r="E1395" s="14" t="s">
        <v>4656</v>
      </c>
      <c r="F1395" s="14" t="s">
        <v>2494</v>
      </c>
      <c r="G1395" s="11">
        <v>9</v>
      </c>
      <c r="H1395" s="15">
        <f>retribucións!$E$60</f>
        <v>6319.04</v>
      </c>
      <c r="I1395" s="11" t="s">
        <v>1349</v>
      </c>
      <c r="J1395" s="24" t="s">
        <v>1350</v>
      </c>
      <c r="K1395" s="11">
        <v>11</v>
      </c>
      <c r="L1395" s="14"/>
      <c r="M1395" s="14"/>
      <c r="N1395" s="12">
        <v>6003</v>
      </c>
      <c r="O1395" s="25"/>
      <c r="P1395" s="14"/>
      <c r="Q1395" s="11" t="s">
        <v>15</v>
      </c>
      <c r="R1395" s="16" t="s">
        <v>228</v>
      </c>
      <c r="S1395" s="12"/>
      <c r="T1395" s="13" t="s">
        <v>17</v>
      </c>
      <c r="U1395" s="13" t="s">
        <v>6687</v>
      </c>
      <c r="V1395" s="11" t="s">
        <v>119</v>
      </c>
      <c r="W1395" s="14" t="s">
        <v>119</v>
      </c>
      <c r="X1395" s="14" t="s">
        <v>119</v>
      </c>
      <c r="Y1395" s="14" t="s">
        <v>119</v>
      </c>
      <c r="Z1395" s="14" t="s">
        <v>119</v>
      </c>
      <c r="AA1395" s="14"/>
      <c r="AB1395" s="15">
        <f>retribucións!$H$71</f>
        <v>18383.701689600002</v>
      </c>
      <c r="AC1395" s="15">
        <f>retribucións!$H$60</f>
        <v>18626.938628479998</v>
      </c>
      <c r="AD1395" s="15">
        <f t="shared" si="64"/>
        <v>243.23693887999616</v>
      </c>
    </row>
    <row r="1396" spans="1:30" ht="15" customHeight="1" x14ac:dyDescent="0.25">
      <c r="A1396" s="13" t="s">
        <v>17</v>
      </c>
      <c r="B1396" s="13" t="s">
        <v>119</v>
      </c>
      <c r="C1396" s="14" t="s">
        <v>4654</v>
      </c>
      <c r="D1396" s="24" t="s">
        <v>4657</v>
      </c>
      <c r="E1396" s="14" t="s">
        <v>4658</v>
      </c>
      <c r="F1396" s="14" t="s">
        <v>2494</v>
      </c>
      <c r="G1396" s="11">
        <v>9</v>
      </c>
      <c r="H1396" s="15">
        <f>retribucións!$E$60</f>
        <v>6319.04</v>
      </c>
      <c r="I1396" s="11" t="s">
        <v>1349</v>
      </c>
      <c r="J1396" s="24" t="s">
        <v>1350</v>
      </c>
      <c r="K1396" s="11">
        <v>11</v>
      </c>
      <c r="L1396" s="14"/>
      <c r="M1396" s="14"/>
      <c r="N1396" s="12">
        <v>6003</v>
      </c>
      <c r="O1396" s="25"/>
      <c r="P1396" s="14"/>
      <c r="Q1396" s="11" t="s">
        <v>15</v>
      </c>
      <c r="R1396" s="16" t="s">
        <v>228</v>
      </c>
      <c r="S1396" s="12"/>
      <c r="T1396" s="13" t="s">
        <v>17</v>
      </c>
      <c r="U1396" s="13" t="s">
        <v>6687</v>
      </c>
      <c r="V1396" s="11" t="s">
        <v>119</v>
      </c>
      <c r="W1396" s="14" t="s">
        <v>119</v>
      </c>
      <c r="X1396" s="14" t="s">
        <v>119</v>
      </c>
      <c r="Y1396" s="14" t="s">
        <v>119</v>
      </c>
      <c r="Z1396" s="14" t="s">
        <v>119</v>
      </c>
      <c r="AA1396" s="14"/>
      <c r="AB1396" s="15">
        <f>retribucións!$H$71</f>
        <v>18383.701689600002</v>
      </c>
      <c r="AC1396" s="15">
        <f>retribucións!$H$60</f>
        <v>18626.938628479998</v>
      </c>
      <c r="AD1396" s="15">
        <f t="shared" si="64"/>
        <v>243.23693887999616</v>
      </c>
    </row>
    <row r="1397" spans="1:30" ht="15" customHeight="1" x14ac:dyDescent="0.25">
      <c r="A1397" s="13" t="s">
        <v>17</v>
      </c>
      <c r="B1397" s="13" t="s">
        <v>119</v>
      </c>
      <c r="C1397" s="14" t="s">
        <v>4659</v>
      </c>
      <c r="D1397" s="24" t="s">
        <v>4660</v>
      </c>
      <c r="E1397" s="14" t="s">
        <v>4661</v>
      </c>
      <c r="F1397" s="14" t="s">
        <v>2494</v>
      </c>
      <c r="G1397" s="11">
        <v>9</v>
      </c>
      <c r="H1397" s="15">
        <f>retribucións!$E$60</f>
        <v>6319.04</v>
      </c>
      <c r="I1397" s="11" t="s">
        <v>1349</v>
      </c>
      <c r="J1397" s="24" t="s">
        <v>1350</v>
      </c>
      <c r="K1397" s="11">
        <v>11</v>
      </c>
      <c r="L1397" s="14"/>
      <c r="M1397" s="14"/>
      <c r="N1397" s="12">
        <v>6003</v>
      </c>
      <c r="O1397" s="25"/>
      <c r="P1397" s="14"/>
      <c r="Q1397" s="11" t="s">
        <v>15</v>
      </c>
      <c r="R1397" s="16" t="s">
        <v>228</v>
      </c>
      <c r="S1397" s="12"/>
      <c r="T1397" s="13" t="s">
        <v>17</v>
      </c>
      <c r="U1397" s="13" t="s">
        <v>6687</v>
      </c>
      <c r="V1397" s="11" t="s">
        <v>119</v>
      </c>
      <c r="W1397" s="14" t="s">
        <v>119</v>
      </c>
      <c r="X1397" s="14" t="s">
        <v>119</v>
      </c>
      <c r="Y1397" s="14" t="s">
        <v>119</v>
      </c>
      <c r="Z1397" s="14" t="s">
        <v>119</v>
      </c>
      <c r="AA1397" s="14"/>
      <c r="AB1397" s="15">
        <f>retribucións!$H$71</f>
        <v>18383.701689600002</v>
      </c>
      <c r="AC1397" s="15">
        <f>retribucións!$H$60</f>
        <v>18626.938628479998</v>
      </c>
      <c r="AD1397" s="15">
        <f t="shared" si="64"/>
        <v>243.23693887999616</v>
      </c>
    </row>
    <row r="1398" spans="1:30" ht="15" customHeight="1" x14ac:dyDescent="0.25">
      <c r="A1398" s="13" t="s">
        <v>17</v>
      </c>
      <c r="B1398" s="13" t="s">
        <v>119</v>
      </c>
      <c r="C1398" s="14" t="s">
        <v>4662</v>
      </c>
      <c r="D1398" s="24" t="s">
        <v>4663</v>
      </c>
      <c r="E1398" s="14" t="s">
        <v>4664</v>
      </c>
      <c r="F1398" s="14" t="s">
        <v>1903</v>
      </c>
      <c r="G1398" s="11">
        <v>11</v>
      </c>
      <c r="H1398" s="15">
        <f>retribucións!$E$58</f>
        <v>6654.5360514705862</v>
      </c>
      <c r="I1398" s="11" t="s">
        <v>1349</v>
      </c>
      <c r="J1398" s="24" t="s">
        <v>1350</v>
      </c>
      <c r="K1398" s="11">
        <v>1</v>
      </c>
      <c r="L1398" s="14"/>
      <c r="M1398" s="14"/>
      <c r="N1398" s="12">
        <v>6003</v>
      </c>
      <c r="O1398" s="25"/>
      <c r="P1398" s="14" t="s">
        <v>4665</v>
      </c>
      <c r="Q1398" s="11" t="s">
        <v>15</v>
      </c>
      <c r="R1398" s="16" t="s">
        <v>921</v>
      </c>
      <c r="S1398" s="12"/>
      <c r="T1398" s="13" t="s">
        <v>17</v>
      </c>
      <c r="U1398" s="13" t="s">
        <v>6687</v>
      </c>
      <c r="V1398" s="11" t="s">
        <v>119</v>
      </c>
      <c r="W1398" s="14" t="s">
        <v>119</v>
      </c>
      <c r="X1398" s="14" t="s">
        <v>119</v>
      </c>
      <c r="Y1398" s="14" t="s">
        <v>119</v>
      </c>
      <c r="Z1398" s="14" t="s">
        <v>119</v>
      </c>
      <c r="AA1398" s="14"/>
      <c r="AB1398" s="15">
        <f>retribucións!$I$71</f>
        <v>19482.845169600001</v>
      </c>
      <c r="AC1398" s="15">
        <f>retribucións!$H$58</f>
        <v>19675.48743140935</v>
      </c>
      <c r="AD1398" s="15">
        <f t="shared" si="64"/>
        <v>192.64226180934929</v>
      </c>
    </row>
    <row r="1399" spans="1:30" ht="15" customHeight="1" x14ac:dyDescent="0.25">
      <c r="A1399" s="13" t="s">
        <v>17</v>
      </c>
      <c r="B1399" s="13" t="s">
        <v>119</v>
      </c>
      <c r="C1399" s="14" t="s">
        <v>4666</v>
      </c>
      <c r="D1399" s="24" t="s">
        <v>4667</v>
      </c>
      <c r="E1399" s="14" t="s">
        <v>4668</v>
      </c>
      <c r="F1399" s="14" t="s">
        <v>1903</v>
      </c>
      <c r="G1399" s="11">
        <v>12</v>
      </c>
      <c r="H1399" s="15">
        <f>retribucións!$E$57</f>
        <v>6822.48</v>
      </c>
      <c r="I1399" s="11" t="s">
        <v>1349</v>
      </c>
      <c r="J1399" s="24" t="s">
        <v>1350</v>
      </c>
      <c r="K1399" s="11">
        <v>1</v>
      </c>
      <c r="L1399" s="14"/>
      <c r="M1399" s="14"/>
      <c r="N1399" s="12">
        <v>6003</v>
      </c>
      <c r="O1399" s="25"/>
      <c r="P1399" s="14" t="s">
        <v>4669</v>
      </c>
      <c r="Q1399" s="11" t="s">
        <v>15</v>
      </c>
      <c r="R1399" s="16" t="s">
        <v>890</v>
      </c>
      <c r="S1399" s="12"/>
      <c r="T1399" s="13" t="s">
        <v>17</v>
      </c>
      <c r="U1399" s="13" t="s">
        <v>6687</v>
      </c>
      <c r="V1399" s="11" t="s">
        <v>119</v>
      </c>
      <c r="W1399" s="14" t="s">
        <v>119</v>
      </c>
      <c r="X1399" s="14" t="s">
        <v>119</v>
      </c>
      <c r="Y1399" s="14" t="s">
        <v>119</v>
      </c>
      <c r="Z1399" s="14" t="s">
        <v>119</v>
      </c>
      <c r="AA1399" s="14"/>
      <c r="AB1399" s="15">
        <f>retribucións!$M$71</f>
        <v>20068.13154432</v>
      </c>
      <c r="AC1399" s="15">
        <f>retribucións!$H$57</f>
        <v>20226.167297279997</v>
      </c>
      <c r="AD1399" s="15">
        <f t="shared" si="64"/>
        <v>158.0357529599969</v>
      </c>
    </row>
    <row r="1400" spans="1:30" ht="15" customHeight="1" x14ac:dyDescent="0.25">
      <c r="A1400" s="13" t="s">
        <v>17</v>
      </c>
      <c r="B1400" s="13" t="s">
        <v>17</v>
      </c>
      <c r="C1400" s="14" t="s">
        <v>4666</v>
      </c>
      <c r="D1400" s="24" t="s">
        <v>4670</v>
      </c>
      <c r="E1400" s="14" t="s">
        <v>4671</v>
      </c>
      <c r="F1400" s="14" t="s">
        <v>1903</v>
      </c>
      <c r="G1400" s="11">
        <v>12</v>
      </c>
      <c r="H1400" s="15">
        <f>retribucións!$E$57</f>
        <v>6822.48</v>
      </c>
      <c r="I1400" s="11" t="s">
        <v>1349</v>
      </c>
      <c r="J1400" s="24" t="s">
        <v>1350</v>
      </c>
      <c r="K1400" s="11">
        <v>1</v>
      </c>
      <c r="L1400" s="14"/>
      <c r="M1400" s="14"/>
      <c r="N1400" s="12">
        <v>6003</v>
      </c>
      <c r="O1400" s="25"/>
      <c r="P1400" s="14" t="s">
        <v>4669</v>
      </c>
      <c r="Q1400" s="11" t="s">
        <v>15</v>
      </c>
      <c r="R1400" s="16" t="s">
        <v>890</v>
      </c>
      <c r="S1400" s="12"/>
      <c r="T1400" s="13" t="s">
        <v>17</v>
      </c>
      <c r="U1400" s="13" t="s">
        <v>17</v>
      </c>
      <c r="V1400" s="11">
        <v>333</v>
      </c>
      <c r="W1400" s="14" t="s">
        <v>891</v>
      </c>
      <c r="X1400" s="14" t="s">
        <v>892</v>
      </c>
      <c r="Y1400" s="14" t="s">
        <v>44</v>
      </c>
      <c r="Z1400" s="14" t="s">
        <v>893</v>
      </c>
      <c r="AA1400" s="14"/>
      <c r="AB1400" s="15">
        <f>retribucións!$M$71</f>
        <v>20068.13154432</v>
      </c>
      <c r="AC1400" s="15">
        <f>retribucións!$H$57</f>
        <v>20226.167297279997</v>
      </c>
      <c r="AD1400" s="15">
        <f t="shared" si="64"/>
        <v>158.0357529599969</v>
      </c>
    </row>
    <row r="1401" spans="1:30" ht="15" customHeight="1" x14ac:dyDescent="0.25">
      <c r="A1401" s="13" t="s">
        <v>17</v>
      </c>
      <c r="B1401" s="13" t="s">
        <v>119</v>
      </c>
      <c r="C1401" s="14" t="s">
        <v>4666</v>
      </c>
      <c r="D1401" s="24" t="s">
        <v>4672</v>
      </c>
      <c r="E1401" s="14" t="s">
        <v>4673</v>
      </c>
      <c r="F1401" s="14" t="s">
        <v>1903</v>
      </c>
      <c r="G1401" s="11">
        <v>12</v>
      </c>
      <c r="H1401" s="15">
        <f>retribucións!$E$57</f>
        <v>6822.48</v>
      </c>
      <c r="I1401" s="11" t="s">
        <v>1349</v>
      </c>
      <c r="J1401" s="24" t="s">
        <v>1350</v>
      </c>
      <c r="K1401" s="11">
        <v>1</v>
      </c>
      <c r="L1401" s="14"/>
      <c r="M1401" s="14"/>
      <c r="N1401" s="12">
        <v>6003</v>
      </c>
      <c r="O1401" s="25"/>
      <c r="P1401" s="14" t="s">
        <v>4669</v>
      </c>
      <c r="Q1401" s="11" t="s">
        <v>15</v>
      </c>
      <c r="R1401" s="16" t="s">
        <v>890</v>
      </c>
      <c r="S1401" s="12"/>
      <c r="T1401" s="13" t="s">
        <v>17</v>
      </c>
      <c r="U1401" s="13" t="s">
        <v>6687</v>
      </c>
      <c r="V1401" s="11" t="s">
        <v>119</v>
      </c>
      <c r="W1401" s="14" t="s">
        <v>119</v>
      </c>
      <c r="X1401" s="14" t="s">
        <v>119</v>
      </c>
      <c r="Y1401" s="14" t="s">
        <v>119</v>
      </c>
      <c r="Z1401" s="14" t="s">
        <v>119</v>
      </c>
      <c r="AA1401" s="14"/>
      <c r="AB1401" s="15">
        <f>retribucións!$M$71</f>
        <v>20068.13154432</v>
      </c>
      <c r="AC1401" s="15">
        <f>retribucións!$H$57</f>
        <v>20226.167297279997</v>
      </c>
      <c r="AD1401" s="15">
        <f t="shared" si="64"/>
        <v>158.0357529599969</v>
      </c>
    </row>
    <row r="1402" spans="1:30" ht="15" customHeight="1" x14ac:dyDescent="0.25">
      <c r="A1402" s="13" t="s">
        <v>17</v>
      </c>
      <c r="B1402" s="13" t="s">
        <v>17</v>
      </c>
      <c r="C1402" s="14" t="s">
        <v>4666</v>
      </c>
      <c r="D1402" s="24" t="s">
        <v>4674</v>
      </c>
      <c r="E1402" s="14" t="s">
        <v>4675</v>
      </c>
      <c r="F1402" s="14" t="s">
        <v>1903</v>
      </c>
      <c r="G1402" s="11">
        <v>12</v>
      </c>
      <c r="H1402" s="15">
        <f>retribucións!$E$57</f>
        <v>6822.48</v>
      </c>
      <c r="I1402" s="11" t="s">
        <v>1349</v>
      </c>
      <c r="J1402" s="24" t="s">
        <v>1350</v>
      </c>
      <c r="K1402" s="11">
        <v>1</v>
      </c>
      <c r="L1402" s="14"/>
      <c r="M1402" s="14"/>
      <c r="N1402" s="12">
        <v>6003</v>
      </c>
      <c r="O1402" s="25"/>
      <c r="P1402" s="14" t="s">
        <v>4669</v>
      </c>
      <c r="Q1402" s="11" t="s">
        <v>15</v>
      </c>
      <c r="R1402" s="16" t="s">
        <v>890</v>
      </c>
      <c r="S1402" s="12"/>
      <c r="T1402" s="13" t="s">
        <v>17</v>
      </c>
      <c r="U1402" s="13" t="s">
        <v>17</v>
      </c>
      <c r="V1402" s="11">
        <v>75</v>
      </c>
      <c r="W1402" s="14" t="s">
        <v>894</v>
      </c>
      <c r="X1402" s="14" t="s">
        <v>895</v>
      </c>
      <c r="Y1402" s="14" t="s">
        <v>20</v>
      </c>
      <c r="Z1402" s="14">
        <v>0</v>
      </c>
      <c r="AA1402" s="14"/>
      <c r="AB1402" s="15">
        <f>retribucións!$M$71</f>
        <v>20068.13154432</v>
      </c>
      <c r="AC1402" s="15">
        <f>retribucións!$H$57</f>
        <v>20226.167297279997</v>
      </c>
      <c r="AD1402" s="15">
        <f t="shared" si="64"/>
        <v>158.0357529599969</v>
      </c>
    </row>
    <row r="1403" spans="1:30" ht="15" customHeight="1" x14ac:dyDescent="0.25">
      <c r="A1403" s="13" t="s">
        <v>17</v>
      </c>
      <c r="B1403" s="13" t="s">
        <v>119</v>
      </c>
      <c r="C1403" s="14" t="s">
        <v>4666</v>
      </c>
      <c r="D1403" s="24" t="s">
        <v>4676</v>
      </c>
      <c r="E1403" s="14" t="s">
        <v>4677</v>
      </c>
      <c r="F1403" s="14" t="s">
        <v>1903</v>
      </c>
      <c r="G1403" s="11">
        <v>12</v>
      </c>
      <c r="H1403" s="15">
        <f>retribucións!$E$57</f>
        <v>6822.48</v>
      </c>
      <c r="I1403" s="11" t="s">
        <v>1349</v>
      </c>
      <c r="J1403" s="24" t="s">
        <v>1350</v>
      </c>
      <c r="K1403" s="11">
        <v>1</v>
      </c>
      <c r="L1403" s="14"/>
      <c r="M1403" s="14"/>
      <c r="N1403" s="12">
        <v>6003</v>
      </c>
      <c r="O1403" s="25"/>
      <c r="P1403" s="14" t="s">
        <v>4669</v>
      </c>
      <c r="Q1403" s="11" t="s">
        <v>15</v>
      </c>
      <c r="R1403" s="16" t="s">
        <v>890</v>
      </c>
      <c r="S1403" s="12"/>
      <c r="T1403" s="13" t="s">
        <v>17</v>
      </c>
      <c r="U1403" s="13" t="s">
        <v>6687</v>
      </c>
      <c r="V1403" s="11" t="s">
        <v>119</v>
      </c>
      <c r="W1403" s="14" t="s">
        <v>119</v>
      </c>
      <c r="X1403" s="14" t="s">
        <v>119</v>
      </c>
      <c r="Y1403" s="14" t="s">
        <v>119</v>
      </c>
      <c r="Z1403" s="14" t="s">
        <v>119</v>
      </c>
      <c r="AA1403" s="14"/>
      <c r="AB1403" s="15">
        <f>retribucións!$M$71</f>
        <v>20068.13154432</v>
      </c>
      <c r="AC1403" s="15">
        <f>retribucións!$H$57</f>
        <v>20226.167297279997</v>
      </c>
      <c r="AD1403" s="15">
        <f t="shared" si="64"/>
        <v>158.0357529599969</v>
      </c>
    </row>
    <row r="1404" spans="1:30" ht="15" customHeight="1" x14ac:dyDescent="0.25">
      <c r="A1404" s="13" t="s">
        <v>17</v>
      </c>
      <c r="B1404" s="13" t="s">
        <v>17</v>
      </c>
      <c r="C1404" s="14" t="s">
        <v>4666</v>
      </c>
      <c r="D1404" s="24" t="s">
        <v>4678</v>
      </c>
      <c r="E1404" s="14" t="s">
        <v>4679</v>
      </c>
      <c r="F1404" s="14" t="s">
        <v>1903</v>
      </c>
      <c r="G1404" s="11">
        <v>12</v>
      </c>
      <c r="H1404" s="15">
        <f>retribucións!$E$57</f>
        <v>6822.48</v>
      </c>
      <c r="I1404" s="11" t="s">
        <v>1349</v>
      </c>
      <c r="J1404" s="24" t="s">
        <v>1350</v>
      </c>
      <c r="K1404" s="11">
        <v>1</v>
      </c>
      <c r="L1404" s="14"/>
      <c r="M1404" s="14"/>
      <c r="N1404" s="12">
        <v>6003</v>
      </c>
      <c r="O1404" s="25"/>
      <c r="P1404" s="14" t="s">
        <v>4669</v>
      </c>
      <c r="Q1404" s="11" t="s">
        <v>15</v>
      </c>
      <c r="R1404" s="16" t="s">
        <v>890</v>
      </c>
      <c r="S1404" s="12"/>
      <c r="T1404" s="13" t="s">
        <v>17</v>
      </c>
      <c r="U1404" s="13" t="s">
        <v>17</v>
      </c>
      <c r="V1404" s="11">
        <v>138</v>
      </c>
      <c r="W1404" s="14" t="s">
        <v>896</v>
      </c>
      <c r="X1404" s="14" t="s">
        <v>897</v>
      </c>
      <c r="Y1404" s="14" t="s">
        <v>20</v>
      </c>
      <c r="Z1404" s="14">
        <v>0</v>
      </c>
      <c r="AA1404" s="14"/>
      <c r="AB1404" s="15">
        <f>retribucións!$M$71</f>
        <v>20068.13154432</v>
      </c>
      <c r="AC1404" s="15">
        <f>retribucións!$H$57</f>
        <v>20226.167297279997</v>
      </c>
      <c r="AD1404" s="15">
        <f t="shared" si="64"/>
        <v>158.0357529599969</v>
      </c>
    </row>
    <row r="1405" spans="1:30" ht="15" customHeight="1" x14ac:dyDescent="0.25">
      <c r="A1405" s="13" t="s">
        <v>17</v>
      </c>
      <c r="B1405" s="13" t="s">
        <v>119</v>
      </c>
      <c r="C1405" s="14" t="s">
        <v>4666</v>
      </c>
      <c r="D1405" s="24" t="s">
        <v>4680</v>
      </c>
      <c r="E1405" s="14" t="s">
        <v>4681</v>
      </c>
      <c r="F1405" s="14" t="s">
        <v>4682</v>
      </c>
      <c r="G1405" s="11">
        <v>12</v>
      </c>
      <c r="H1405" s="15">
        <f>retribucións!$E$57</f>
        <v>6822.48</v>
      </c>
      <c r="I1405" s="11" t="s">
        <v>1349</v>
      </c>
      <c r="J1405" s="24" t="s">
        <v>1350</v>
      </c>
      <c r="K1405" s="11">
        <v>1</v>
      </c>
      <c r="L1405" s="14"/>
      <c r="M1405" s="14"/>
      <c r="N1405" s="12">
        <v>6003</v>
      </c>
      <c r="O1405" s="25"/>
      <c r="P1405" s="14" t="s">
        <v>4669</v>
      </c>
      <c r="Q1405" s="11" t="s">
        <v>15</v>
      </c>
      <c r="R1405" s="16" t="s">
        <v>4683</v>
      </c>
      <c r="S1405" s="12"/>
      <c r="T1405" s="13" t="s">
        <v>17</v>
      </c>
      <c r="U1405" s="13" t="s">
        <v>6687</v>
      </c>
      <c r="V1405" s="11" t="s">
        <v>119</v>
      </c>
      <c r="W1405" s="14" t="s">
        <v>119</v>
      </c>
      <c r="X1405" s="14" t="s">
        <v>119</v>
      </c>
      <c r="Y1405" s="14" t="s">
        <v>119</v>
      </c>
      <c r="Z1405" s="14" t="s">
        <v>119</v>
      </c>
      <c r="AA1405" s="14"/>
      <c r="AB1405" s="15">
        <f>retribucións!$M$71</f>
        <v>20068.13154432</v>
      </c>
      <c r="AC1405" s="15">
        <f>retribucións!$H$57</f>
        <v>20226.167297279997</v>
      </c>
      <c r="AD1405" s="15">
        <f t="shared" si="64"/>
        <v>158.0357529599969</v>
      </c>
    </row>
    <row r="1406" spans="1:30" ht="15" customHeight="1" x14ac:dyDescent="0.25">
      <c r="A1406" s="13" t="s">
        <v>17</v>
      </c>
      <c r="B1406" s="13" t="s">
        <v>119</v>
      </c>
      <c r="C1406" s="14" t="s">
        <v>4666</v>
      </c>
      <c r="D1406" s="24" t="s">
        <v>4684</v>
      </c>
      <c r="E1406" s="14" t="s">
        <v>4685</v>
      </c>
      <c r="F1406" s="14" t="s">
        <v>2263</v>
      </c>
      <c r="G1406" s="11">
        <v>12</v>
      </c>
      <c r="H1406" s="15">
        <f>retribucións!$E$57</f>
        <v>6822.48</v>
      </c>
      <c r="I1406" s="11" t="s">
        <v>1349</v>
      </c>
      <c r="J1406" s="24" t="s">
        <v>1350</v>
      </c>
      <c r="K1406" s="11">
        <v>1</v>
      </c>
      <c r="L1406" s="14"/>
      <c r="M1406" s="14"/>
      <c r="N1406" s="12">
        <v>6003</v>
      </c>
      <c r="O1406" s="25"/>
      <c r="P1406" s="14" t="s">
        <v>4669</v>
      </c>
      <c r="Q1406" s="11" t="s">
        <v>15</v>
      </c>
      <c r="R1406" s="16" t="s">
        <v>4686</v>
      </c>
      <c r="S1406" s="12"/>
      <c r="T1406" s="13" t="s">
        <v>17</v>
      </c>
      <c r="U1406" s="13" t="s">
        <v>6687</v>
      </c>
      <c r="V1406" s="11" t="s">
        <v>119</v>
      </c>
      <c r="W1406" s="14" t="s">
        <v>119</v>
      </c>
      <c r="X1406" s="14" t="s">
        <v>119</v>
      </c>
      <c r="Y1406" s="14" t="s">
        <v>119</v>
      </c>
      <c r="Z1406" s="14" t="s">
        <v>119</v>
      </c>
      <c r="AA1406" s="14"/>
      <c r="AB1406" s="15">
        <f>retribucións!$M$71</f>
        <v>20068.13154432</v>
      </c>
      <c r="AC1406" s="15">
        <f>retribucións!$H$57</f>
        <v>20226.167297279997</v>
      </c>
      <c r="AD1406" s="15">
        <f t="shared" si="64"/>
        <v>158.0357529599969</v>
      </c>
    </row>
    <row r="1407" spans="1:30" ht="15" customHeight="1" x14ac:dyDescent="0.25">
      <c r="A1407" s="13" t="s">
        <v>17</v>
      </c>
      <c r="B1407" s="13" t="s">
        <v>119</v>
      </c>
      <c r="C1407" s="14" t="s">
        <v>4666</v>
      </c>
      <c r="D1407" s="24" t="s">
        <v>4687</v>
      </c>
      <c r="E1407" s="14" t="s">
        <v>4688</v>
      </c>
      <c r="F1407" s="14" t="s">
        <v>2685</v>
      </c>
      <c r="G1407" s="11">
        <v>12</v>
      </c>
      <c r="H1407" s="15">
        <f>retribucións!$E$57</f>
        <v>6822.48</v>
      </c>
      <c r="I1407" s="11" t="s">
        <v>1349</v>
      </c>
      <c r="J1407" s="24" t="s">
        <v>1350</v>
      </c>
      <c r="K1407" s="11">
        <v>1</v>
      </c>
      <c r="L1407" s="14"/>
      <c r="M1407" s="14"/>
      <c r="N1407" s="12">
        <v>6003</v>
      </c>
      <c r="O1407" s="25"/>
      <c r="P1407" s="14" t="s">
        <v>4669</v>
      </c>
      <c r="Q1407" s="11" t="s">
        <v>15</v>
      </c>
      <c r="R1407" s="16" t="s">
        <v>4689</v>
      </c>
      <c r="S1407" s="12"/>
      <c r="T1407" s="13" t="s">
        <v>17</v>
      </c>
      <c r="U1407" s="13" t="s">
        <v>6687</v>
      </c>
      <c r="V1407" s="11" t="s">
        <v>119</v>
      </c>
      <c r="W1407" s="14" t="s">
        <v>119</v>
      </c>
      <c r="X1407" s="14" t="s">
        <v>119</v>
      </c>
      <c r="Y1407" s="14" t="s">
        <v>119</v>
      </c>
      <c r="Z1407" s="14" t="s">
        <v>119</v>
      </c>
      <c r="AA1407" s="14"/>
      <c r="AB1407" s="15">
        <f>retribucións!$M$71</f>
        <v>20068.13154432</v>
      </c>
      <c r="AC1407" s="15">
        <f>retribucións!$H$57</f>
        <v>20226.167297279997</v>
      </c>
      <c r="AD1407" s="15">
        <f t="shared" si="64"/>
        <v>158.0357529599969</v>
      </c>
    </row>
    <row r="1408" spans="1:30" ht="15" customHeight="1" x14ac:dyDescent="0.25">
      <c r="A1408" s="13" t="s">
        <v>17</v>
      </c>
      <c r="B1408" s="13" t="s">
        <v>119</v>
      </c>
      <c r="C1408" s="14" t="s">
        <v>4666</v>
      </c>
      <c r="D1408" s="24" t="s">
        <v>4690</v>
      </c>
      <c r="E1408" s="14" t="s">
        <v>4691</v>
      </c>
      <c r="F1408" s="14" t="s">
        <v>2685</v>
      </c>
      <c r="G1408" s="11">
        <v>12</v>
      </c>
      <c r="H1408" s="15">
        <f>retribucións!$E$57</f>
        <v>6822.48</v>
      </c>
      <c r="I1408" s="11" t="s">
        <v>1349</v>
      </c>
      <c r="J1408" s="24" t="s">
        <v>1350</v>
      </c>
      <c r="K1408" s="11">
        <v>1</v>
      </c>
      <c r="L1408" s="14"/>
      <c r="M1408" s="14"/>
      <c r="N1408" s="12">
        <v>6003</v>
      </c>
      <c r="O1408" s="25"/>
      <c r="P1408" s="14" t="s">
        <v>4669</v>
      </c>
      <c r="Q1408" s="11" t="s">
        <v>15</v>
      </c>
      <c r="R1408" s="16" t="s">
        <v>4689</v>
      </c>
      <c r="S1408" s="12"/>
      <c r="T1408" s="13" t="s">
        <v>17</v>
      </c>
      <c r="U1408" s="13" t="s">
        <v>6687</v>
      </c>
      <c r="V1408" s="11" t="s">
        <v>119</v>
      </c>
      <c r="W1408" s="14" t="s">
        <v>119</v>
      </c>
      <c r="X1408" s="14" t="s">
        <v>119</v>
      </c>
      <c r="Y1408" s="14" t="s">
        <v>119</v>
      </c>
      <c r="Z1408" s="14" t="s">
        <v>119</v>
      </c>
      <c r="AA1408" s="14"/>
      <c r="AB1408" s="15">
        <f>retribucións!$M$71</f>
        <v>20068.13154432</v>
      </c>
      <c r="AC1408" s="15">
        <f>retribucións!$H$57</f>
        <v>20226.167297279997</v>
      </c>
      <c r="AD1408" s="15">
        <f t="shared" si="64"/>
        <v>158.0357529599969</v>
      </c>
    </row>
    <row r="1409" spans="1:30" ht="15" customHeight="1" x14ac:dyDescent="0.25">
      <c r="A1409" s="13" t="s">
        <v>17</v>
      </c>
      <c r="B1409" s="13" t="s">
        <v>119</v>
      </c>
      <c r="C1409" s="14" t="s">
        <v>4666</v>
      </c>
      <c r="D1409" s="24" t="s">
        <v>4692</v>
      </c>
      <c r="E1409" s="14" t="s">
        <v>4693</v>
      </c>
      <c r="F1409" s="14" t="s">
        <v>2494</v>
      </c>
      <c r="G1409" s="11">
        <v>12</v>
      </c>
      <c r="H1409" s="15">
        <f>retribucións!$E$57</f>
        <v>6822.48</v>
      </c>
      <c r="I1409" s="11" t="s">
        <v>1349</v>
      </c>
      <c r="J1409" s="24" t="s">
        <v>1350</v>
      </c>
      <c r="K1409" s="11">
        <v>11</v>
      </c>
      <c r="L1409" s="14"/>
      <c r="M1409" s="14"/>
      <c r="N1409" s="12">
        <v>6003</v>
      </c>
      <c r="O1409" s="25"/>
      <c r="P1409" s="14" t="s">
        <v>4669</v>
      </c>
      <c r="Q1409" s="11" t="s">
        <v>15</v>
      </c>
      <c r="R1409" s="16">
        <v>9730</v>
      </c>
      <c r="S1409" s="12"/>
      <c r="T1409" s="13" t="s">
        <v>17</v>
      </c>
      <c r="U1409" s="13" t="s">
        <v>6687</v>
      </c>
      <c r="V1409" s="11" t="s">
        <v>119</v>
      </c>
      <c r="W1409" s="14" t="s">
        <v>119</v>
      </c>
      <c r="X1409" s="14" t="s">
        <v>119</v>
      </c>
      <c r="Y1409" s="14" t="s">
        <v>119</v>
      </c>
      <c r="Z1409" s="14" t="s">
        <v>119</v>
      </c>
      <c r="AA1409" s="14"/>
      <c r="AB1409" s="15">
        <f>retribucións!$M$71</f>
        <v>20068.13154432</v>
      </c>
      <c r="AC1409" s="15">
        <f>retribucións!$H$57</f>
        <v>20226.167297279997</v>
      </c>
      <c r="AD1409" s="15">
        <f t="shared" si="64"/>
        <v>158.0357529599969</v>
      </c>
    </row>
    <row r="1410" spans="1:30" ht="15" customHeight="1" x14ac:dyDescent="0.25">
      <c r="A1410" s="13" t="s">
        <v>17</v>
      </c>
      <c r="B1410" s="13" t="s">
        <v>17</v>
      </c>
      <c r="C1410" s="14" t="s">
        <v>4666</v>
      </c>
      <c r="D1410" s="24" t="s">
        <v>4694</v>
      </c>
      <c r="E1410" s="14" t="s">
        <v>4695</v>
      </c>
      <c r="F1410" s="14" t="s">
        <v>2494</v>
      </c>
      <c r="G1410" s="11">
        <v>12</v>
      </c>
      <c r="H1410" s="15">
        <f>retribucións!$E$57</f>
        <v>6822.48</v>
      </c>
      <c r="I1410" s="11" t="s">
        <v>1349</v>
      </c>
      <c r="J1410" s="24" t="s">
        <v>1350</v>
      </c>
      <c r="K1410" s="11">
        <v>11</v>
      </c>
      <c r="L1410" s="14"/>
      <c r="M1410" s="14"/>
      <c r="N1410" s="12">
        <v>6003</v>
      </c>
      <c r="O1410" s="25"/>
      <c r="P1410" s="14" t="s">
        <v>4669</v>
      </c>
      <c r="Q1410" s="11" t="s">
        <v>15</v>
      </c>
      <c r="R1410" s="16">
        <v>9730</v>
      </c>
      <c r="S1410" s="12"/>
      <c r="T1410" s="13" t="s">
        <v>17</v>
      </c>
      <c r="U1410" s="13" t="s">
        <v>17</v>
      </c>
      <c r="V1410" s="11">
        <v>136</v>
      </c>
      <c r="W1410" s="14" t="s">
        <v>898</v>
      </c>
      <c r="X1410" s="14" t="s">
        <v>899</v>
      </c>
      <c r="Y1410" s="14" t="s">
        <v>20</v>
      </c>
      <c r="Z1410" s="14">
        <v>0</v>
      </c>
      <c r="AA1410" s="14"/>
      <c r="AB1410" s="15">
        <f>retribucións!$M$71</f>
        <v>20068.13154432</v>
      </c>
      <c r="AC1410" s="15">
        <f>retribucións!$H$57</f>
        <v>20226.167297279997</v>
      </c>
      <c r="AD1410" s="15">
        <f t="shared" si="64"/>
        <v>158.0357529599969</v>
      </c>
    </row>
    <row r="1411" spans="1:30" ht="15" customHeight="1" x14ac:dyDescent="0.25">
      <c r="A1411" s="13" t="s">
        <v>17</v>
      </c>
      <c r="B1411" s="13" t="s">
        <v>17</v>
      </c>
      <c r="C1411" s="14" t="s">
        <v>4666</v>
      </c>
      <c r="D1411" s="24" t="s">
        <v>4696</v>
      </c>
      <c r="E1411" s="14" t="s">
        <v>4697</v>
      </c>
      <c r="F1411" s="14" t="s">
        <v>2494</v>
      </c>
      <c r="G1411" s="11">
        <v>12</v>
      </c>
      <c r="H1411" s="15">
        <f>retribucións!$E$57</f>
        <v>6822.48</v>
      </c>
      <c r="I1411" s="11" t="s">
        <v>1349</v>
      </c>
      <c r="J1411" s="24" t="s">
        <v>1350</v>
      </c>
      <c r="K1411" s="11">
        <v>11</v>
      </c>
      <c r="L1411" s="14"/>
      <c r="M1411" s="14"/>
      <c r="N1411" s="12">
        <v>6003</v>
      </c>
      <c r="O1411" s="25"/>
      <c r="P1411" s="14" t="s">
        <v>4669</v>
      </c>
      <c r="Q1411" s="11" t="s">
        <v>15</v>
      </c>
      <c r="R1411" s="16">
        <v>9730</v>
      </c>
      <c r="S1411" s="12"/>
      <c r="T1411" s="13" t="s">
        <v>17</v>
      </c>
      <c r="U1411" s="13" t="s">
        <v>17</v>
      </c>
      <c r="V1411" s="11">
        <v>266</v>
      </c>
      <c r="W1411" s="14" t="s">
        <v>900</v>
      </c>
      <c r="X1411" s="14" t="s">
        <v>901</v>
      </c>
      <c r="Y1411" s="14" t="s">
        <v>20</v>
      </c>
      <c r="Z1411" s="14">
        <v>0</v>
      </c>
      <c r="AA1411" s="14"/>
      <c r="AB1411" s="15">
        <f>retribucións!$M$71</f>
        <v>20068.13154432</v>
      </c>
      <c r="AC1411" s="15">
        <f>retribucións!$H$57</f>
        <v>20226.167297279997</v>
      </c>
      <c r="AD1411" s="15">
        <f t="shared" si="64"/>
        <v>158.0357529599969</v>
      </c>
    </row>
    <row r="1412" spans="1:30" ht="15" customHeight="1" x14ac:dyDescent="0.25">
      <c r="A1412" s="13" t="s">
        <v>17</v>
      </c>
      <c r="B1412" s="13" t="s">
        <v>119</v>
      </c>
      <c r="C1412" s="14" t="s">
        <v>4666</v>
      </c>
      <c r="D1412" s="24" t="s">
        <v>4698</v>
      </c>
      <c r="E1412" s="14" t="s">
        <v>4699</v>
      </c>
      <c r="F1412" s="14" t="s">
        <v>2494</v>
      </c>
      <c r="G1412" s="11">
        <v>12</v>
      </c>
      <c r="H1412" s="15">
        <f>retribucións!$E$57</f>
        <v>6822.48</v>
      </c>
      <c r="I1412" s="11" t="s">
        <v>1349</v>
      </c>
      <c r="J1412" s="24" t="s">
        <v>1350</v>
      </c>
      <c r="K1412" s="11">
        <v>11</v>
      </c>
      <c r="L1412" s="14"/>
      <c r="M1412" s="14"/>
      <c r="N1412" s="12">
        <v>6003</v>
      </c>
      <c r="O1412" s="25"/>
      <c r="P1412" s="14" t="s">
        <v>4669</v>
      </c>
      <c r="Q1412" s="11" t="s">
        <v>15</v>
      </c>
      <c r="R1412" s="16">
        <v>9730</v>
      </c>
      <c r="S1412" s="12"/>
      <c r="T1412" s="13" t="s">
        <v>17</v>
      </c>
      <c r="U1412" s="13" t="s">
        <v>6687</v>
      </c>
      <c r="V1412" s="11" t="s">
        <v>119</v>
      </c>
      <c r="W1412" s="14" t="s">
        <v>119</v>
      </c>
      <c r="X1412" s="14" t="s">
        <v>119</v>
      </c>
      <c r="Y1412" s="14" t="s">
        <v>119</v>
      </c>
      <c r="Z1412" s="14" t="s">
        <v>119</v>
      </c>
      <c r="AA1412" s="14"/>
      <c r="AB1412" s="15">
        <f>retribucións!$M$71</f>
        <v>20068.13154432</v>
      </c>
      <c r="AC1412" s="15">
        <f>retribucións!$H$57</f>
        <v>20226.167297279997</v>
      </c>
      <c r="AD1412" s="15">
        <f t="shared" si="64"/>
        <v>158.0357529599969</v>
      </c>
    </row>
    <row r="1413" spans="1:30" ht="15" customHeight="1" x14ac:dyDescent="0.25">
      <c r="A1413" s="13" t="s">
        <v>17</v>
      </c>
      <c r="B1413" s="13" t="s">
        <v>119</v>
      </c>
      <c r="C1413" s="14" t="s">
        <v>4666</v>
      </c>
      <c r="D1413" s="24" t="s">
        <v>4700</v>
      </c>
      <c r="E1413" s="14" t="s">
        <v>4701</v>
      </c>
      <c r="F1413" s="14" t="s">
        <v>2494</v>
      </c>
      <c r="G1413" s="11">
        <v>12</v>
      </c>
      <c r="H1413" s="15">
        <f>retribucións!$E$57</f>
        <v>6822.48</v>
      </c>
      <c r="I1413" s="11" t="s">
        <v>1349</v>
      </c>
      <c r="J1413" s="24" t="s">
        <v>1350</v>
      </c>
      <c r="K1413" s="11">
        <v>11</v>
      </c>
      <c r="L1413" s="14"/>
      <c r="M1413" s="14"/>
      <c r="N1413" s="12">
        <v>6003</v>
      </c>
      <c r="O1413" s="25"/>
      <c r="P1413" s="14" t="s">
        <v>4669</v>
      </c>
      <c r="Q1413" s="11" t="s">
        <v>15</v>
      </c>
      <c r="R1413" s="16">
        <v>9730</v>
      </c>
      <c r="S1413" s="12"/>
      <c r="T1413" s="13" t="s">
        <v>17</v>
      </c>
      <c r="U1413" s="13" t="s">
        <v>6687</v>
      </c>
      <c r="V1413" s="11" t="s">
        <v>119</v>
      </c>
      <c r="W1413" s="14" t="s">
        <v>119</v>
      </c>
      <c r="X1413" s="14" t="s">
        <v>119</v>
      </c>
      <c r="Y1413" s="14" t="s">
        <v>119</v>
      </c>
      <c r="Z1413" s="14" t="s">
        <v>119</v>
      </c>
      <c r="AA1413" s="14"/>
      <c r="AB1413" s="15">
        <f>retribucións!$M$71</f>
        <v>20068.13154432</v>
      </c>
      <c r="AC1413" s="15">
        <f>retribucións!$H$57</f>
        <v>20226.167297279997</v>
      </c>
      <c r="AD1413" s="15">
        <f t="shared" si="64"/>
        <v>158.0357529599969</v>
      </c>
    </row>
    <row r="1414" spans="1:30" ht="15" customHeight="1" x14ac:dyDescent="0.25">
      <c r="A1414" s="13" t="s">
        <v>17</v>
      </c>
      <c r="B1414" s="13" t="s">
        <v>119</v>
      </c>
      <c r="C1414" s="14" t="s">
        <v>4666</v>
      </c>
      <c r="D1414" s="24" t="s">
        <v>4702</v>
      </c>
      <c r="E1414" s="14" t="s">
        <v>4703</v>
      </c>
      <c r="F1414" s="14" t="s">
        <v>2494</v>
      </c>
      <c r="G1414" s="11">
        <v>12</v>
      </c>
      <c r="H1414" s="15">
        <f>retribucións!$E$57</f>
        <v>6822.48</v>
      </c>
      <c r="I1414" s="11" t="s">
        <v>1349</v>
      </c>
      <c r="J1414" s="24" t="s">
        <v>1350</v>
      </c>
      <c r="K1414" s="11">
        <v>11</v>
      </c>
      <c r="L1414" s="14"/>
      <c r="M1414" s="14"/>
      <c r="N1414" s="12">
        <v>6003</v>
      </c>
      <c r="O1414" s="25"/>
      <c r="P1414" s="14" t="s">
        <v>4669</v>
      </c>
      <c r="Q1414" s="11" t="s">
        <v>15</v>
      </c>
      <c r="R1414" s="16">
        <v>9730</v>
      </c>
      <c r="S1414" s="12"/>
      <c r="T1414" s="13" t="s">
        <v>17</v>
      </c>
      <c r="U1414" s="13" t="s">
        <v>6687</v>
      </c>
      <c r="V1414" s="11" t="s">
        <v>119</v>
      </c>
      <c r="W1414" s="14" t="s">
        <v>119</v>
      </c>
      <c r="X1414" s="14" t="s">
        <v>119</v>
      </c>
      <c r="Y1414" s="14" t="s">
        <v>119</v>
      </c>
      <c r="Z1414" s="14" t="s">
        <v>119</v>
      </c>
      <c r="AA1414" s="14"/>
      <c r="AB1414" s="15">
        <f>retribucións!$M$71</f>
        <v>20068.13154432</v>
      </c>
      <c r="AC1414" s="15">
        <f>retribucións!$H$57</f>
        <v>20226.167297279997</v>
      </c>
      <c r="AD1414" s="15">
        <f t="shared" si="64"/>
        <v>158.0357529599969</v>
      </c>
    </row>
    <row r="1415" spans="1:30" ht="15" customHeight="1" x14ac:dyDescent="0.25">
      <c r="A1415" s="13" t="s">
        <v>17</v>
      </c>
      <c r="B1415" s="13" t="s">
        <v>119</v>
      </c>
      <c r="C1415" s="14" t="s">
        <v>4666</v>
      </c>
      <c r="D1415" s="24" t="s">
        <v>4704</v>
      </c>
      <c r="E1415" s="14" t="s">
        <v>4705</v>
      </c>
      <c r="F1415" s="14" t="s">
        <v>2494</v>
      </c>
      <c r="G1415" s="11">
        <v>12</v>
      </c>
      <c r="H1415" s="15">
        <f>retribucións!$E$57</f>
        <v>6822.48</v>
      </c>
      <c r="I1415" s="11" t="s">
        <v>1349</v>
      </c>
      <c r="J1415" s="24" t="s">
        <v>1350</v>
      </c>
      <c r="K1415" s="11">
        <v>11</v>
      </c>
      <c r="L1415" s="14"/>
      <c r="M1415" s="14"/>
      <c r="N1415" s="12">
        <v>6003</v>
      </c>
      <c r="O1415" s="25"/>
      <c r="P1415" s="14" t="s">
        <v>4669</v>
      </c>
      <c r="Q1415" s="11" t="s">
        <v>15</v>
      </c>
      <c r="R1415" s="16">
        <v>9730</v>
      </c>
      <c r="S1415" s="12"/>
      <c r="T1415" s="13" t="s">
        <v>17</v>
      </c>
      <c r="U1415" s="13" t="s">
        <v>6687</v>
      </c>
      <c r="V1415" s="11" t="s">
        <v>119</v>
      </c>
      <c r="W1415" s="14" t="s">
        <v>119</v>
      </c>
      <c r="X1415" s="14" t="s">
        <v>119</v>
      </c>
      <c r="Y1415" s="14" t="s">
        <v>119</v>
      </c>
      <c r="Z1415" s="14" t="s">
        <v>119</v>
      </c>
      <c r="AA1415" s="14"/>
      <c r="AB1415" s="15">
        <f>retribucións!$M$71</f>
        <v>20068.13154432</v>
      </c>
      <c r="AC1415" s="15">
        <f>retribucións!$H$57</f>
        <v>20226.167297279997</v>
      </c>
      <c r="AD1415" s="15">
        <f t="shared" si="64"/>
        <v>158.0357529599969</v>
      </c>
    </row>
    <row r="1416" spans="1:30" ht="15" customHeight="1" x14ac:dyDescent="0.25">
      <c r="A1416" s="13" t="s">
        <v>17</v>
      </c>
      <c r="B1416" s="13" t="s">
        <v>119</v>
      </c>
      <c r="C1416" s="14" t="s">
        <v>4706</v>
      </c>
      <c r="D1416" s="24" t="s">
        <v>4707</v>
      </c>
      <c r="E1416" s="14" t="s">
        <v>4708</v>
      </c>
      <c r="F1416" s="14" t="s">
        <v>1903</v>
      </c>
      <c r="G1416" s="11">
        <v>12</v>
      </c>
      <c r="H1416" s="15">
        <f>retribucións!$E$57</f>
        <v>6822.48</v>
      </c>
      <c r="I1416" s="11" t="s">
        <v>1349</v>
      </c>
      <c r="J1416" s="24" t="s">
        <v>1350</v>
      </c>
      <c r="K1416" s="11">
        <v>1</v>
      </c>
      <c r="L1416" s="14"/>
      <c r="M1416" s="14"/>
      <c r="N1416" s="12">
        <v>6003</v>
      </c>
      <c r="O1416" s="25"/>
      <c r="P1416" s="14" t="s">
        <v>4669</v>
      </c>
      <c r="Q1416" s="11" t="s">
        <v>15</v>
      </c>
      <c r="R1416" s="16" t="s">
        <v>890</v>
      </c>
      <c r="S1416" s="12"/>
      <c r="T1416" s="13" t="s">
        <v>17</v>
      </c>
      <c r="U1416" s="13" t="s">
        <v>6687</v>
      </c>
      <c r="V1416" s="11" t="s">
        <v>119</v>
      </c>
      <c r="W1416" s="14" t="s">
        <v>119</v>
      </c>
      <c r="X1416" s="14" t="s">
        <v>119</v>
      </c>
      <c r="Y1416" s="14" t="s">
        <v>119</v>
      </c>
      <c r="Z1416" s="14" t="s">
        <v>119</v>
      </c>
      <c r="AA1416" s="14"/>
      <c r="AB1416" s="15">
        <f>retribucións!$M$71</f>
        <v>20068.13154432</v>
      </c>
      <c r="AC1416" s="15">
        <f>retribucións!$H$57</f>
        <v>20226.167297279997</v>
      </c>
      <c r="AD1416" s="15">
        <f t="shared" si="64"/>
        <v>158.0357529599969</v>
      </c>
    </row>
    <row r="1417" spans="1:30" ht="15" customHeight="1" x14ac:dyDescent="0.25">
      <c r="A1417" s="13" t="s">
        <v>17</v>
      </c>
      <c r="B1417" s="13" t="s">
        <v>119</v>
      </c>
      <c r="C1417" s="14" t="s">
        <v>4706</v>
      </c>
      <c r="D1417" s="24" t="s">
        <v>4709</v>
      </c>
      <c r="E1417" s="14" t="s">
        <v>4710</v>
      </c>
      <c r="F1417" s="14" t="s">
        <v>2494</v>
      </c>
      <c r="G1417" s="11">
        <v>11</v>
      </c>
      <c r="H1417" s="15">
        <f>retribucións!$E$58</f>
        <v>6654.5360514705862</v>
      </c>
      <c r="I1417" s="11" t="s">
        <v>1349</v>
      </c>
      <c r="J1417" s="24" t="s">
        <v>1350</v>
      </c>
      <c r="K1417" s="11">
        <v>11</v>
      </c>
      <c r="L1417" s="14"/>
      <c r="M1417" s="14"/>
      <c r="N1417" s="12">
        <v>6003</v>
      </c>
      <c r="O1417" s="25"/>
      <c r="P1417" s="14" t="s">
        <v>4665</v>
      </c>
      <c r="Q1417" s="11" t="s">
        <v>15</v>
      </c>
      <c r="R1417" s="16">
        <v>9731</v>
      </c>
      <c r="S1417" s="12"/>
      <c r="T1417" s="13" t="s">
        <v>17</v>
      </c>
      <c r="U1417" s="13" t="s">
        <v>6687</v>
      </c>
      <c r="V1417" s="11" t="s">
        <v>119</v>
      </c>
      <c r="W1417" s="14" t="s">
        <v>119</v>
      </c>
      <c r="X1417" s="14" t="s">
        <v>119</v>
      </c>
      <c r="Y1417" s="14" t="s">
        <v>119</v>
      </c>
      <c r="Z1417" s="14" t="s">
        <v>119</v>
      </c>
      <c r="AA1417" s="14"/>
      <c r="AB1417" s="15">
        <f>retribucións!$I$71</f>
        <v>19482.845169600001</v>
      </c>
      <c r="AC1417" s="15">
        <f>retribucións!$H$58</f>
        <v>19675.48743140935</v>
      </c>
      <c r="AD1417" s="15">
        <f t="shared" si="64"/>
        <v>192.64226180934929</v>
      </c>
    </row>
    <row r="1418" spans="1:30" ht="15" customHeight="1" x14ac:dyDescent="0.25">
      <c r="A1418" s="13" t="s">
        <v>17</v>
      </c>
      <c r="B1418" s="13" t="s">
        <v>17</v>
      </c>
      <c r="C1418" s="14" t="s">
        <v>4706</v>
      </c>
      <c r="D1418" s="24" t="s">
        <v>4711</v>
      </c>
      <c r="E1418" s="14" t="s">
        <v>4712</v>
      </c>
      <c r="F1418" s="14" t="s">
        <v>2494</v>
      </c>
      <c r="G1418" s="11">
        <v>11</v>
      </c>
      <c r="H1418" s="15">
        <f>retribucións!$E$58</f>
        <v>6654.5360514705862</v>
      </c>
      <c r="I1418" s="11" t="s">
        <v>1349</v>
      </c>
      <c r="J1418" s="24" t="s">
        <v>1350</v>
      </c>
      <c r="K1418" s="11">
        <v>11</v>
      </c>
      <c r="L1418" s="14"/>
      <c r="M1418" s="14"/>
      <c r="N1418" s="12">
        <v>6003</v>
      </c>
      <c r="O1418" s="25"/>
      <c r="P1418" s="14" t="s">
        <v>4665</v>
      </c>
      <c r="Q1418" s="11" t="s">
        <v>15</v>
      </c>
      <c r="R1418" s="16">
        <v>9731</v>
      </c>
      <c r="S1418" s="12"/>
      <c r="T1418" s="13" t="s">
        <v>17</v>
      </c>
      <c r="U1418" s="13" t="s">
        <v>17</v>
      </c>
      <c r="V1418" s="11">
        <v>10</v>
      </c>
      <c r="W1418" s="14" t="s">
        <v>902</v>
      </c>
      <c r="X1418" s="14" t="s">
        <v>903</v>
      </c>
      <c r="Y1418" s="14" t="s">
        <v>20</v>
      </c>
      <c r="Z1418" s="14">
        <v>0</v>
      </c>
      <c r="AA1418" s="14"/>
      <c r="AB1418" s="15">
        <f>retribucións!$I$71</f>
        <v>19482.845169600001</v>
      </c>
      <c r="AC1418" s="15">
        <f>retribucións!$H$58</f>
        <v>19675.48743140935</v>
      </c>
      <c r="AD1418" s="15">
        <f t="shared" si="64"/>
        <v>192.64226180934929</v>
      </c>
    </row>
    <row r="1419" spans="1:30" ht="15" customHeight="1" x14ac:dyDescent="0.25">
      <c r="A1419" s="13" t="s">
        <v>17</v>
      </c>
      <c r="B1419" s="13" t="s">
        <v>119</v>
      </c>
      <c r="C1419" s="14" t="s">
        <v>4706</v>
      </c>
      <c r="D1419" s="24" t="s">
        <v>4713</v>
      </c>
      <c r="E1419" s="14" t="s">
        <v>4714</v>
      </c>
      <c r="F1419" s="14" t="s">
        <v>2494</v>
      </c>
      <c r="G1419" s="11">
        <v>11</v>
      </c>
      <c r="H1419" s="15">
        <f>retribucións!$E$58</f>
        <v>6654.5360514705862</v>
      </c>
      <c r="I1419" s="11" t="s">
        <v>1349</v>
      </c>
      <c r="J1419" s="24" t="s">
        <v>1350</v>
      </c>
      <c r="K1419" s="11">
        <v>11</v>
      </c>
      <c r="L1419" s="14"/>
      <c r="M1419" s="14"/>
      <c r="N1419" s="12">
        <v>6003</v>
      </c>
      <c r="O1419" s="25"/>
      <c r="P1419" s="14" t="s">
        <v>4665</v>
      </c>
      <c r="Q1419" s="11" t="s">
        <v>15</v>
      </c>
      <c r="R1419" s="16">
        <v>9731</v>
      </c>
      <c r="S1419" s="12"/>
      <c r="T1419" s="13" t="s">
        <v>17</v>
      </c>
      <c r="U1419" s="13" t="s">
        <v>6687</v>
      </c>
      <c r="V1419" s="11" t="s">
        <v>119</v>
      </c>
      <c r="W1419" s="14" t="s">
        <v>119</v>
      </c>
      <c r="X1419" s="14" t="s">
        <v>119</v>
      </c>
      <c r="Y1419" s="14" t="s">
        <v>119</v>
      </c>
      <c r="Z1419" s="14" t="s">
        <v>119</v>
      </c>
      <c r="AA1419" s="14"/>
      <c r="AB1419" s="15">
        <f>retribucións!$I$71</f>
        <v>19482.845169600001</v>
      </c>
      <c r="AC1419" s="15">
        <f>retribucións!$H$58</f>
        <v>19675.48743140935</v>
      </c>
      <c r="AD1419" s="15">
        <f t="shared" si="64"/>
        <v>192.64226180934929</v>
      </c>
    </row>
    <row r="1420" spans="1:30" ht="15" customHeight="1" x14ac:dyDescent="0.25">
      <c r="A1420" s="13" t="s">
        <v>17</v>
      </c>
      <c r="B1420" s="13" t="s">
        <v>119</v>
      </c>
      <c r="C1420" s="14" t="s">
        <v>4706</v>
      </c>
      <c r="D1420" s="24" t="s">
        <v>4715</v>
      </c>
      <c r="E1420" s="14" t="s">
        <v>4716</v>
      </c>
      <c r="F1420" s="14" t="s">
        <v>2494</v>
      </c>
      <c r="G1420" s="11">
        <v>11</v>
      </c>
      <c r="H1420" s="15">
        <f>retribucións!$E$58</f>
        <v>6654.5360514705862</v>
      </c>
      <c r="I1420" s="11" t="s">
        <v>1349</v>
      </c>
      <c r="J1420" s="24" t="s">
        <v>1350</v>
      </c>
      <c r="K1420" s="11">
        <v>11</v>
      </c>
      <c r="L1420" s="14"/>
      <c r="M1420" s="14"/>
      <c r="N1420" s="12">
        <v>6003</v>
      </c>
      <c r="O1420" s="25"/>
      <c r="P1420" s="14" t="s">
        <v>4665</v>
      </c>
      <c r="Q1420" s="11" t="s">
        <v>15</v>
      </c>
      <c r="R1420" s="16">
        <v>9731</v>
      </c>
      <c r="S1420" s="12"/>
      <c r="T1420" s="13" t="s">
        <v>17</v>
      </c>
      <c r="U1420" s="13" t="s">
        <v>6687</v>
      </c>
      <c r="V1420" s="11" t="s">
        <v>119</v>
      </c>
      <c r="W1420" s="14" t="s">
        <v>119</v>
      </c>
      <c r="X1420" s="14" t="s">
        <v>119</v>
      </c>
      <c r="Y1420" s="14" t="s">
        <v>119</v>
      </c>
      <c r="Z1420" s="14" t="s">
        <v>119</v>
      </c>
      <c r="AA1420" s="14"/>
      <c r="AB1420" s="15">
        <f>retribucións!$I$71</f>
        <v>19482.845169600001</v>
      </c>
      <c r="AC1420" s="15">
        <f>retribucións!$H$58</f>
        <v>19675.48743140935</v>
      </c>
      <c r="AD1420" s="15">
        <f t="shared" si="64"/>
        <v>192.64226180934929</v>
      </c>
    </row>
    <row r="1421" spans="1:30" ht="15" customHeight="1" x14ac:dyDescent="0.25">
      <c r="A1421" s="13" t="s">
        <v>17</v>
      </c>
      <c r="B1421" s="13" t="s">
        <v>119</v>
      </c>
      <c r="C1421" s="14" t="s">
        <v>4706</v>
      </c>
      <c r="D1421" s="24" t="s">
        <v>4717</v>
      </c>
      <c r="E1421" s="14" t="s">
        <v>4718</v>
      </c>
      <c r="F1421" s="14" t="s">
        <v>1903</v>
      </c>
      <c r="G1421" s="11">
        <v>12</v>
      </c>
      <c r="H1421" s="15">
        <f>retribucións!$E$57</f>
        <v>6822.48</v>
      </c>
      <c r="I1421" s="11" t="s">
        <v>1349</v>
      </c>
      <c r="J1421" s="24" t="s">
        <v>1350</v>
      </c>
      <c r="K1421" s="11">
        <v>1</v>
      </c>
      <c r="L1421" s="14"/>
      <c r="M1421" s="14"/>
      <c r="N1421" s="12">
        <v>6003</v>
      </c>
      <c r="O1421" s="25"/>
      <c r="P1421" s="14" t="s">
        <v>4669</v>
      </c>
      <c r="Q1421" s="11" t="s">
        <v>15</v>
      </c>
      <c r="R1421" s="16" t="s">
        <v>890</v>
      </c>
      <c r="S1421" s="12"/>
      <c r="T1421" s="13" t="s">
        <v>17</v>
      </c>
      <c r="U1421" s="13" t="s">
        <v>6687</v>
      </c>
      <c r="V1421" s="11" t="s">
        <v>119</v>
      </c>
      <c r="W1421" s="14" t="s">
        <v>119</v>
      </c>
      <c r="X1421" s="14" t="s">
        <v>119</v>
      </c>
      <c r="Y1421" s="14" t="s">
        <v>119</v>
      </c>
      <c r="Z1421" s="14" t="s">
        <v>119</v>
      </c>
      <c r="AA1421" s="14"/>
      <c r="AB1421" s="15">
        <f>retribucións!$M$71</f>
        <v>20068.13154432</v>
      </c>
      <c r="AC1421" s="15">
        <f>retribucións!$H$57</f>
        <v>20226.167297279997</v>
      </c>
      <c r="AD1421" s="15">
        <f t="shared" si="64"/>
        <v>158.0357529599969</v>
      </c>
    </row>
    <row r="1422" spans="1:30" ht="15" customHeight="1" x14ac:dyDescent="0.25">
      <c r="A1422" s="13" t="s">
        <v>17</v>
      </c>
      <c r="B1422" s="13" t="s">
        <v>119</v>
      </c>
      <c r="C1422" s="14" t="s">
        <v>4719</v>
      </c>
      <c r="D1422" s="24" t="s">
        <v>4720</v>
      </c>
      <c r="E1422" s="14" t="s">
        <v>4721</v>
      </c>
      <c r="F1422" s="14" t="s">
        <v>1903</v>
      </c>
      <c r="G1422" s="11">
        <v>12</v>
      </c>
      <c r="H1422" s="15">
        <f>retribucións!$E$57</f>
        <v>6822.48</v>
      </c>
      <c r="I1422" s="11" t="s">
        <v>1349</v>
      </c>
      <c r="J1422" s="24" t="s">
        <v>1350</v>
      </c>
      <c r="K1422" s="11">
        <v>1</v>
      </c>
      <c r="L1422" s="14"/>
      <c r="M1422" s="14"/>
      <c r="N1422" s="12">
        <v>6003</v>
      </c>
      <c r="O1422" s="25"/>
      <c r="P1422" s="14" t="s">
        <v>4669</v>
      </c>
      <c r="Q1422" s="11" t="s">
        <v>15</v>
      </c>
      <c r="R1422" s="16" t="s">
        <v>890</v>
      </c>
      <c r="S1422" s="12"/>
      <c r="T1422" s="13" t="s">
        <v>17</v>
      </c>
      <c r="U1422" s="13" t="s">
        <v>6687</v>
      </c>
      <c r="V1422" s="11" t="s">
        <v>119</v>
      </c>
      <c r="W1422" s="14" t="s">
        <v>119</v>
      </c>
      <c r="X1422" s="14" t="s">
        <v>119</v>
      </c>
      <c r="Y1422" s="14" t="s">
        <v>119</v>
      </c>
      <c r="Z1422" s="14" t="s">
        <v>119</v>
      </c>
      <c r="AA1422" s="14"/>
      <c r="AB1422" s="15">
        <f>retribucións!$M$71</f>
        <v>20068.13154432</v>
      </c>
      <c r="AC1422" s="15">
        <f>retribucións!$H$57</f>
        <v>20226.167297279997</v>
      </c>
      <c r="AD1422" s="15">
        <f t="shared" si="64"/>
        <v>158.0357529599969</v>
      </c>
    </row>
    <row r="1423" spans="1:30" ht="15" customHeight="1" x14ac:dyDescent="0.25">
      <c r="A1423" s="13" t="s">
        <v>17</v>
      </c>
      <c r="B1423" s="13" t="s">
        <v>17</v>
      </c>
      <c r="C1423" s="14" t="s">
        <v>4719</v>
      </c>
      <c r="D1423" s="24" t="s">
        <v>4722</v>
      </c>
      <c r="E1423" s="14" t="s">
        <v>4723</v>
      </c>
      <c r="F1423" s="14" t="s">
        <v>1903</v>
      </c>
      <c r="G1423" s="11">
        <v>12</v>
      </c>
      <c r="H1423" s="15">
        <f>retribucións!$E$57</f>
        <v>6822.48</v>
      </c>
      <c r="I1423" s="11" t="s">
        <v>1349</v>
      </c>
      <c r="J1423" s="24" t="s">
        <v>1350</v>
      </c>
      <c r="K1423" s="11">
        <v>1</v>
      </c>
      <c r="L1423" s="14"/>
      <c r="M1423" s="14"/>
      <c r="N1423" s="12">
        <v>6003</v>
      </c>
      <c r="O1423" s="25"/>
      <c r="P1423" s="14" t="s">
        <v>4669</v>
      </c>
      <c r="Q1423" s="11" t="s">
        <v>15</v>
      </c>
      <c r="R1423" s="16" t="s">
        <v>890</v>
      </c>
      <c r="S1423" s="12"/>
      <c r="T1423" s="13" t="s">
        <v>17</v>
      </c>
      <c r="U1423" s="13" t="s">
        <v>17</v>
      </c>
      <c r="V1423" s="11">
        <v>350</v>
      </c>
      <c r="W1423" s="14" t="s">
        <v>904</v>
      </c>
      <c r="X1423" s="14" t="s">
        <v>905</v>
      </c>
      <c r="Y1423" s="14" t="s">
        <v>20</v>
      </c>
      <c r="Z1423" s="14">
        <v>0</v>
      </c>
      <c r="AA1423" s="14"/>
      <c r="AB1423" s="15">
        <f>retribucións!$M$71</f>
        <v>20068.13154432</v>
      </c>
      <c r="AC1423" s="15">
        <f>retribucións!$H$57</f>
        <v>20226.167297279997</v>
      </c>
      <c r="AD1423" s="15">
        <f t="shared" si="64"/>
        <v>158.0357529599969</v>
      </c>
    </row>
    <row r="1424" spans="1:30" ht="15" customHeight="1" x14ac:dyDescent="0.25">
      <c r="A1424" s="13" t="s">
        <v>17</v>
      </c>
      <c r="B1424" s="13" t="s">
        <v>119</v>
      </c>
      <c r="C1424" s="14" t="s">
        <v>4719</v>
      </c>
      <c r="D1424" s="24" t="s">
        <v>4724</v>
      </c>
      <c r="E1424" s="14" t="s">
        <v>4725</v>
      </c>
      <c r="F1424" s="14" t="s">
        <v>4726</v>
      </c>
      <c r="G1424" s="11">
        <v>11</v>
      </c>
      <c r="H1424" s="15">
        <f>retribucións!$E$58</f>
        <v>6654.5360514705862</v>
      </c>
      <c r="I1424" s="11" t="s">
        <v>1349</v>
      </c>
      <c r="J1424" s="24" t="s">
        <v>1350</v>
      </c>
      <c r="K1424" s="11">
        <v>1</v>
      </c>
      <c r="L1424" s="14"/>
      <c r="M1424" s="14"/>
      <c r="N1424" s="12">
        <v>6003</v>
      </c>
      <c r="O1424" s="25"/>
      <c r="P1424" s="14" t="s">
        <v>4665</v>
      </c>
      <c r="Q1424" s="11" t="s">
        <v>15</v>
      </c>
      <c r="R1424" s="16" t="s">
        <v>4727</v>
      </c>
      <c r="S1424" s="12"/>
      <c r="T1424" s="13" t="s">
        <v>17</v>
      </c>
      <c r="U1424" s="13" t="s">
        <v>6687</v>
      </c>
      <c r="V1424" s="11" t="s">
        <v>119</v>
      </c>
      <c r="W1424" s="14" t="s">
        <v>119</v>
      </c>
      <c r="X1424" s="14" t="s">
        <v>119</v>
      </c>
      <c r="Y1424" s="14" t="s">
        <v>119</v>
      </c>
      <c r="Z1424" s="14" t="s">
        <v>119</v>
      </c>
      <c r="AA1424" s="14"/>
      <c r="AB1424" s="15">
        <f>retribucións!$I$71</f>
        <v>19482.845169600001</v>
      </c>
      <c r="AC1424" s="15">
        <f>retribucións!$H$58</f>
        <v>19675.48743140935</v>
      </c>
      <c r="AD1424" s="15">
        <f t="shared" si="64"/>
        <v>192.64226180934929</v>
      </c>
    </row>
    <row r="1425" spans="1:30" ht="15" customHeight="1" x14ac:dyDescent="0.25">
      <c r="A1425" s="13" t="s">
        <v>17</v>
      </c>
      <c r="B1425" s="13" t="s">
        <v>17</v>
      </c>
      <c r="C1425" s="14" t="s">
        <v>4719</v>
      </c>
      <c r="D1425" s="24" t="s">
        <v>4728</v>
      </c>
      <c r="E1425" s="14" t="s">
        <v>4729</v>
      </c>
      <c r="F1425" s="14" t="s">
        <v>2494</v>
      </c>
      <c r="G1425" s="11">
        <v>11</v>
      </c>
      <c r="H1425" s="15">
        <f>retribucións!$E$58</f>
        <v>6654.5360514705862</v>
      </c>
      <c r="I1425" s="11" t="s">
        <v>1349</v>
      </c>
      <c r="J1425" s="24" t="s">
        <v>1350</v>
      </c>
      <c r="K1425" s="11">
        <v>11</v>
      </c>
      <c r="L1425" s="14"/>
      <c r="M1425" s="14"/>
      <c r="N1425" s="12">
        <v>6003</v>
      </c>
      <c r="O1425" s="25"/>
      <c r="P1425" s="14" t="s">
        <v>4665</v>
      </c>
      <c r="Q1425" s="11" t="s">
        <v>15</v>
      </c>
      <c r="R1425" s="16">
        <v>9731</v>
      </c>
      <c r="S1425" s="12"/>
      <c r="T1425" s="13" t="s">
        <v>17</v>
      </c>
      <c r="U1425" s="13" t="s">
        <v>17</v>
      </c>
      <c r="V1425" s="11">
        <v>639</v>
      </c>
      <c r="W1425" s="14" t="s">
        <v>906</v>
      </c>
      <c r="X1425" s="14" t="s">
        <v>907</v>
      </c>
      <c r="Y1425" s="14" t="s">
        <v>20</v>
      </c>
      <c r="Z1425" s="14">
        <v>0</v>
      </c>
      <c r="AA1425" s="14"/>
      <c r="AB1425" s="15">
        <f>retribucións!$I$71</f>
        <v>19482.845169600001</v>
      </c>
      <c r="AC1425" s="15">
        <f>retribucións!$H$58</f>
        <v>19675.48743140935</v>
      </c>
      <c r="AD1425" s="15">
        <f t="shared" si="64"/>
        <v>192.64226180934929</v>
      </c>
    </row>
    <row r="1426" spans="1:30" ht="15" customHeight="1" x14ac:dyDescent="0.25">
      <c r="A1426" s="13" t="s">
        <v>17</v>
      </c>
      <c r="B1426" s="13" t="s">
        <v>17</v>
      </c>
      <c r="C1426" s="14" t="s">
        <v>4719</v>
      </c>
      <c r="D1426" s="24" t="s">
        <v>4730</v>
      </c>
      <c r="E1426" s="14" t="s">
        <v>4731</v>
      </c>
      <c r="F1426" s="14" t="s">
        <v>1348</v>
      </c>
      <c r="G1426" s="11">
        <v>11</v>
      </c>
      <c r="H1426" s="15">
        <f>retribucións!$E$58</f>
        <v>6654.5360514705862</v>
      </c>
      <c r="I1426" s="11" t="s">
        <v>1349</v>
      </c>
      <c r="J1426" s="24" t="s">
        <v>1350</v>
      </c>
      <c r="K1426" s="11">
        <v>11</v>
      </c>
      <c r="L1426" s="14"/>
      <c r="M1426" s="14"/>
      <c r="N1426" s="12">
        <v>6003</v>
      </c>
      <c r="O1426" s="25"/>
      <c r="P1426" s="14" t="s">
        <v>4665</v>
      </c>
      <c r="Q1426" s="11" t="s">
        <v>15</v>
      </c>
      <c r="R1426" s="16">
        <v>9732</v>
      </c>
      <c r="S1426" s="12"/>
      <c r="T1426" s="13" t="s">
        <v>17</v>
      </c>
      <c r="U1426" s="13" t="s">
        <v>17</v>
      </c>
      <c r="V1426" s="11">
        <v>490</v>
      </c>
      <c r="W1426" s="14" t="s">
        <v>908</v>
      </c>
      <c r="X1426" s="14" t="s">
        <v>909</v>
      </c>
      <c r="Y1426" s="14" t="s">
        <v>20</v>
      </c>
      <c r="Z1426" s="14">
        <v>0</v>
      </c>
      <c r="AA1426" s="14"/>
      <c r="AB1426" s="15">
        <f>retribucións!$I$71</f>
        <v>19482.845169600001</v>
      </c>
      <c r="AC1426" s="15">
        <f>retribucións!$H$58</f>
        <v>19675.48743140935</v>
      </c>
      <c r="AD1426" s="15">
        <f t="shared" si="64"/>
        <v>192.64226180934929</v>
      </c>
    </row>
    <row r="1427" spans="1:30" ht="15" customHeight="1" x14ac:dyDescent="0.25">
      <c r="A1427" s="13" t="s">
        <v>17</v>
      </c>
      <c r="B1427" s="13" t="s">
        <v>17</v>
      </c>
      <c r="C1427" s="14" t="s">
        <v>4719</v>
      </c>
      <c r="D1427" s="24" t="s">
        <v>4732</v>
      </c>
      <c r="E1427" s="14" t="s">
        <v>4733</v>
      </c>
      <c r="F1427" s="14" t="s">
        <v>1348</v>
      </c>
      <c r="G1427" s="11">
        <v>11</v>
      </c>
      <c r="H1427" s="15">
        <f>retribucións!$E$58</f>
        <v>6654.5360514705862</v>
      </c>
      <c r="I1427" s="11" t="s">
        <v>1349</v>
      </c>
      <c r="J1427" s="24" t="s">
        <v>1350</v>
      </c>
      <c r="K1427" s="11">
        <v>11</v>
      </c>
      <c r="L1427" s="14"/>
      <c r="M1427" s="14"/>
      <c r="N1427" s="12">
        <v>6003</v>
      </c>
      <c r="O1427" s="25"/>
      <c r="P1427" s="14" t="s">
        <v>4734</v>
      </c>
      <c r="Q1427" s="11" t="s">
        <v>15</v>
      </c>
      <c r="R1427" s="16">
        <v>4437</v>
      </c>
      <c r="S1427" s="12" t="s">
        <v>534</v>
      </c>
      <c r="T1427" s="13" t="s">
        <v>17</v>
      </c>
      <c r="U1427" s="13" t="s">
        <v>17</v>
      </c>
      <c r="V1427" s="11">
        <v>91</v>
      </c>
      <c r="W1427" s="14" t="s">
        <v>910</v>
      </c>
      <c r="X1427" s="14" t="s">
        <v>911</v>
      </c>
      <c r="Y1427" s="14" t="s">
        <v>20</v>
      </c>
      <c r="Z1427" s="14">
        <v>0</v>
      </c>
      <c r="AA1427" s="14"/>
      <c r="AB1427" s="15">
        <f>retribucións!$I$71/2</f>
        <v>9741.4225848000005</v>
      </c>
      <c r="AC1427" s="15">
        <f>+retribucións!H58</f>
        <v>19675.48743140935</v>
      </c>
      <c r="AD1427" s="15">
        <f t="shared" si="64"/>
        <v>9934.0648466093498</v>
      </c>
    </row>
    <row r="1428" spans="1:30" ht="15" customHeight="1" x14ac:dyDescent="0.25">
      <c r="A1428" s="13" t="s">
        <v>17</v>
      </c>
      <c r="B1428" s="13" t="s">
        <v>17</v>
      </c>
      <c r="C1428" s="14" t="s">
        <v>4719</v>
      </c>
      <c r="D1428" s="24" t="s">
        <v>4735</v>
      </c>
      <c r="E1428" s="14" t="s">
        <v>4736</v>
      </c>
      <c r="F1428" s="14" t="s">
        <v>1348</v>
      </c>
      <c r="G1428" s="11">
        <v>11</v>
      </c>
      <c r="H1428" s="15">
        <f>retribucións!$E$58</f>
        <v>6654.5360514705862</v>
      </c>
      <c r="I1428" s="11" t="s">
        <v>1349</v>
      </c>
      <c r="J1428" s="24" t="s">
        <v>1350</v>
      </c>
      <c r="K1428" s="11">
        <v>11</v>
      </c>
      <c r="L1428" s="14"/>
      <c r="M1428" s="14"/>
      <c r="N1428" s="12">
        <v>6003</v>
      </c>
      <c r="O1428" s="25"/>
      <c r="P1428" s="14" t="s">
        <v>4665</v>
      </c>
      <c r="Q1428" s="11" t="s">
        <v>15</v>
      </c>
      <c r="R1428" s="16" t="s">
        <v>912</v>
      </c>
      <c r="S1428" s="12"/>
      <c r="T1428" s="13" t="s">
        <v>17</v>
      </c>
      <c r="U1428" s="13" t="s">
        <v>17</v>
      </c>
      <c r="V1428" s="11">
        <v>579</v>
      </c>
      <c r="W1428" s="14" t="s">
        <v>913</v>
      </c>
      <c r="X1428" s="14" t="s">
        <v>914</v>
      </c>
      <c r="Y1428" s="14" t="s">
        <v>20</v>
      </c>
      <c r="Z1428" s="14">
        <v>0</v>
      </c>
      <c r="AA1428" s="14"/>
      <c r="AB1428" s="15">
        <f>retribucións!$I$71</f>
        <v>19482.845169600001</v>
      </c>
      <c r="AC1428" s="15">
        <f>retribucións!$H$58</f>
        <v>19675.48743140935</v>
      </c>
      <c r="AD1428" s="15">
        <f t="shared" si="64"/>
        <v>192.64226180934929</v>
      </c>
    </row>
    <row r="1429" spans="1:30" ht="15" customHeight="1" x14ac:dyDescent="0.25">
      <c r="A1429" s="13" t="s">
        <v>17</v>
      </c>
      <c r="B1429" s="13" t="s">
        <v>119</v>
      </c>
      <c r="C1429" s="14" t="s">
        <v>4737</v>
      </c>
      <c r="D1429" s="24" t="s">
        <v>4738</v>
      </c>
      <c r="E1429" s="14" t="s">
        <v>4739</v>
      </c>
      <c r="F1429" s="14" t="s">
        <v>1903</v>
      </c>
      <c r="G1429" s="11">
        <v>12</v>
      </c>
      <c r="H1429" s="15">
        <f>retribucións!$E$57</f>
        <v>6822.48</v>
      </c>
      <c r="I1429" s="11" t="s">
        <v>1349</v>
      </c>
      <c r="J1429" s="24" t="s">
        <v>1350</v>
      </c>
      <c r="K1429" s="11">
        <v>1</v>
      </c>
      <c r="L1429" s="14"/>
      <c r="M1429" s="14"/>
      <c r="N1429" s="12">
        <v>6003</v>
      </c>
      <c r="O1429" s="25"/>
      <c r="P1429" s="14" t="s">
        <v>4669</v>
      </c>
      <c r="Q1429" s="11" t="s">
        <v>15</v>
      </c>
      <c r="R1429" s="16" t="s">
        <v>890</v>
      </c>
      <c r="S1429" s="12"/>
      <c r="T1429" s="13" t="s">
        <v>17</v>
      </c>
      <c r="U1429" s="13" t="s">
        <v>6687</v>
      </c>
      <c r="V1429" s="11" t="s">
        <v>119</v>
      </c>
      <c r="W1429" s="14" t="s">
        <v>119</v>
      </c>
      <c r="X1429" s="14" t="s">
        <v>119</v>
      </c>
      <c r="Y1429" s="14" t="s">
        <v>119</v>
      </c>
      <c r="Z1429" s="14" t="s">
        <v>119</v>
      </c>
      <c r="AA1429" s="14"/>
      <c r="AB1429" s="15">
        <f>retribucións!$M$71</f>
        <v>20068.13154432</v>
      </c>
      <c r="AC1429" s="15">
        <f>retribucións!$H$57</f>
        <v>20226.167297279997</v>
      </c>
      <c r="AD1429" s="15">
        <f t="shared" si="64"/>
        <v>158.0357529599969</v>
      </c>
    </row>
    <row r="1430" spans="1:30" ht="15" customHeight="1" x14ac:dyDescent="0.25">
      <c r="A1430" s="13" t="s">
        <v>17</v>
      </c>
      <c r="B1430" s="13" t="s">
        <v>17</v>
      </c>
      <c r="C1430" s="14" t="s">
        <v>4737</v>
      </c>
      <c r="D1430" s="24" t="s">
        <v>4740</v>
      </c>
      <c r="E1430" s="14" t="s">
        <v>4741</v>
      </c>
      <c r="F1430" s="14" t="s">
        <v>2494</v>
      </c>
      <c r="G1430" s="11">
        <v>11</v>
      </c>
      <c r="H1430" s="15">
        <f>retribucións!$E$58</f>
        <v>6654.5360514705862</v>
      </c>
      <c r="I1430" s="11" t="s">
        <v>1349</v>
      </c>
      <c r="J1430" s="24" t="s">
        <v>1350</v>
      </c>
      <c r="K1430" s="11">
        <v>11</v>
      </c>
      <c r="L1430" s="14"/>
      <c r="M1430" s="14"/>
      <c r="N1430" s="12">
        <v>6003</v>
      </c>
      <c r="O1430" s="25"/>
      <c r="P1430" s="14" t="s">
        <v>4665</v>
      </c>
      <c r="Q1430" s="11" t="s">
        <v>15</v>
      </c>
      <c r="R1430" s="16">
        <v>9731</v>
      </c>
      <c r="S1430" s="12"/>
      <c r="T1430" s="13" t="s">
        <v>17</v>
      </c>
      <c r="U1430" s="13" t="s">
        <v>17</v>
      </c>
      <c r="V1430" s="11">
        <v>18</v>
      </c>
      <c r="W1430" s="14" t="s">
        <v>915</v>
      </c>
      <c r="X1430" s="14" t="s">
        <v>916</v>
      </c>
      <c r="Y1430" s="14" t="s">
        <v>20</v>
      </c>
      <c r="Z1430" s="14">
        <v>0</v>
      </c>
      <c r="AA1430" s="14"/>
      <c r="AB1430" s="15">
        <f>retribucións!$I$71</f>
        <v>19482.845169600001</v>
      </c>
      <c r="AC1430" s="15">
        <f>retribucións!$H$58</f>
        <v>19675.48743140935</v>
      </c>
      <c r="AD1430" s="15">
        <f t="shared" si="64"/>
        <v>192.64226180934929</v>
      </c>
    </row>
    <row r="1431" spans="1:30" ht="15" customHeight="1" x14ac:dyDescent="0.25">
      <c r="A1431" s="13" t="s">
        <v>17</v>
      </c>
      <c r="B1431" s="13" t="s">
        <v>119</v>
      </c>
      <c r="C1431" s="14" t="s">
        <v>4742</v>
      </c>
      <c r="D1431" s="24" t="s">
        <v>4743</v>
      </c>
      <c r="E1431" s="14" t="s">
        <v>4744</v>
      </c>
      <c r="F1431" s="14" t="s">
        <v>1903</v>
      </c>
      <c r="G1431" s="11">
        <v>13</v>
      </c>
      <c r="H1431" s="15">
        <f>retribucións!$E$56</f>
        <v>6990.1677794117631</v>
      </c>
      <c r="I1431" s="11" t="s">
        <v>1349</v>
      </c>
      <c r="J1431" s="24" t="s">
        <v>1350</v>
      </c>
      <c r="K1431" s="11">
        <v>1</v>
      </c>
      <c r="L1431" s="14"/>
      <c r="M1431" s="14"/>
      <c r="N1431" s="12">
        <v>6003</v>
      </c>
      <c r="O1431" s="25"/>
      <c r="P1431" s="14" t="s">
        <v>4745</v>
      </c>
      <c r="Q1431" s="11" t="s">
        <v>15</v>
      </c>
      <c r="R1431" s="16">
        <v>4433</v>
      </c>
      <c r="S1431" s="12"/>
      <c r="T1431" s="13" t="s">
        <v>17</v>
      </c>
      <c r="U1431" s="13" t="s">
        <v>6687</v>
      </c>
      <c r="V1431" s="11" t="s">
        <v>119</v>
      </c>
      <c r="W1431" s="14" t="s">
        <v>119</v>
      </c>
      <c r="X1431" s="14" t="s">
        <v>119</v>
      </c>
      <c r="Y1431" s="14" t="s">
        <v>119</v>
      </c>
      <c r="Z1431" s="14" t="s">
        <v>119</v>
      </c>
      <c r="AA1431" s="14"/>
      <c r="AB1431" s="15">
        <f>retribucións!$J$71</f>
        <v>20581.988649600004</v>
      </c>
      <c r="AC1431" s="15">
        <f>retribucións!$H$56</f>
        <v>20776.449494929057</v>
      </c>
      <c r="AD1431" s="15">
        <f t="shared" si="64"/>
        <v>194.46084532905297</v>
      </c>
    </row>
    <row r="1432" spans="1:30" ht="15" customHeight="1" x14ac:dyDescent="0.25">
      <c r="A1432" s="13" t="s">
        <v>17</v>
      </c>
      <c r="B1432" s="13" t="s">
        <v>119</v>
      </c>
      <c r="C1432" s="14" t="s">
        <v>4742</v>
      </c>
      <c r="D1432" s="24" t="s">
        <v>4746</v>
      </c>
      <c r="E1432" s="14" t="s">
        <v>4747</v>
      </c>
      <c r="F1432" s="14" t="s">
        <v>1903</v>
      </c>
      <c r="G1432" s="11">
        <v>13</v>
      </c>
      <c r="H1432" s="15">
        <f>retribucións!$E$56</f>
        <v>6990.1677794117631</v>
      </c>
      <c r="I1432" s="11" t="s">
        <v>1349</v>
      </c>
      <c r="J1432" s="24" t="s">
        <v>1350</v>
      </c>
      <c r="K1432" s="11">
        <v>1</v>
      </c>
      <c r="L1432" s="14"/>
      <c r="M1432" s="14"/>
      <c r="N1432" s="12">
        <v>6003</v>
      </c>
      <c r="O1432" s="25"/>
      <c r="P1432" s="14" t="s">
        <v>4745</v>
      </c>
      <c r="Q1432" s="11" t="s">
        <v>15</v>
      </c>
      <c r="R1432" s="16">
        <v>4433</v>
      </c>
      <c r="S1432" s="12"/>
      <c r="T1432" s="13" t="s">
        <v>17</v>
      </c>
      <c r="U1432" s="13" t="s">
        <v>6687</v>
      </c>
      <c r="V1432" s="11" t="s">
        <v>119</v>
      </c>
      <c r="W1432" s="14" t="s">
        <v>119</v>
      </c>
      <c r="X1432" s="14" t="s">
        <v>119</v>
      </c>
      <c r="Y1432" s="14" t="s">
        <v>119</v>
      </c>
      <c r="Z1432" s="14" t="s">
        <v>119</v>
      </c>
      <c r="AA1432" s="14"/>
      <c r="AB1432" s="15">
        <f>retribucións!$J$71</f>
        <v>20581.988649600004</v>
      </c>
      <c r="AC1432" s="15">
        <f>retribucións!$H$56</f>
        <v>20776.449494929057</v>
      </c>
      <c r="AD1432" s="15">
        <f t="shared" si="64"/>
        <v>194.46084532905297</v>
      </c>
    </row>
    <row r="1433" spans="1:30" ht="15" customHeight="1" x14ac:dyDescent="0.25">
      <c r="A1433" s="13" t="s">
        <v>17</v>
      </c>
      <c r="B1433" s="13" t="s">
        <v>119</v>
      </c>
      <c r="C1433" s="14" t="s">
        <v>4742</v>
      </c>
      <c r="D1433" s="24" t="s">
        <v>4748</v>
      </c>
      <c r="E1433" s="14" t="s">
        <v>4749</v>
      </c>
      <c r="F1433" s="14" t="s">
        <v>2263</v>
      </c>
      <c r="G1433" s="11">
        <v>14</v>
      </c>
      <c r="H1433" s="15">
        <f>retribucións!$E$55</f>
        <v>7157.92</v>
      </c>
      <c r="I1433" s="11" t="s">
        <v>1349</v>
      </c>
      <c r="J1433" s="24" t="s">
        <v>1350</v>
      </c>
      <c r="K1433" s="11">
        <v>1</v>
      </c>
      <c r="L1433" s="14"/>
      <c r="M1433" s="14"/>
      <c r="N1433" s="12">
        <v>6003</v>
      </c>
      <c r="O1433" s="25"/>
      <c r="P1433" s="14" t="s">
        <v>4750</v>
      </c>
      <c r="Q1433" s="11" t="s">
        <v>15</v>
      </c>
      <c r="R1433" s="16">
        <v>9728</v>
      </c>
      <c r="S1433" s="12"/>
      <c r="T1433" s="13" t="s">
        <v>17</v>
      </c>
      <c r="U1433" s="13" t="s">
        <v>6687</v>
      </c>
      <c r="V1433" s="11" t="s">
        <v>119</v>
      </c>
      <c r="W1433" s="14" t="s">
        <v>119</v>
      </c>
      <c r="X1433" s="14" t="s">
        <v>119</v>
      </c>
      <c r="Y1433" s="14" t="s">
        <v>119</v>
      </c>
      <c r="Z1433" s="14" t="s">
        <v>119</v>
      </c>
      <c r="AA1433" s="14"/>
      <c r="AB1433" s="15">
        <f>retribucións!$N$71</f>
        <v>21167.275024320003</v>
      </c>
      <c r="AC1433" s="15">
        <f>retribucións!$H$55</f>
        <v>21327.358496639998</v>
      </c>
      <c r="AD1433" s="15">
        <f t="shared" si="64"/>
        <v>160.08347231999505</v>
      </c>
    </row>
    <row r="1434" spans="1:30" ht="15" customHeight="1" x14ac:dyDescent="0.25">
      <c r="A1434" s="13" t="s">
        <v>17</v>
      </c>
      <c r="B1434" s="13" t="s">
        <v>119</v>
      </c>
      <c r="C1434" s="14" t="s">
        <v>4742</v>
      </c>
      <c r="D1434" s="24" t="s">
        <v>4751</v>
      </c>
      <c r="E1434" s="14" t="s">
        <v>4752</v>
      </c>
      <c r="F1434" s="14" t="s">
        <v>2263</v>
      </c>
      <c r="G1434" s="11">
        <v>14</v>
      </c>
      <c r="H1434" s="15">
        <f>retribucións!$E$55</f>
        <v>7157.92</v>
      </c>
      <c r="I1434" s="11" t="s">
        <v>1349</v>
      </c>
      <c r="J1434" s="24" t="s">
        <v>1350</v>
      </c>
      <c r="K1434" s="11">
        <v>1</v>
      </c>
      <c r="L1434" s="14"/>
      <c r="M1434" s="14"/>
      <c r="N1434" s="12">
        <v>6003</v>
      </c>
      <c r="O1434" s="25"/>
      <c r="P1434" s="14" t="s">
        <v>4750</v>
      </c>
      <c r="Q1434" s="11" t="s">
        <v>15</v>
      </c>
      <c r="R1434" s="16">
        <v>9728</v>
      </c>
      <c r="S1434" s="12"/>
      <c r="T1434" s="13" t="s">
        <v>17</v>
      </c>
      <c r="U1434" s="13" t="s">
        <v>6687</v>
      </c>
      <c r="V1434" s="11" t="s">
        <v>119</v>
      </c>
      <c r="W1434" s="14" t="s">
        <v>119</v>
      </c>
      <c r="X1434" s="14" t="s">
        <v>119</v>
      </c>
      <c r="Y1434" s="14" t="s">
        <v>119</v>
      </c>
      <c r="Z1434" s="14" t="s">
        <v>119</v>
      </c>
      <c r="AA1434" s="14"/>
      <c r="AB1434" s="15">
        <f>retribucións!$N$71</f>
        <v>21167.275024320003</v>
      </c>
      <c r="AC1434" s="15">
        <f>retribucións!$H$55</f>
        <v>21327.358496639998</v>
      </c>
      <c r="AD1434" s="15">
        <f t="shared" ref="AD1434:AD1497" si="65">AC1434-AB1434</f>
        <v>160.08347231999505</v>
      </c>
    </row>
    <row r="1435" spans="1:30" ht="15" customHeight="1" x14ac:dyDescent="0.25">
      <c r="A1435" s="13" t="s">
        <v>17</v>
      </c>
      <c r="B1435" s="13" t="s">
        <v>17</v>
      </c>
      <c r="C1435" s="14" t="s">
        <v>4742</v>
      </c>
      <c r="D1435" s="24" t="s">
        <v>4753</v>
      </c>
      <c r="E1435" s="14" t="s">
        <v>4754</v>
      </c>
      <c r="F1435" s="14" t="s">
        <v>2263</v>
      </c>
      <c r="G1435" s="11">
        <v>14</v>
      </c>
      <c r="H1435" s="15">
        <f>retribucións!$E$55</f>
        <v>7157.92</v>
      </c>
      <c r="I1435" s="11" t="s">
        <v>1349</v>
      </c>
      <c r="J1435" s="24" t="s">
        <v>1350</v>
      </c>
      <c r="K1435" s="11">
        <v>1</v>
      </c>
      <c r="L1435" s="14"/>
      <c r="M1435" s="14"/>
      <c r="N1435" s="12">
        <v>6003</v>
      </c>
      <c r="O1435" s="25"/>
      <c r="P1435" s="14" t="s">
        <v>4750</v>
      </c>
      <c r="Q1435" s="11" t="s">
        <v>15</v>
      </c>
      <c r="R1435" s="16">
        <v>9728</v>
      </c>
      <c r="S1435" s="12"/>
      <c r="T1435" s="13" t="s">
        <v>17</v>
      </c>
      <c r="U1435" s="13" t="s">
        <v>17</v>
      </c>
      <c r="V1435" s="11">
        <v>251</v>
      </c>
      <c r="W1435" s="14" t="s">
        <v>917</v>
      </c>
      <c r="X1435" s="14" t="s">
        <v>918</v>
      </c>
      <c r="Y1435" s="14" t="s">
        <v>20</v>
      </c>
      <c r="Z1435" s="14">
        <v>0</v>
      </c>
      <c r="AA1435" s="14"/>
      <c r="AB1435" s="15">
        <f>retribucións!$N$71</f>
        <v>21167.275024320003</v>
      </c>
      <c r="AC1435" s="15">
        <f>retribucións!$H$55</f>
        <v>21327.358496639998</v>
      </c>
      <c r="AD1435" s="15">
        <f t="shared" si="65"/>
        <v>160.08347231999505</v>
      </c>
    </row>
    <row r="1436" spans="1:30" ht="15" customHeight="1" x14ac:dyDescent="0.25">
      <c r="A1436" s="13" t="s">
        <v>17</v>
      </c>
      <c r="B1436" s="13" t="s">
        <v>119</v>
      </c>
      <c r="C1436" s="14" t="s">
        <v>4742</v>
      </c>
      <c r="D1436" s="24" t="s">
        <v>4755</v>
      </c>
      <c r="E1436" s="14" t="s">
        <v>4756</v>
      </c>
      <c r="F1436" s="14" t="s">
        <v>2263</v>
      </c>
      <c r="G1436" s="11">
        <v>14</v>
      </c>
      <c r="H1436" s="15">
        <f>retribucións!$E$55</f>
        <v>7157.92</v>
      </c>
      <c r="I1436" s="11" t="s">
        <v>1349</v>
      </c>
      <c r="J1436" s="24" t="s">
        <v>1350</v>
      </c>
      <c r="K1436" s="11">
        <v>1</v>
      </c>
      <c r="L1436" s="14"/>
      <c r="M1436" s="14"/>
      <c r="N1436" s="12">
        <v>6003</v>
      </c>
      <c r="O1436" s="25"/>
      <c r="P1436" s="14" t="s">
        <v>4750</v>
      </c>
      <c r="Q1436" s="11" t="s">
        <v>15</v>
      </c>
      <c r="R1436" s="16">
        <v>9728</v>
      </c>
      <c r="S1436" s="12"/>
      <c r="T1436" s="13" t="s">
        <v>17</v>
      </c>
      <c r="U1436" s="13" t="s">
        <v>6687</v>
      </c>
      <c r="V1436" s="11" t="s">
        <v>119</v>
      </c>
      <c r="W1436" s="14" t="s">
        <v>119</v>
      </c>
      <c r="X1436" s="14" t="s">
        <v>119</v>
      </c>
      <c r="Y1436" s="14" t="s">
        <v>119</v>
      </c>
      <c r="Z1436" s="14" t="s">
        <v>119</v>
      </c>
      <c r="AA1436" s="14"/>
      <c r="AB1436" s="15">
        <f>retribucións!$N$71</f>
        <v>21167.275024320003</v>
      </c>
      <c r="AC1436" s="15">
        <f>retribucións!$H$55</f>
        <v>21327.358496639998</v>
      </c>
      <c r="AD1436" s="15">
        <f t="shared" si="65"/>
        <v>160.08347231999505</v>
      </c>
    </row>
    <row r="1437" spans="1:30" ht="15" customHeight="1" x14ac:dyDescent="0.25">
      <c r="A1437" s="13" t="s">
        <v>17</v>
      </c>
      <c r="B1437" s="13" t="s">
        <v>119</v>
      </c>
      <c r="C1437" s="14" t="s">
        <v>4742</v>
      </c>
      <c r="D1437" s="24" t="s">
        <v>4757</v>
      </c>
      <c r="E1437" s="14" t="s">
        <v>4758</v>
      </c>
      <c r="F1437" s="14" t="s">
        <v>2263</v>
      </c>
      <c r="G1437" s="11">
        <v>14</v>
      </c>
      <c r="H1437" s="15">
        <f>retribucións!$E$55</f>
        <v>7157.92</v>
      </c>
      <c r="I1437" s="11" t="s">
        <v>1349</v>
      </c>
      <c r="J1437" s="24" t="s">
        <v>1350</v>
      </c>
      <c r="K1437" s="11">
        <v>1</v>
      </c>
      <c r="L1437" s="14"/>
      <c r="M1437" s="14"/>
      <c r="N1437" s="12">
        <v>6003</v>
      </c>
      <c r="O1437" s="25"/>
      <c r="P1437" s="14" t="s">
        <v>4750</v>
      </c>
      <c r="Q1437" s="11" t="s">
        <v>15</v>
      </c>
      <c r="R1437" s="16">
        <v>9728</v>
      </c>
      <c r="S1437" s="12"/>
      <c r="T1437" s="13" t="s">
        <v>17</v>
      </c>
      <c r="U1437" s="13" t="s">
        <v>6687</v>
      </c>
      <c r="V1437" s="11" t="s">
        <v>119</v>
      </c>
      <c r="W1437" s="14" t="s">
        <v>119</v>
      </c>
      <c r="X1437" s="14" t="s">
        <v>119</v>
      </c>
      <c r="Y1437" s="14" t="s">
        <v>119</v>
      </c>
      <c r="Z1437" s="14" t="s">
        <v>119</v>
      </c>
      <c r="AA1437" s="14"/>
      <c r="AB1437" s="15">
        <f>retribucións!$N$71</f>
        <v>21167.275024320003</v>
      </c>
      <c r="AC1437" s="15">
        <f>retribucións!$H$55</f>
        <v>21327.358496639998</v>
      </c>
      <c r="AD1437" s="15">
        <f t="shared" si="65"/>
        <v>160.08347231999505</v>
      </c>
    </row>
    <row r="1438" spans="1:30" ht="15" customHeight="1" x14ac:dyDescent="0.25">
      <c r="A1438" s="13" t="s">
        <v>17</v>
      </c>
      <c r="B1438" s="13" t="s">
        <v>119</v>
      </c>
      <c r="C1438" s="14" t="s">
        <v>4759</v>
      </c>
      <c r="D1438" s="24" t="s">
        <v>4760</v>
      </c>
      <c r="E1438" s="14" t="s">
        <v>4761</v>
      </c>
      <c r="F1438" s="14" t="s">
        <v>1903</v>
      </c>
      <c r="G1438" s="11">
        <v>12</v>
      </c>
      <c r="H1438" s="15">
        <f>retribucións!$E$57</f>
        <v>6822.48</v>
      </c>
      <c r="I1438" s="11" t="s">
        <v>1349</v>
      </c>
      <c r="J1438" s="24" t="s">
        <v>1350</v>
      </c>
      <c r="K1438" s="11">
        <v>1</v>
      </c>
      <c r="L1438" s="14"/>
      <c r="M1438" s="14"/>
      <c r="N1438" s="12">
        <v>6003</v>
      </c>
      <c r="O1438" s="25"/>
      <c r="P1438" s="14" t="s">
        <v>4669</v>
      </c>
      <c r="Q1438" s="11" t="s">
        <v>15</v>
      </c>
      <c r="R1438" s="16" t="s">
        <v>890</v>
      </c>
      <c r="S1438" s="12"/>
      <c r="T1438" s="13" t="s">
        <v>17</v>
      </c>
      <c r="U1438" s="13" t="s">
        <v>6687</v>
      </c>
      <c r="V1438" s="11" t="s">
        <v>119</v>
      </c>
      <c r="W1438" s="14" t="s">
        <v>119</v>
      </c>
      <c r="X1438" s="14" t="s">
        <v>119</v>
      </c>
      <c r="Y1438" s="14" t="s">
        <v>119</v>
      </c>
      <c r="Z1438" s="14" t="s">
        <v>119</v>
      </c>
      <c r="AA1438" s="14"/>
      <c r="AB1438" s="15">
        <f>retribucións!$M$71</f>
        <v>20068.13154432</v>
      </c>
      <c r="AC1438" s="15">
        <f>retribucións!$H$57</f>
        <v>20226.167297279997</v>
      </c>
      <c r="AD1438" s="15">
        <f t="shared" si="65"/>
        <v>158.0357529599969</v>
      </c>
    </row>
    <row r="1439" spans="1:30" ht="15" customHeight="1" x14ac:dyDescent="0.25">
      <c r="A1439" s="13" t="s">
        <v>17</v>
      </c>
      <c r="B1439" s="13" t="s">
        <v>17</v>
      </c>
      <c r="C1439" s="14" t="s">
        <v>4759</v>
      </c>
      <c r="D1439" s="24" t="s">
        <v>4762</v>
      </c>
      <c r="E1439" s="14" t="s">
        <v>4763</v>
      </c>
      <c r="F1439" s="14" t="s">
        <v>1903</v>
      </c>
      <c r="G1439" s="11">
        <v>12</v>
      </c>
      <c r="H1439" s="15">
        <f>retribucións!$E$57</f>
        <v>6822.48</v>
      </c>
      <c r="I1439" s="11" t="s">
        <v>1349</v>
      </c>
      <c r="J1439" s="24" t="s">
        <v>1350</v>
      </c>
      <c r="K1439" s="11">
        <v>1</v>
      </c>
      <c r="L1439" s="14"/>
      <c r="M1439" s="14"/>
      <c r="N1439" s="12">
        <v>6003</v>
      </c>
      <c r="O1439" s="25"/>
      <c r="P1439" s="14" t="s">
        <v>4669</v>
      </c>
      <c r="Q1439" s="11" t="s">
        <v>15</v>
      </c>
      <c r="R1439" s="16" t="s">
        <v>890</v>
      </c>
      <c r="S1439" s="12"/>
      <c r="T1439" s="13" t="s">
        <v>17</v>
      </c>
      <c r="U1439" s="13" t="s">
        <v>17</v>
      </c>
      <c r="V1439" s="11">
        <v>592</v>
      </c>
      <c r="W1439" s="14" t="s">
        <v>919</v>
      </c>
      <c r="X1439" s="14" t="s">
        <v>920</v>
      </c>
      <c r="Y1439" s="14" t="s">
        <v>20</v>
      </c>
      <c r="Z1439" s="14">
        <v>0</v>
      </c>
      <c r="AA1439" s="14"/>
      <c r="AB1439" s="15">
        <f>retribucións!$M$71</f>
        <v>20068.13154432</v>
      </c>
      <c r="AC1439" s="15">
        <f>retribucións!$H$57</f>
        <v>20226.167297279997</v>
      </c>
      <c r="AD1439" s="15">
        <f t="shared" si="65"/>
        <v>158.0357529599969</v>
      </c>
    </row>
    <row r="1440" spans="1:30" ht="15" customHeight="1" x14ac:dyDescent="0.25">
      <c r="A1440" s="13" t="s">
        <v>17</v>
      </c>
      <c r="B1440" s="13" t="s">
        <v>119</v>
      </c>
      <c r="C1440" s="14" t="s">
        <v>4759</v>
      </c>
      <c r="D1440" s="24" t="s">
        <v>4764</v>
      </c>
      <c r="E1440" s="14" t="s">
        <v>4765</v>
      </c>
      <c r="F1440" s="14" t="s">
        <v>1903</v>
      </c>
      <c r="G1440" s="11">
        <v>12</v>
      </c>
      <c r="H1440" s="15">
        <f>retribucións!$E$57</f>
        <v>6822.48</v>
      </c>
      <c r="I1440" s="11" t="s">
        <v>1349</v>
      </c>
      <c r="J1440" s="24" t="s">
        <v>1350</v>
      </c>
      <c r="K1440" s="11">
        <v>1</v>
      </c>
      <c r="L1440" s="14"/>
      <c r="M1440" s="14"/>
      <c r="N1440" s="12">
        <v>6003</v>
      </c>
      <c r="O1440" s="25"/>
      <c r="P1440" s="14" t="s">
        <v>4669</v>
      </c>
      <c r="Q1440" s="11" t="s">
        <v>15</v>
      </c>
      <c r="R1440" s="16" t="s">
        <v>890</v>
      </c>
      <c r="S1440" s="12"/>
      <c r="T1440" s="13" t="s">
        <v>17</v>
      </c>
      <c r="U1440" s="13" t="s">
        <v>6687</v>
      </c>
      <c r="V1440" s="11" t="s">
        <v>119</v>
      </c>
      <c r="W1440" s="14" t="s">
        <v>119</v>
      </c>
      <c r="X1440" s="14" t="s">
        <v>119</v>
      </c>
      <c r="Y1440" s="14" t="s">
        <v>119</v>
      </c>
      <c r="Z1440" s="14" t="s">
        <v>119</v>
      </c>
      <c r="AA1440" s="14"/>
      <c r="AB1440" s="15">
        <f>retribucións!$M$71</f>
        <v>20068.13154432</v>
      </c>
      <c r="AC1440" s="15">
        <f>retribucións!$H$57</f>
        <v>20226.167297279997</v>
      </c>
      <c r="AD1440" s="15">
        <f t="shared" si="65"/>
        <v>158.0357529599969</v>
      </c>
    </row>
    <row r="1441" spans="1:30" ht="15" customHeight="1" x14ac:dyDescent="0.25">
      <c r="A1441" s="13" t="s">
        <v>17</v>
      </c>
      <c r="B1441" s="13" t="s">
        <v>119</v>
      </c>
      <c r="C1441" s="14" t="s">
        <v>4759</v>
      </c>
      <c r="D1441" s="24" t="s">
        <v>4766</v>
      </c>
      <c r="E1441" s="14" t="s">
        <v>4767</v>
      </c>
      <c r="F1441" s="14" t="s">
        <v>2263</v>
      </c>
      <c r="G1441" s="11">
        <v>12</v>
      </c>
      <c r="H1441" s="15">
        <f>retribucións!$E$57</f>
        <v>6822.48</v>
      </c>
      <c r="I1441" s="11" t="s">
        <v>1349</v>
      </c>
      <c r="J1441" s="24" t="s">
        <v>1350</v>
      </c>
      <c r="K1441" s="11">
        <v>1</v>
      </c>
      <c r="L1441" s="14"/>
      <c r="M1441" s="14"/>
      <c r="N1441" s="12">
        <v>6003</v>
      </c>
      <c r="O1441" s="25"/>
      <c r="P1441" s="14" t="s">
        <v>4669</v>
      </c>
      <c r="Q1441" s="11" t="s">
        <v>15</v>
      </c>
      <c r="R1441" s="16" t="s">
        <v>4686</v>
      </c>
      <c r="S1441" s="12"/>
      <c r="T1441" s="13" t="s">
        <v>17</v>
      </c>
      <c r="U1441" s="13" t="s">
        <v>6687</v>
      </c>
      <c r="V1441" s="11" t="s">
        <v>119</v>
      </c>
      <c r="W1441" s="14" t="s">
        <v>119</v>
      </c>
      <c r="X1441" s="14" t="s">
        <v>119</v>
      </c>
      <c r="Y1441" s="14" t="s">
        <v>119</v>
      </c>
      <c r="Z1441" s="14" t="s">
        <v>119</v>
      </c>
      <c r="AA1441" s="14"/>
      <c r="AB1441" s="15">
        <f>retribucións!$M$71</f>
        <v>20068.13154432</v>
      </c>
      <c r="AC1441" s="15">
        <f>retribucións!$H$57</f>
        <v>20226.167297279997</v>
      </c>
      <c r="AD1441" s="15">
        <f t="shared" si="65"/>
        <v>158.0357529599969</v>
      </c>
    </row>
    <row r="1442" spans="1:30" ht="15" customHeight="1" x14ac:dyDescent="0.25">
      <c r="A1442" s="13" t="s">
        <v>17</v>
      </c>
      <c r="B1442" s="13" t="s">
        <v>119</v>
      </c>
      <c r="C1442" s="14" t="s">
        <v>4759</v>
      </c>
      <c r="D1442" s="24" t="s">
        <v>4768</v>
      </c>
      <c r="E1442" s="14" t="s">
        <v>4769</v>
      </c>
      <c r="F1442" s="14" t="s">
        <v>2263</v>
      </c>
      <c r="G1442" s="11">
        <v>12</v>
      </c>
      <c r="H1442" s="15">
        <f>retribucións!$E$57</f>
        <v>6822.48</v>
      </c>
      <c r="I1442" s="11" t="s">
        <v>1349</v>
      </c>
      <c r="J1442" s="24" t="s">
        <v>1350</v>
      </c>
      <c r="K1442" s="11">
        <v>1</v>
      </c>
      <c r="L1442" s="14"/>
      <c r="M1442" s="14"/>
      <c r="N1442" s="12">
        <v>6003</v>
      </c>
      <c r="O1442" s="25"/>
      <c r="P1442" s="14" t="s">
        <v>4770</v>
      </c>
      <c r="Q1442" s="11" t="s">
        <v>15</v>
      </c>
      <c r="R1442" s="16" t="s">
        <v>4686</v>
      </c>
      <c r="S1442" s="12"/>
      <c r="T1442" s="13" t="s">
        <v>17</v>
      </c>
      <c r="U1442" s="13" t="s">
        <v>6687</v>
      </c>
      <c r="V1442" s="11" t="s">
        <v>119</v>
      </c>
      <c r="W1442" s="14" t="s">
        <v>119</v>
      </c>
      <c r="X1442" s="14" t="s">
        <v>119</v>
      </c>
      <c r="Y1442" s="14" t="s">
        <v>119</v>
      </c>
      <c r="Z1442" s="14" t="s">
        <v>119</v>
      </c>
      <c r="AA1442" s="14"/>
      <c r="AB1442" s="15">
        <f>retribucións!$M$71</f>
        <v>20068.13154432</v>
      </c>
      <c r="AC1442" s="15">
        <f>retribucións!$H$57</f>
        <v>20226.167297279997</v>
      </c>
      <c r="AD1442" s="15">
        <f t="shared" si="65"/>
        <v>158.0357529599969</v>
      </c>
    </row>
    <row r="1443" spans="1:30" ht="15" customHeight="1" x14ac:dyDescent="0.25">
      <c r="A1443" s="13" t="s">
        <v>17</v>
      </c>
      <c r="B1443" s="13" t="s">
        <v>119</v>
      </c>
      <c r="C1443" s="14" t="s">
        <v>4759</v>
      </c>
      <c r="D1443" s="24" t="s">
        <v>4771</v>
      </c>
      <c r="E1443" s="14" t="s">
        <v>4772</v>
      </c>
      <c r="F1443" s="14" t="s">
        <v>2263</v>
      </c>
      <c r="G1443" s="11">
        <v>12</v>
      </c>
      <c r="H1443" s="15">
        <f>retribucións!$E$57</f>
        <v>6822.48</v>
      </c>
      <c r="I1443" s="11" t="s">
        <v>1349</v>
      </c>
      <c r="J1443" s="24" t="s">
        <v>1350</v>
      </c>
      <c r="K1443" s="11">
        <v>1</v>
      </c>
      <c r="L1443" s="14"/>
      <c r="M1443" s="14"/>
      <c r="N1443" s="12">
        <v>6003</v>
      </c>
      <c r="O1443" s="25"/>
      <c r="P1443" s="14" t="s">
        <v>4669</v>
      </c>
      <c r="Q1443" s="11" t="s">
        <v>15</v>
      </c>
      <c r="R1443" s="16" t="s">
        <v>4686</v>
      </c>
      <c r="S1443" s="12"/>
      <c r="T1443" s="13" t="s">
        <v>17</v>
      </c>
      <c r="U1443" s="13" t="s">
        <v>6687</v>
      </c>
      <c r="V1443" s="11" t="s">
        <v>119</v>
      </c>
      <c r="W1443" s="14" t="s">
        <v>119</v>
      </c>
      <c r="X1443" s="14" t="s">
        <v>119</v>
      </c>
      <c r="Y1443" s="14" t="s">
        <v>119</v>
      </c>
      <c r="Z1443" s="14" t="s">
        <v>119</v>
      </c>
      <c r="AA1443" s="14"/>
      <c r="AB1443" s="15">
        <f>retribucións!$M$71</f>
        <v>20068.13154432</v>
      </c>
      <c r="AC1443" s="15">
        <f>retribucións!$H$57</f>
        <v>20226.167297279997</v>
      </c>
      <c r="AD1443" s="15">
        <f t="shared" si="65"/>
        <v>158.0357529599969</v>
      </c>
    </row>
    <row r="1444" spans="1:30" ht="15" customHeight="1" x14ac:dyDescent="0.25">
      <c r="A1444" s="13" t="s">
        <v>17</v>
      </c>
      <c r="B1444" s="13" t="s">
        <v>119</v>
      </c>
      <c r="C1444" s="14" t="s">
        <v>4759</v>
      </c>
      <c r="D1444" s="24" t="s">
        <v>4773</v>
      </c>
      <c r="E1444" s="14" t="s">
        <v>4774</v>
      </c>
      <c r="F1444" s="14" t="s">
        <v>2263</v>
      </c>
      <c r="G1444" s="11">
        <v>12</v>
      </c>
      <c r="H1444" s="15">
        <f>retribucións!$E$57</f>
        <v>6822.48</v>
      </c>
      <c r="I1444" s="11" t="s">
        <v>1349</v>
      </c>
      <c r="J1444" s="24" t="s">
        <v>1350</v>
      </c>
      <c r="K1444" s="11">
        <v>1</v>
      </c>
      <c r="L1444" s="14"/>
      <c r="M1444" s="14"/>
      <c r="N1444" s="12">
        <v>6003</v>
      </c>
      <c r="O1444" s="25"/>
      <c r="P1444" s="14" t="s">
        <v>4669</v>
      </c>
      <c r="Q1444" s="11" t="s">
        <v>15</v>
      </c>
      <c r="R1444" s="16" t="s">
        <v>4686</v>
      </c>
      <c r="S1444" s="12"/>
      <c r="T1444" s="13" t="s">
        <v>17</v>
      </c>
      <c r="U1444" s="13" t="s">
        <v>6687</v>
      </c>
      <c r="V1444" s="11" t="s">
        <v>119</v>
      </c>
      <c r="W1444" s="14" t="s">
        <v>119</v>
      </c>
      <c r="X1444" s="14" t="s">
        <v>119</v>
      </c>
      <c r="Y1444" s="14" t="s">
        <v>119</v>
      </c>
      <c r="Z1444" s="14" t="s">
        <v>119</v>
      </c>
      <c r="AA1444" s="14"/>
      <c r="AB1444" s="15">
        <f>retribucións!$M$71</f>
        <v>20068.13154432</v>
      </c>
      <c r="AC1444" s="15">
        <f>retribucións!$H$57</f>
        <v>20226.167297279997</v>
      </c>
      <c r="AD1444" s="15">
        <f t="shared" si="65"/>
        <v>158.0357529599969</v>
      </c>
    </row>
    <row r="1445" spans="1:30" ht="15" customHeight="1" x14ac:dyDescent="0.25">
      <c r="A1445" s="13" t="s">
        <v>17</v>
      </c>
      <c r="B1445" s="13" t="s">
        <v>17</v>
      </c>
      <c r="C1445" s="14" t="s">
        <v>4775</v>
      </c>
      <c r="D1445" s="24" t="s">
        <v>4776</v>
      </c>
      <c r="E1445" s="14" t="s">
        <v>4777</v>
      </c>
      <c r="F1445" s="14" t="s">
        <v>1903</v>
      </c>
      <c r="G1445" s="11">
        <v>11</v>
      </c>
      <c r="H1445" s="15">
        <f>retribucións!$E$58</f>
        <v>6654.5360514705862</v>
      </c>
      <c r="I1445" s="11" t="s">
        <v>1349</v>
      </c>
      <c r="J1445" s="24" t="s">
        <v>1350</v>
      </c>
      <c r="K1445" s="11">
        <v>1</v>
      </c>
      <c r="L1445" s="14"/>
      <c r="M1445" s="14"/>
      <c r="N1445" s="12">
        <v>6003</v>
      </c>
      <c r="O1445" s="25"/>
      <c r="P1445" s="14" t="s">
        <v>4665</v>
      </c>
      <c r="Q1445" s="11" t="s">
        <v>15</v>
      </c>
      <c r="R1445" s="16" t="s">
        <v>921</v>
      </c>
      <c r="S1445" s="12"/>
      <c r="T1445" s="13" t="s">
        <v>17</v>
      </c>
      <c r="U1445" s="13" t="s">
        <v>17</v>
      </c>
      <c r="V1445" s="11">
        <v>157</v>
      </c>
      <c r="W1445" s="14" t="s">
        <v>922</v>
      </c>
      <c r="X1445" s="14" t="s">
        <v>923</v>
      </c>
      <c r="Y1445" s="14" t="s">
        <v>20</v>
      </c>
      <c r="Z1445" s="14">
        <v>0</v>
      </c>
      <c r="AA1445" s="14"/>
      <c r="AB1445" s="15">
        <f>retribucións!$I$71</f>
        <v>19482.845169600001</v>
      </c>
      <c r="AC1445" s="15">
        <f>retribucións!$H$58</f>
        <v>19675.48743140935</v>
      </c>
      <c r="AD1445" s="15">
        <f t="shared" si="65"/>
        <v>192.64226180934929</v>
      </c>
    </row>
    <row r="1446" spans="1:30" ht="15" customHeight="1" x14ac:dyDescent="0.25">
      <c r="A1446" s="13" t="s">
        <v>17</v>
      </c>
      <c r="B1446" s="13" t="s">
        <v>17</v>
      </c>
      <c r="C1446" s="14" t="s">
        <v>4775</v>
      </c>
      <c r="D1446" s="24" t="s">
        <v>4778</v>
      </c>
      <c r="E1446" s="14" t="s">
        <v>4779</v>
      </c>
      <c r="F1446" s="14" t="s">
        <v>2263</v>
      </c>
      <c r="G1446" s="11">
        <v>11</v>
      </c>
      <c r="H1446" s="15">
        <f>retribucións!$E$58</f>
        <v>6654.5360514705862</v>
      </c>
      <c r="I1446" s="11" t="s">
        <v>1349</v>
      </c>
      <c r="J1446" s="24" t="s">
        <v>1350</v>
      </c>
      <c r="K1446" s="11">
        <v>1</v>
      </c>
      <c r="L1446" s="14"/>
      <c r="M1446" s="14"/>
      <c r="N1446" s="12">
        <v>6003</v>
      </c>
      <c r="O1446" s="25"/>
      <c r="P1446" s="14" t="s">
        <v>4665</v>
      </c>
      <c r="Q1446" s="11" t="s">
        <v>15</v>
      </c>
      <c r="R1446" s="16">
        <v>9729</v>
      </c>
      <c r="S1446" s="12"/>
      <c r="T1446" s="13" t="s">
        <v>17</v>
      </c>
      <c r="U1446" s="13" t="s">
        <v>17</v>
      </c>
      <c r="V1446" s="11">
        <v>467</v>
      </c>
      <c r="W1446" s="14" t="s">
        <v>924</v>
      </c>
      <c r="X1446" s="14" t="s">
        <v>925</v>
      </c>
      <c r="Y1446" s="14" t="s">
        <v>20</v>
      </c>
      <c r="Z1446" s="14">
        <v>0</v>
      </c>
      <c r="AA1446" s="14"/>
      <c r="AB1446" s="15">
        <f>retribucións!$I$71</f>
        <v>19482.845169600001</v>
      </c>
      <c r="AC1446" s="15">
        <f>retribucións!$H$58</f>
        <v>19675.48743140935</v>
      </c>
      <c r="AD1446" s="15">
        <f t="shared" si="65"/>
        <v>192.64226180934929</v>
      </c>
    </row>
    <row r="1447" spans="1:30" ht="15" customHeight="1" x14ac:dyDescent="0.25">
      <c r="A1447" s="13" t="s">
        <v>17</v>
      </c>
      <c r="B1447" s="13" t="s">
        <v>119</v>
      </c>
      <c r="C1447" s="14" t="s">
        <v>4775</v>
      </c>
      <c r="D1447" s="24" t="s">
        <v>4780</v>
      </c>
      <c r="E1447" s="14" t="s">
        <v>4781</v>
      </c>
      <c r="F1447" s="14" t="s">
        <v>1348</v>
      </c>
      <c r="G1447" s="11">
        <v>11</v>
      </c>
      <c r="H1447" s="15">
        <f>retribucións!$E$58</f>
        <v>6654.5360514705862</v>
      </c>
      <c r="I1447" s="11" t="s">
        <v>1349</v>
      </c>
      <c r="J1447" s="24" t="s">
        <v>1350</v>
      </c>
      <c r="K1447" s="11">
        <v>11</v>
      </c>
      <c r="L1447" s="14"/>
      <c r="M1447" s="14"/>
      <c r="N1447" s="12">
        <v>6003</v>
      </c>
      <c r="O1447" s="25"/>
      <c r="P1447" s="14" t="s">
        <v>4665</v>
      </c>
      <c r="Q1447" s="11" t="s">
        <v>15</v>
      </c>
      <c r="R1447" s="16">
        <v>9732</v>
      </c>
      <c r="S1447" s="12"/>
      <c r="T1447" s="13" t="s">
        <v>17</v>
      </c>
      <c r="U1447" s="13" t="s">
        <v>6687</v>
      </c>
      <c r="V1447" s="11" t="s">
        <v>119</v>
      </c>
      <c r="W1447" s="14" t="s">
        <v>119</v>
      </c>
      <c r="X1447" s="14" t="s">
        <v>119</v>
      </c>
      <c r="Y1447" s="14" t="s">
        <v>119</v>
      </c>
      <c r="Z1447" s="14" t="s">
        <v>119</v>
      </c>
      <c r="AA1447" s="14"/>
      <c r="AB1447" s="15">
        <f>retribucións!$I$71</f>
        <v>19482.845169600001</v>
      </c>
      <c r="AC1447" s="15">
        <f>retribucións!$H$58</f>
        <v>19675.48743140935</v>
      </c>
      <c r="AD1447" s="15">
        <f t="shared" si="65"/>
        <v>192.64226180934929</v>
      </c>
    </row>
    <row r="1448" spans="1:30" ht="15" customHeight="1" x14ac:dyDescent="0.25">
      <c r="A1448" s="13" t="s">
        <v>17</v>
      </c>
      <c r="B1448" s="13" t="s">
        <v>119</v>
      </c>
      <c r="C1448" s="14" t="s">
        <v>4775</v>
      </c>
      <c r="D1448" s="24" t="s">
        <v>4782</v>
      </c>
      <c r="E1448" s="14" t="s">
        <v>4783</v>
      </c>
      <c r="F1448" s="14" t="s">
        <v>1348</v>
      </c>
      <c r="G1448" s="11">
        <v>11</v>
      </c>
      <c r="H1448" s="15">
        <f>retribucións!$E$58</f>
        <v>6654.5360514705862</v>
      </c>
      <c r="I1448" s="11" t="s">
        <v>1349</v>
      </c>
      <c r="J1448" s="24" t="s">
        <v>1350</v>
      </c>
      <c r="K1448" s="11">
        <v>11</v>
      </c>
      <c r="L1448" s="14"/>
      <c r="M1448" s="14"/>
      <c r="N1448" s="12">
        <v>6003</v>
      </c>
      <c r="O1448" s="25"/>
      <c r="P1448" s="14" t="s">
        <v>4665</v>
      </c>
      <c r="Q1448" s="11" t="s">
        <v>15</v>
      </c>
      <c r="R1448" s="16">
        <v>9732</v>
      </c>
      <c r="S1448" s="12"/>
      <c r="T1448" s="13" t="s">
        <v>17</v>
      </c>
      <c r="U1448" s="13" t="s">
        <v>6687</v>
      </c>
      <c r="V1448" s="11" t="s">
        <v>119</v>
      </c>
      <c r="W1448" s="14" t="s">
        <v>119</v>
      </c>
      <c r="X1448" s="14" t="s">
        <v>119</v>
      </c>
      <c r="Y1448" s="14" t="s">
        <v>119</v>
      </c>
      <c r="Z1448" s="14" t="s">
        <v>119</v>
      </c>
      <c r="AA1448" s="14"/>
      <c r="AB1448" s="15">
        <f>retribucións!$I$71</f>
        <v>19482.845169600001</v>
      </c>
      <c r="AC1448" s="15">
        <f>retribucións!$H$58</f>
        <v>19675.48743140935</v>
      </c>
      <c r="AD1448" s="15">
        <f t="shared" si="65"/>
        <v>192.64226180934929</v>
      </c>
    </row>
    <row r="1449" spans="1:30" ht="15" customHeight="1" x14ac:dyDescent="0.25">
      <c r="A1449" s="13" t="s">
        <v>17</v>
      </c>
      <c r="B1449" s="13" t="s">
        <v>17</v>
      </c>
      <c r="C1449" s="14" t="s">
        <v>4775</v>
      </c>
      <c r="D1449" s="24" t="s">
        <v>4784</v>
      </c>
      <c r="E1449" s="14" t="s">
        <v>4785</v>
      </c>
      <c r="F1449" s="14" t="s">
        <v>1348</v>
      </c>
      <c r="G1449" s="11">
        <v>11</v>
      </c>
      <c r="H1449" s="15">
        <f>retribucións!$E$58</f>
        <v>6654.5360514705862</v>
      </c>
      <c r="I1449" s="11" t="s">
        <v>1349</v>
      </c>
      <c r="J1449" s="24" t="s">
        <v>1350</v>
      </c>
      <c r="K1449" s="11">
        <v>11</v>
      </c>
      <c r="L1449" s="14"/>
      <c r="M1449" s="14"/>
      <c r="N1449" s="12">
        <v>6003</v>
      </c>
      <c r="O1449" s="25"/>
      <c r="P1449" s="14" t="s">
        <v>4665</v>
      </c>
      <c r="Q1449" s="11" t="s">
        <v>15</v>
      </c>
      <c r="R1449" s="16">
        <v>9732</v>
      </c>
      <c r="S1449" s="12"/>
      <c r="T1449" s="13" t="s">
        <v>17</v>
      </c>
      <c r="U1449" s="13" t="s">
        <v>17</v>
      </c>
      <c r="V1449" s="11">
        <v>465</v>
      </c>
      <c r="W1449" s="14" t="s">
        <v>926</v>
      </c>
      <c r="X1449" s="14" t="s">
        <v>927</v>
      </c>
      <c r="Y1449" s="14" t="s">
        <v>20</v>
      </c>
      <c r="Z1449" s="14">
        <v>0</v>
      </c>
      <c r="AA1449" s="14"/>
      <c r="AB1449" s="15">
        <f>retribucións!$I$71</f>
        <v>19482.845169600001</v>
      </c>
      <c r="AC1449" s="15">
        <f>retribucións!$H$58</f>
        <v>19675.48743140935</v>
      </c>
      <c r="AD1449" s="15">
        <f t="shared" si="65"/>
        <v>192.64226180934929</v>
      </c>
    </row>
    <row r="1450" spans="1:30" ht="15" customHeight="1" x14ac:dyDescent="0.25">
      <c r="A1450" s="13" t="s">
        <v>17</v>
      </c>
      <c r="B1450" s="13" t="s">
        <v>119</v>
      </c>
      <c r="C1450" s="14" t="s">
        <v>4786</v>
      </c>
      <c r="D1450" s="24" t="s">
        <v>4787</v>
      </c>
      <c r="E1450" s="14" t="s">
        <v>4788</v>
      </c>
      <c r="F1450" s="14" t="s">
        <v>1903</v>
      </c>
      <c r="G1450" s="11">
        <v>11</v>
      </c>
      <c r="H1450" s="15">
        <f>retribucións!$E$58</f>
        <v>6654.5360514705862</v>
      </c>
      <c r="I1450" s="11" t="s">
        <v>1349</v>
      </c>
      <c r="J1450" s="24" t="s">
        <v>1350</v>
      </c>
      <c r="K1450" s="11">
        <v>1</v>
      </c>
      <c r="L1450" s="14"/>
      <c r="M1450" s="14"/>
      <c r="N1450" s="12">
        <v>6003</v>
      </c>
      <c r="O1450" s="25"/>
      <c r="P1450" s="14" t="s">
        <v>4665</v>
      </c>
      <c r="Q1450" s="11" t="s">
        <v>15</v>
      </c>
      <c r="R1450" s="16" t="s">
        <v>921</v>
      </c>
      <c r="S1450" s="12"/>
      <c r="T1450" s="13" t="s">
        <v>17</v>
      </c>
      <c r="U1450" s="13" t="s">
        <v>6687</v>
      </c>
      <c r="V1450" s="11" t="s">
        <v>119</v>
      </c>
      <c r="W1450" s="14" t="s">
        <v>119</v>
      </c>
      <c r="X1450" s="14" t="s">
        <v>119</v>
      </c>
      <c r="Y1450" s="14" t="s">
        <v>119</v>
      </c>
      <c r="Z1450" s="14" t="s">
        <v>119</v>
      </c>
      <c r="AA1450" s="14"/>
      <c r="AB1450" s="15">
        <f>retribucións!$I$71</f>
        <v>19482.845169600001</v>
      </c>
      <c r="AC1450" s="15">
        <f>retribucións!$H$58</f>
        <v>19675.48743140935</v>
      </c>
      <c r="AD1450" s="15">
        <f t="shared" si="65"/>
        <v>192.64226180934929</v>
      </c>
    </row>
    <row r="1451" spans="1:30" ht="15" customHeight="1" x14ac:dyDescent="0.25">
      <c r="A1451" s="13" t="s">
        <v>17</v>
      </c>
      <c r="B1451" s="13" t="s">
        <v>17</v>
      </c>
      <c r="C1451" s="14" t="s">
        <v>4789</v>
      </c>
      <c r="D1451" s="24" t="s">
        <v>4790</v>
      </c>
      <c r="E1451" s="14" t="s">
        <v>4791</v>
      </c>
      <c r="F1451" s="14" t="s">
        <v>1903</v>
      </c>
      <c r="G1451" s="11">
        <v>11</v>
      </c>
      <c r="H1451" s="15">
        <f>retribucións!$E$58</f>
        <v>6654.5360514705862</v>
      </c>
      <c r="I1451" s="11" t="s">
        <v>1349</v>
      </c>
      <c r="J1451" s="24" t="s">
        <v>1350</v>
      </c>
      <c r="K1451" s="11">
        <v>1</v>
      </c>
      <c r="L1451" s="14"/>
      <c r="M1451" s="14"/>
      <c r="N1451" s="12">
        <v>6003</v>
      </c>
      <c r="O1451" s="25"/>
      <c r="P1451" s="14" t="s">
        <v>4665</v>
      </c>
      <c r="Q1451" s="11" t="s">
        <v>15</v>
      </c>
      <c r="R1451" s="16" t="s">
        <v>921</v>
      </c>
      <c r="S1451" s="12"/>
      <c r="T1451" s="13" t="s">
        <v>17</v>
      </c>
      <c r="U1451" s="13" t="s">
        <v>17</v>
      </c>
      <c r="V1451" s="11">
        <v>484</v>
      </c>
      <c r="W1451" s="14" t="s">
        <v>928</v>
      </c>
      <c r="X1451" s="14" t="s">
        <v>929</v>
      </c>
      <c r="Y1451" s="14" t="s">
        <v>20</v>
      </c>
      <c r="Z1451" s="14">
        <v>0</v>
      </c>
      <c r="AA1451" s="14"/>
      <c r="AB1451" s="15">
        <f>retribucións!$I$71</f>
        <v>19482.845169600001</v>
      </c>
      <c r="AC1451" s="15">
        <f>retribucións!$H$58</f>
        <v>19675.48743140935</v>
      </c>
      <c r="AD1451" s="15">
        <f t="shared" si="65"/>
        <v>192.64226180934929</v>
      </c>
    </row>
    <row r="1452" spans="1:30" ht="15" customHeight="1" x14ac:dyDescent="0.25">
      <c r="A1452" s="13" t="s">
        <v>17</v>
      </c>
      <c r="B1452" s="13" t="s">
        <v>119</v>
      </c>
      <c r="C1452" s="14" t="s">
        <v>4789</v>
      </c>
      <c r="D1452" s="24" t="s">
        <v>4792</v>
      </c>
      <c r="E1452" s="14" t="s">
        <v>4793</v>
      </c>
      <c r="F1452" s="14" t="s">
        <v>1903</v>
      </c>
      <c r="G1452" s="11">
        <v>11</v>
      </c>
      <c r="H1452" s="15">
        <f>retribucións!$E$58</f>
        <v>6654.5360514705862</v>
      </c>
      <c r="I1452" s="11" t="s">
        <v>1349</v>
      </c>
      <c r="J1452" s="24" t="s">
        <v>1350</v>
      </c>
      <c r="K1452" s="11">
        <v>1</v>
      </c>
      <c r="L1452" s="14"/>
      <c r="M1452" s="14"/>
      <c r="N1452" s="12">
        <v>6003</v>
      </c>
      <c r="O1452" s="25"/>
      <c r="P1452" s="14" t="s">
        <v>4665</v>
      </c>
      <c r="Q1452" s="11" t="s">
        <v>15</v>
      </c>
      <c r="R1452" s="16" t="s">
        <v>921</v>
      </c>
      <c r="S1452" s="12"/>
      <c r="T1452" s="13" t="s">
        <v>17</v>
      </c>
      <c r="U1452" s="13" t="s">
        <v>6687</v>
      </c>
      <c r="V1452" s="11" t="s">
        <v>119</v>
      </c>
      <c r="W1452" s="14" t="s">
        <v>119</v>
      </c>
      <c r="X1452" s="14" t="s">
        <v>119</v>
      </c>
      <c r="Y1452" s="14" t="s">
        <v>119</v>
      </c>
      <c r="Z1452" s="14" t="s">
        <v>119</v>
      </c>
      <c r="AA1452" s="14"/>
      <c r="AB1452" s="15">
        <f>retribucións!$I$71</f>
        <v>19482.845169600001</v>
      </c>
      <c r="AC1452" s="15">
        <f>retribucións!$H$58</f>
        <v>19675.48743140935</v>
      </c>
      <c r="AD1452" s="15">
        <f t="shared" si="65"/>
        <v>192.64226180934929</v>
      </c>
    </row>
    <row r="1453" spans="1:30" ht="15" customHeight="1" x14ac:dyDescent="0.25">
      <c r="A1453" s="13" t="s">
        <v>17</v>
      </c>
      <c r="B1453" s="13" t="s">
        <v>119</v>
      </c>
      <c r="C1453" s="14" t="s">
        <v>4789</v>
      </c>
      <c r="D1453" s="24" t="s">
        <v>4794</v>
      </c>
      <c r="E1453" s="14" t="s">
        <v>4795</v>
      </c>
      <c r="F1453" s="14" t="s">
        <v>4726</v>
      </c>
      <c r="G1453" s="11">
        <v>11</v>
      </c>
      <c r="H1453" s="15">
        <f>retribucións!$E$58</f>
        <v>6654.5360514705862</v>
      </c>
      <c r="I1453" s="11" t="s">
        <v>1349</v>
      </c>
      <c r="J1453" s="24" t="s">
        <v>1350</v>
      </c>
      <c r="K1453" s="11">
        <v>1</v>
      </c>
      <c r="L1453" s="14"/>
      <c r="M1453" s="14"/>
      <c r="N1453" s="12">
        <v>6003</v>
      </c>
      <c r="O1453" s="25"/>
      <c r="P1453" s="14" t="s">
        <v>4665</v>
      </c>
      <c r="Q1453" s="11" t="s">
        <v>15</v>
      </c>
      <c r="R1453" s="16" t="s">
        <v>4727</v>
      </c>
      <c r="S1453" s="12"/>
      <c r="T1453" s="13" t="s">
        <v>17</v>
      </c>
      <c r="U1453" s="13" t="s">
        <v>6687</v>
      </c>
      <c r="V1453" s="11" t="s">
        <v>119</v>
      </c>
      <c r="W1453" s="14" t="s">
        <v>119</v>
      </c>
      <c r="X1453" s="14" t="s">
        <v>119</v>
      </c>
      <c r="Y1453" s="14" t="s">
        <v>119</v>
      </c>
      <c r="Z1453" s="14" t="s">
        <v>119</v>
      </c>
      <c r="AA1453" s="14"/>
      <c r="AB1453" s="15">
        <f>retribucións!$I$71</f>
        <v>19482.845169600001</v>
      </c>
      <c r="AC1453" s="15">
        <f>retribucións!$H$58</f>
        <v>19675.48743140935</v>
      </c>
      <c r="AD1453" s="15">
        <f t="shared" si="65"/>
        <v>192.64226180934929</v>
      </c>
    </row>
    <row r="1454" spans="1:30" ht="15" customHeight="1" x14ac:dyDescent="0.25">
      <c r="A1454" s="13" t="s">
        <v>17</v>
      </c>
      <c r="B1454" s="13" t="s">
        <v>119</v>
      </c>
      <c r="C1454" s="14" t="s">
        <v>4789</v>
      </c>
      <c r="D1454" s="24" t="s">
        <v>4796</v>
      </c>
      <c r="E1454" s="14" t="s">
        <v>4797</v>
      </c>
      <c r="F1454" s="14" t="s">
        <v>2494</v>
      </c>
      <c r="G1454" s="11">
        <v>11</v>
      </c>
      <c r="H1454" s="15">
        <f>retribucións!$E$58</f>
        <v>6654.5360514705862</v>
      </c>
      <c r="I1454" s="11" t="s">
        <v>1349</v>
      </c>
      <c r="J1454" s="24" t="s">
        <v>1350</v>
      </c>
      <c r="K1454" s="11">
        <v>11</v>
      </c>
      <c r="L1454" s="14"/>
      <c r="M1454" s="14"/>
      <c r="N1454" s="12">
        <v>6003</v>
      </c>
      <c r="O1454" s="25"/>
      <c r="P1454" s="14" t="s">
        <v>4665</v>
      </c>
      <c r="Q1454" s="11" t="s">
        <v>15</v>
      </c>
      <c r="R1454" s="16">
        <v>9731</v>
      </c>
      <c r="S1454" s="12"/>
      <c r="T1454" s="13" t="s">
        <v>17</v>
      </c>
      <c r="U1454" s="13" t="s">
        <v>6687</v>
      </c>
      <c r="V1454" s="11" t="s">
        <v>119</v>
      </c>
      <c r="W1454" s="14" t="s">
        <v>119</v>
      </c>
      <c r="X1454" s="14" t="s">
        <v>119</v>
      </c>
      <c r="Y1454" s="14" t="s">
        <v>119</v>
      </c>
      <c r="Z1454" s="14" t="s">
        <v>119</v>
      </c>
      <c r="AA1454" s="14"/>
      <c r="AB1454" s="15">
        <f>retribucións!$I$71</f>
        <v>19482.845169600001</v>
      </c>
      <c r="AC1454" s="15">
        <f>retribucións!$H$58</f>
        <v>19675.48743140935</v>
      </c>
      <c r="AD1454" s="15">
        <f t="shared" si="65"/>
        <v>192.64226180934929</v>
      </c>
    </row>
    <row r="1455" spans="1:30" ht="15" customHeight="1" x14ac:dyDescent="0.25">
      <c r="A1455" s="13" t="s">
        <v>17</v>
      </c>
      <c r="B1455" s="13" t="s">
        <v>119</v>
      </c>
      <c r="C1455" s="14" t="s">
        <v>4789</v>
      </c>
      <c r="D1455" s="24" t="s">
        <v>4798</v>
      </c>
      <c r="E1455" s="14" t="s">
        <v>4799</v>
      </c>
      <c r="F1455" s="14" t="s">
        <v>2494</v>
      </c>
      <c r="G1455" s="11">
        <v>11</v>
      </c>
      <c r="H1455" s="15">
        <f>retribucións!$E$58</f>
        <v>6654.5360514705862</v>
      </c>
      <c r="I1455" s="11" t="s">
        <v>1349</v>
      </c>
      <c r="J1455" s="24" t="s">
        <v>1350</v>
      </c>
      <c r="K1455" s="11">
        <v>11</v>
      </c>
      <c r="L1455" s="14"/>
      <c r="M1455" s="14"/>
      <c r="N1455" s="12">
        <v>6003</v>
      </c>
      <c r="O1455" s="25"/>
      <c r="P1455" s="14" t="s">
        <v>4665</v>
      </c>
      <c r="Q1455" s="11" t="s">
        <v>15</v>
      </c>
      <c r="R1455" s="16">
        <v>9731</v>
      </c>
      <c r="S1455" s="12"/>
      <c r="T1455" s="13" t="s">
        <v>17</v>
      </c>
      <c r="U1455" s="13" t="s">
        <v>6687</v>
      </c>
      <c r="V1455" s="11" t="s">
        <v>119</v>
      </c>
      <c r="W1455" s="14" t="s">
        <v>119</v>
      </c>
      <c r="X1455" s="14" t="s">
        <v>119</v>
      </c>
      <c r="Y1455" s="14" t="s">
        <v>119</v>
      </c>
      <c r="Z1455" s="14" t="s">
        <v>119</v>
      </c>
      <c r="AA1455" s="14"/>
      <c r="AB1455" s="15">
        <f>retribucións!$I$71</f>
        <v>19482.845169600001</v>
      </c>
      <c r="AC1455" s="15">
        <f>retribucións!$H$58</f>
        <v>19675.48743140935</v>
      </c>
      <c r="AD1455" s="15">
        <f t="shared" si="65"/>
        <v>192.64226180934929</v>
      </c>
    </row>
    <row r="1456" spans="1:30" ht="15" customHeight="1" x14ac:dyDescent="0.25">
      <c r="A1456" s="13" t="s">
        <v>17</v>
      </c>
      <c r="B1456" s="13" t="s">
        <v>119</v>
      </c>
      <c r="C1456" s="14" t="s">
        <v>4789</v>
      </c>
      <c r="D1456" s="24" t="s">
        <v>4800</v>
      </c>
      <c r="E1456" s="14" t="s">
        <v>4801</v>
      </c>
      <c r="F1456" s="14" t="s">
        <v>2494</v>
      </c>
      <c r="G1456" s="11">
        <v>11</v>
      </c>
      <c r="H1456" s="15">
        <f>retribucións!$E$58</f>
        <v>6654.5360514705862</v>
      </c>
      <c r="I1456" s="11" t="s">
        <v>1349</v>
      </c>
      <c r="J1456" s="24" t="s">
        <v>1350</v>
      </c>
      <c r="K1456" s="11">
        <v>11</v>
      </c>
      <c r="L1456" s="14"/>
      <c r="M1456" s="14"/>
      <c r="N1456" s="12">
        <v>6003</v>
      </c>
      <c r="O1456" s="25"/>
      <c r="P1456" s="14" t="s">
        <v>4665</v>
      </c>
      <c r="Q1456" s="11" t="s">
        <v>15</v>
      </c>
      <c r="R1456" s="16">
        <v>9731</v>
      </c>
      <c r="S1456" s="12"/>
      <c r="T1456" s="13" t="s">
        <v>17</v>
      </c>
      <c r="U1456" s="13" t="s">
        <v>6687</v>
      </c>
      <c r="V1456" s="11" t="s">
        <v>119</v>
      </c>
      <c r="W1456" s="14" t="s">
        <v>119</v>
      </c>
      <c r="X1456" s="14" t="s">
        <v>119</v>
      </c>
      <c r="Y1456" s="14" t="s">
        <v>119</v>
      </c>
      <c r="Z1456" s="14" t="s">
        <v>119</v>
      </c>
      <c r="AA1456" s="14"/>
      <c r="AB1456" s="15">
        <f>retribucións!$I$71</f>
        <v>19482.845169600001</v>
      </c>
      <c r="AC1456" s="15">
        <f>retribucións!$H$58</f>
        <v>19675.48743140935</v>
      </c>
      <c r="AD1456" s="15">
        <f t="shared" si="65"/>
        <v>192.64226180934929</v>
      </c>
    </row>
    <row r="1457" spans="1:30" ht="15" customHeight="1" x14ac:dyDescent="0.25">
      <c r="A1457" s="13" t="s">
        <v>17</v>
      </c>
      <c r="B1457" s="13" t="s">
        <v>17</v>
      </c>
      <c r="C1457" s="14" t="s">
        <v>4789</v>
      </c>
      <c r="D1457" s="24" t="s">
        <v>4802</v>
      </c>
      <c r="E1457" s="14" t="s">
        <v>4803</v>
      </c>
      <c r="F1457" s="14" t="s">
        <v>2494</v>
      </c>
      <c r="G1457" s="11">
        <v>11</v>
      </c>
      <c r="H1457" s="15">
        <f>retribucións!$E$58</f>
        <v>6654.5360514705862</v>
      </c>
      <c r="I1457" s="11" t="s">
        <v>1349</v>
      </c>
      <c r="J1457" s="24" t="s">
        <v>1350</v>
      </c>
      <c r="K1457" s="11">
        <v>11</v>
      </c>
      <c r="L1457" s="14"/>
      <c r="M1457" s="14"/>
      <c r="N1457" s="12">
        <v>6003</v>
      </c>
      <c r="O1457" s="25"/>
      <c r="P1457" s="14" t="s">
        <v>4665</v>
      </c>
      <c r="Q1457" s="11" t="s">
        <v>15</v>
      </c>
      <c r="R1457" s="16">
        <v>9731</v>
      </c>
      <c r="S1457" s="12"/>
      <c r="T1457" s="13" t="s">
        <v>17</v>
      </c>
      <c r="U1457" s="13" t="s">
        <v>17</v>
      </c>
      <c r="V1457" s="11">
        <v>371</v>
      </c>
      <c r="W1457" s="14" t="s">
        <v>930</v>
      </c>
      <c r="X1457" s="14" t="s">
        <v>931</v>
      </c>
      <c r="Y1457" s="14" t="s">
        <v>20</v>
      </c>
      <c r="Z1457" s="14">
        <v>0</v>
      </c>
      <c r="AA1457" s="14"/>
      <c r="AB1457" s="15">
        <f>retribucións!$I$71</f>
        <v>19482.845169600001</v>
      </c>
      <c r="AC1457" s="15">
        <f>retribucións!$H$58</f>
        <v>19675.48743140935</v>
      </c>
      <c r="AD1457" s="15">
        <f t="shared" si="65"/>
        <v>192.64226180934929</v>
      </c>
    </row>
    <row r="1458" spans="1:30" ht="15" customHeight="1" x14ac:dyDescent="0.25">
      <c r="A1458" s="13" t="s">
        <v>17</v>
      </c>
      <c r="B1458" s="13" t="s">
        <v>17</v>
      </c>
      <c r="C1458" s="14" t="s">
        <v>4804</v>
      </c>
      <c r="D1458" s="24" t="s">
        <v>4805</v>
      </c>
      <c r="E1458" s="14" t="s">
        <v>4806</v>
      </c>
      <c r="F1458" s="14" t="s">
        <v>2263</v>
      </c>
      <c r="G1458" s="11">
        <v>13</v>
      </c>
      <c r="H1458" s="15">
        <f>retribucións!$E$56</f>
        <v>6990.1677794117631</v>
      </c>
      <c r="I1458" s="11" t="s">
        <v>1349</v>
      </c>
      <c r="J1458" s="24" t="s">
        <v>1350</v>
      </c>
      <c r="K1458" s="11">
        <v>1</v>
      </c>
      <c r="L1458" s="14"/>
      <c r="M1458" s="14"/>
      <c r="N1458" s="12">
        <v>6003</v>
      </c>
      <c r="O1458" s="25"/>
      <c r="P1458" s="14" t="s">
        <v>4745</v>
      </c>
      <c r="Q1458" s="11" t="s">
        <v>15</v>
      </c>
      <c r="R1458" s="16">
        <v>3591</v>
      </c>
      <c r="S1458" s="12"/>
      <c r="T1458" s="13" t="s">
        <v>17</v>
      </c>
      <c r="U1458" s="13" t="s">
        <v>17</v>
      </c>
      <c r="V1458" s="11">
        <v>37</v>
      </c>
      <c r="W1458" s="14" t="s">
        <v>932</v>
      </c>
      <c r="X1458" s="14" t="s">
        <v>933</v>
      </c>
      <c r="Y1458" s="14" t="s">
        <v>20</v>
      </c>
      <c r="Z1458" s="14">
        <v>0</v>
      </c>
      <c r="AA1458" s="14"/>
      <c r="AB1458" s="15">
        <f>retribucións!$J$71</f>
        <v>20581.988649600004</v>
      </c>
      <c r="AC1458" s="15">
        <f>retribucións!$H$56</f>
        <v>20776.449494929057</v>
      </c>
      <c r="AD1458" s="15">
        <f t="shared" si="65"/>
        <v>194.46084532905297</v>
      </c>
    </row>
    <row r="1459" spans="1:30" ht="15" customHeight="1" x14ac:dyDescent="0.25">
      <c r="A1459" s="13" t="s">
        <v>17</v>
      </c>
      <c r="B1459" s="13" t="s">
        <v>17</v>
      </c>
      <c r="C1459" s="14" t="s">
        <v>4804</v>
      </c>
      <c r="D1459" s="24" t="s">
        <v>4807</v>
      </c>
      <c r="E1459" s="14" t="s">
        <v>4808</v>
      </c>
      <c r="F1459" s="14" t="s">
        <v>2263</v>
      </c>
      <c r="G1459" s="11">
        <v>13</v>
      </c>
      <c r="H1459" s="15">
        <f>retribucións!$E$56</f>
        <v>6990.1677794117631</v>
      </c>
      <c r="I1459" s="11" t="s">
        <v>1349</v>
      </c>
      <c r="J1459" s="24" t="s">
        <v>1350</v>
      </c>
      <c r="K1459" s="11">
        <v>1</v>
      </c>
      <c r="L1459" s="14"/>
      <c r="M1459" s="14"/>
      <c r="N1459" s="12">
        <v>6003</v>
      </c>
      <c r="O1459" s="25"/>
      <c r="P1459" s="14" t="s">
        <v>4745</v>
      </c>
      <c r="Q1459" s="11" t="s">
        <v>15</v>
      </c>
      <c r="R1459" s="16">
        <v>3591</v>
      </c>
      <c r="S1459" s="12"/>
      <c r="T1459" s="13" t="s">
        <v>17</v>
      </c>
      <c r="U1459" s="13" t="s">
        <v>17</v>
      </c>
      <c r="V1459" s="11">
        <v>197</v>
      </c>
      <c r="W1459" s="14" t="s">
        <v>934</v>
      </c>
      <c r="X1459" s="14" t="s">
        <v>935</v>
      </c>
      <c r="Y1459" s="14" t="s">
        <v>44</v>
      </c>
      <c r="Z1459" s="14">
        <v>0</v>
      </c>
      <c r="AA1459" s="14"/>
      <c r="AB1459" s="15">
        <f>retribucións!$J$71</f>
        <v>20581.988649600004</v>
      </c>
      <c r="AC1459" s="15">
        <f>retribucións!$H$56</f>
        <v>20776.449494929057</v>
      </c>
      <c r="AD1459" s="15">
        <f t="shared" si="65"/>
        <v>194.46084532905297</v>
      </c>
    </row>
    <row r="1460" spans="1:30" ht="15" customHeight="1" x14ac:dyDescent="0.25">
      <c r="A1460" s="13" t="s">
        <v>17</v>
      </c>
      <c r="B1460" s="13" t="s">
        <v>119</v>
      </c>
      <c r="C1460" s="14" t="s">
        <v>4809</v>
      </c>
      <c r="D1460" s="24" t="s">
        <v>4810</v>
      </c>
      <c r="E1460" s="14" t="s">
        <v>4811</v>
      </c>
      <c r="F1460" s="14" t="s">
        <v>1348</v>
      </c>
      <c r="G1460" s="11">
        <v>10</v>
      </c>
      <c r="H1460" s="15">
        <f>retribucións!$E$59</f>
        <v>6486.34</v>
      </c>
      <c r="I1460" s="11" t="s">
        <v>1349</v>
      </c>
      <c r="J1460" s="24" t="s">
        <v>1350</v>
      </c>
      <c r="K1460" s="11">
        <v>11</v>
      </c>
      <c r="L1460" s="14"/>
      <c r="M1460" s="14"/>
      <c r="N1460" s="12">
        <v>6003</v>
      </c>
      <c r="O1460" s="25"/>
      <c r="P1460" s="14" t="s">
        <v>4812</v>
      </c>
      <c r="Q1460" s="11" t="s">
        <v>15</v>
      </c>
      <c r="R1460" s="16">
        <v>6697</v>
      </c>
      <c r="S1460" s="12"/>
      <c r="T1460" s="13" t="s">
        <v>17</v>
      </c>
      <c r="U1460" s="13" t="s">
        <v>6687</v>
      </c>
      <c r="V1460" s="11" t="s">
        <v>119</v>
      </c>
      <c r="W1460" s="14" t="s">
        <v>119</v>
      </c>
      <c r="X1460" s="14" t="s">
        <v>119</v>
      </c>
      <c r="Y1460" s="14" t="s">
        <v>119</v>
      </c>
      <c r="Z1460" s="14" t="s">
        <v>119</v>
      </c>
      <c r="AA1460" s="14"/>
      <c r="AB1460" s="15">
        <f>+retribucións!H71</f>
        <v>18383.701689600002</v>
      </c>
      <c r="AC1460" s="15">
        <f>+retribucións!H59</f>
        <v>19124.976097919996</v>
      </c>
      <c r="AD1460" s="15">
        <f t="shared" si="65"/>
        <v>741.27440831999411</v>
      </c>
    </row>
    <row r="1461" spans="1:30" ht="15" customHeight="1" x14ac:dyDescent="0.25">
      <c r="A1461" s="13" t="s">
        <v>17</v>
      </c>
      <c r="B1461" s="13" t="s">
        <v>119</v>
      </c>
      <c r="C1461" s="14" t="s">
        <v>4809</v>
      </c>
      <c r="D1461" s="24" t="s">
        <v>4813</v>
      </c>
      <c r="E1461" s="14" t="s">
        <v>4814</v>
      </c>
      <c r="F1461" s="14" t="s">
        <v>1348</v>
      </c>
      <c r="G1461" s="11">
        <v>10</v>
      </c>
      <c r="H1461" s="15">
        <f>retribucións!$E$59</f>
        <v>6486.34</v>
      </c>
      <c r="I1461" s="11" t="s">
        <v>1349</v>
      </c>
      <c r="J1461" s="24" t="s">
        <v>1350</v>
      </c>
      <c r="K1461" s="11">
        <v>11</v>
      </c>
      <c r="L1461" s="14"/>
      <c r="M1461" s="14"/>
      <c r="N1461" s="12">
        <v>6003</v>
      </c>
      <c r="O1461" s="25"/>
      <c r="P1461" s="14" t="s">
        <v>4815</v>
      </c>
      <c r="Q1461" s="11" t="s">
        <v>15</v>
      </c>
      <c r="R1461" s="16">
        <v>1492</v>
      </c>
      <c r="S1461" s="12"/>
      <c r="T1461" s="13" t="s">
        <v>17</v>
      </c>
      <c r="U1461" s="13" t="s">
        <v>6687</v>
      </c>
      <c r="V1461" s="11" t="s">
        <v>119</v>
      </c>
      <c r="W1461" s="14" t="s">
        <v>119</v>
      </c>
      <c r="X1461" s="14" t="s">
        <v>119</v>
      </c>
      <c r="Y1461" s="14" t="s">
        <v>119</v>
      </c>
      <c r="Z1461" s="14" t="s">
        <v>119</v>
      </c>
      <c r="AA1461" s="14"/>
      <c r="AB1461" s="15">
        <f>retribucións!$L$71</f>
        <v>18968.988064320001</v>
      </c>
      <c r="AC1461" s="15">
        <f>retribucións!$H$59</f>
        <v>19124.976097919996</v>
      </c>
      <c r="AD1461" s="15">
        <f t="shared" si="65"/>
        <v>155.98803359999511</v>
      </c>
    </row>
    <row r="1462" spans="1:30" ht="15" customHeight="1" x14ac:dyDescent="0.25">
      <c r="A1462" s="13" t="s">
        <v>17</v>
      </c>
      <c r="B1462" s="13" t="s">
        <v>119</v>
      </c>
      <c r="C1462" s="14" t="s">
        <v>4816</v>
      </c>
      <c r="D1462" s="24" t="s">
        <v>4817</v>
      </c>
      <c r="E1462" s="14" t="s">
        <v>4818</v>
      </c>
      <c r="F1462" s="14" t="s">
        <v>1348</v>
      </c>
      <c r="G1462" s="11">
        <v>10</v>
      </c>
      <c r="H1462" s="15">
        <f>retribucións!$E$59</f>
        <v>6486.34</v>
      </c>
      <c r="I1462" s="11" t="s">
        <v>1349</v>
      </c>
      <c r="J1462" s="24" t="s">
        <v>1350</v>
      </c>
      <c r="K1462" s="11">
        <v>11</v>
      </c>
      <c r="L1462" s="14"/>
      <c r="M1462" s="14"/>
      <c r="N1462" s="12"/>
      <c r="O1462" s="25"/>
      <c r="P1462" s="14" t="s">
        <v>4819</v>
      </c>
      <c r="Q1462" s="11" t="s">
        <v>15</v>
      </c>
      <c r="R1462" s="16" t="s">
        <v>4820</v>
      </c>
      <c r="S1462" s="12"/>
      <c r="T1462" s="13" t="s">
        <v>17</v>
      </c>
      <c r="U1462" s="13" t="s">
        <v>6687</v>
      </c>
      <c r="V1462" s="11" t="s">
        <v>119</v>
      </c>
      <c r="W1462" s="14" t="s">
        <v>119</v>
      </c>
      <c r="X1462" s="14" t="s">
        <v>119</v>
      </c>
      <c r="Y1462" s="14" t="s">
        <v>119</v>
      </c>
      <c r="Z1462" s="14" t="s">
        <v>119</v>
      </c>
      <c r="AA1462" s="14"/>
      <c r="AB1462" s="15">
        <f>retribucións!$L$71</f>
        <v>18968.988064320001</v>
      </c>
      <c r="AC1462" s="15">
        <f>retribucións!$H$59</f>
        <v>19124.976097919996</v>
      </c>
      <c r="AD1462" s="15">
        <f t="shared" si="65"/>
        <v>155.98803359999511</v>
      </c>
    </row>
    <row r="1463" spans="1:30" ht="15" customHeight="1" x14ac:dyDescent="0.25">
      <c r="A1463" s="13" t="s">
        <v>17</v>
      </c>
      <c r="B1463" s="13" t="s">
        <v>119</v>
      </c>
      <c r="C1463" s="14" t="s">
        <v>4816</v>
      </c>
      <c r="D1463" s="24" t="s">
        <v>4821</v>
      </c>
      <c r="E1463" s="14" t="s">
        <v>4822</v>
      </c>
      <c r="F1463" s="14" t="s">
        <v>1348</v>
      </c>
      <c r="G1463" s="11">
        <v>10</v>
      </c>
      <c r="H1463" s="15">
        <f>retribucións!$E$59</f>
        <v>6486.34</v>
      </c>
      <c r="I1463" s="11" t="s">
        <v>1349</v>
      </c>
      <c r="J1463" s="24" t="s">
        <v>1350</v>
      </c>
      <c r="K1463" s="11">
        <v>11</v>
      </c>
      <c r="L1463" s="14"/>
      <c r="M1463" s="14"/>
      <c r="N1463" s="12"/>
      <c r="O1463" s="25"/>
      <c r="P1463" s="14" t="s">
        <v>4819</v>
      </c>
      <c r="Q1463" s="11" t="s">
        <v>15</v>
      </c>
      <c r="R1463" s="16"/>
      <c r="S1463" s="12"/>
      <c r="T1463" s="13" t="s">
        <v>17</v>
      </c>
      <c r="U1463" s="13" t="s">
        <v>6687</v>
      </c>
      <c r="V1463" s="11" t="s">
        <v>119</v>
      </c>
      <c r="W1463" s="14" t="s">
        <v>119</v>
      </c>
      <c r="X1463" s="14" t="s">
        <v>119</v>
      </c>
      <c r="Y1463" s="14" t="s">
        <v>119</v>
      </c>
      <c r="Z1463" s="14" t="s">
        <v>119</v>
      </c>
      <c r="AA1463" s="14"/>
      <c r="AB1463" s="15">
        <f>retribucións!$L$71</f>
        <v>18968.988064320001</v>
      </c>
      <c r="AC1463" s="15">
        <f>retribucións!$H$59</f>
        <v>19124.976097919996</v>
      </c>
      <c r="AD1463" s="15">
        <f t="shared" si="65"/>
        <v>155.98803359999511</v>
      </c>
    </row>
    <row r="1464" spans="1:30" ht="15" customHeight="1" x14ac:dyDescent="0.25">
      <c r="A1464" s="13" t="s">
        <v>17</v>
      </c>
      <c r="B1464" s="13" t="s">
        <v>119</v>
      </c>
      <c r="C1464" s="14" t="s">
        <v>4816</v>
      </c>
      <c r="D1464" s="24" t="s">
        <v>4823</v>
      </c>
      <c r="E1464" s="14" t="s">
        <v>4824</v>
      </c>
      <c r="F1464" s="14" t="s">
        <v>1348</v>
      </c>
      <c r="G1464" s="11">
        <v>10</v>
      </c>
      <c r="H1464" s="15">
        <f>retribucións!$E$59</f>
        <v>6486.34</v>
      </c>
      <c r="I1464" s="11" t="s">
        <v>1349</v>
      </c>
      <c r="J1464" s="24" t="s">
        <v>1350</v>
      </c>
      <c r="K1464" s="11">
        <v>11</v>
      </c>
      <c r="L1464" s="14"/>
      <c r="M1464" s="14"/>
      <c r="N1464" s="12"/>
      <c r="O1464" s="25"/>
      <c r="P1464" s="14" t="s">
        <v>4825</v>
      </c>
      <c r="Q1464" s="11" t="s">
        <v>15</v>
      </c>
      <c r="R1464" s="16"/>
      <c r="S1464" s="12"/>
      <c r="T1464" s="13" t="s">
        <v>17</v>
      </c>
      <c r="U1464" s="13" t="s">
        <v>6687</v>
      </c>
      <c r="V1464" s="11" t="s">
        <v>119</v>
      </c>
      <c r="W1464" s="14" t="s">
        <v>119</v>
      </c>
      <c r="X1464" s="14" t="s">
        <v>119</v>
      </c>
      <c r="Y1464" s="14" t="s">
        <v>119</v>
      </c>
      <c r="Z1464" s="14" t="s">
        <v>119</v>
      </c>
      <c r="AA1464" s="14"/>
      <c r="AB1464" s="15">
        <f>retribucións!$L$71</f>
        <v>18968.988064320001</v>
      </c>
      <c r="AC1464" s="15">
        <f>retribucións!$H$59</f>
        <v>19124.976097919996</v>
      </c>
      <c r="AD1464" s="15">
        <f t="shared" si="65"/>
        <v>155.98803359999511</v>
      </c>
    </row>
    <row r="1465" spans="1:30" ht="15" customHeight="1" x14ac:dyDescent="0.25">
      <c r="A1465" s="13" t="s">
        <v>17</v>
      </c>
      <c r="B1465" s="13" t="s">
        <v>17</v>
      </c>
      <c r="C1465" s="14" t="s">
        <v>4826</v>
      </c>
      <c r="D1465" s="24" t="s">
        <v>4827</v>
      </c>
      <c r="E1465" s="14" t="s">
        <v>4828</v>
      </c>
      <c r="F1465" s="14" t="s">
        <v>1348</v>
      </c>
      <c r="G1465" s="11">
        <v>9</v>
      </c>
      <c r="H1465" s="15">
        <f>retribucións!$E$60</f>
        <v>6319.04</v>
      </c>
      <c r="I1465" s="11" t="s">
        <v>1349</v>
      </c>
      <c r="J1465" s="24" t="s">
        <v>1350</v>
      </c>
      <c r="K1465" s="11">
        <v>11</v>
      </c>
      <c r="L1465" s="14"/>
      <c r="M1465" s="14"/>
      <c r="N1465" s="12"/>
      <c r="O1465" s="25"/>
      <c r="P1465" s="14"/>
      <c r="Q1465" s="11" t="s">
        <v>15</v>
      </c>
      <c r="R1465" s="16" t="s">
        <v>936</v>
      </c>
      <c r="S1465" s="12"/>
      <c r="T1465" s="13" t="s">
        <v>17</v>
      </c>
      <c r="U1465" s="13" t="s">
        <v>17</v>
      </c>
      <c r="V1465" s="11">
        <v>475</v>
      </c>
      <c r="W1465" s="14" t="s">
        <v>937</v>
      </c>
      <c r="X1465" s="14" t="s">
        <v>938</v>
      </c>
      <c r="Y1465" s="14" t="s">
        <v>20</v>
      </c>
      <c r="Z1465" s="14">
        <v>0</v>
      </c>
      <c r="AA1465" s="14"/>
      <c r="AB1465" s="15">
        <f>retribucións!$H$71</f>
        <v>18383.701689600002</v>
      </c>
      <c r="AC1465" s="15">
        <f>retribucións!$H$60</f>
        <v>18626.938628479998</v>
      </c>
      <c r="AD1465" s="15">
        <f t="shared" si="65"/>
        <v>243.23693887999616</v>
      </c>
    </row>
    <row r="1466" spans="1:30" ht="15" customHeight="1" x14ac:dyDescent="0.25">
      <c r="A1466" s="13" t="s">
        <v>17</v>
      </c>
      <c r="B1466" s="13" t="s">
        <v>119</v>
      </c>
      <c r="C1466" s="14" t="s">
        <v>4829</v>
      </c>
      <c r="D1466" s="24" t="s">
        <v>4830</v>
      </c>
      <c r="E1466" s="14" t="s">
        <v>4831</v>
      </c>
      <c r="F1466" s="14" t="s">
        <v>1348</v>
      </c>
      <c r="G1466" s="11">
        <v>9</v>
      </c>
      <c r="H1466" s="15">
        <f>retribucións!$E$60</f>
        <v>6319.04</v>
      </c>
      <c r="I1466" s="11" t="s">
        <v>1349</v>
      </c>
      <c r="J1466" s="24" t="s">
        <v>1350</v>
      </c>
      <c r="K1466" s="11">
        <v>11</v>
      </c>
      <c r="L1466" s="14"/>
      <c r="M1466" s="14"/>
      <c r="N1466" s="12"/>
      <c r="O1466" s="25"/>
      <c r="P1466" s="14"/>
      <c r="Q1466" s="11" t="s">
        <v>15</v>
      </c>
      <c r="R1466" s="16" t="s">
        <v>4832</v>
      </c>
      <c r="S1466" s="12"/>
      <c r="T1466" s="13" t="s">
        <v>17</v>
      </c>
      <c r="U1466" s="13" t="s">
        <v>6687</v>
      </c>
      <c r="V1466" s="11" t="s">
        <v>119</v>
      </c>
      <c r="W1466" s="14" t="s">
        <v>119</v>
      </c>
      <c r="X1466" s="14" t="s">
        <v>119</v>
      </c>
      <c r="Y1466" s="14" t="s">
        <v>119</v>
      </c>
      <c r="Z1466" s="14" t="s">
        <v>119</v>
      </c>
      <c r="AA1466" s="14"/>
      <c r="AB1466" s="15">
        <f>retribucións!$H$71</f>
        <v>18383.701689600002</v>
      </c>
      <c r="AC1466" s="15">
        <f>retribucións!$H$60</f>
        <v>18626.938628479998</v>
      </c>
      <c r="AD1466" s="15">
        <f t="shared" si="65"/>
        <v>243.23693887999616</v>
      </c>
    </row>
    <row r="1467" spans="1:30" ht="15" customHeight="1" x14ac:dyDescent="0.25">
      <c r="A1467" s="13" t="s">
        <v>17</v>
      </c>
      <c r="B1467" s="13" t="s">
        <v>17</v>
      </c>
      <c r="C1467" s="14" t="s">
        <v>1351</v>
      </c>
      <c r="D1467" s="24" t="s">
        <v>4833</v>
      </c>
      <c r="E1467" s="14" t="s">
        <v>4834</v>
      </c>
      <c r="F1467" s="14" t="s">
        <v>1348</v>
      </c>
      <c r="G1467" s="11">
        <v>9</v>
      </c>
      <c r="H1467" s="15">
        <f>retribucións!$E$60</f>
        <v>6319.04</v>
      </c>
      <c r="I1467" s="11" t="s">
        <v>1349</v>
      </c>
      <c r="J1467" s="24" t="s">
        <v>1350</v>
      </c>
      <c r="K1467" s="11">
        <v>11</v>
      </c>
      <c r="L1467" s="14"/>
      <c r="M1467" s="14"/>
      <c r="N1467" s="12"/>
      <c r="O1467" s="25"/>
      <c r="P1467" s="14"/>
      <c r="Q1467" s="11" t="s">
        <v>15</v>
      </c>
      <c r="R1467" s="16">
        <v>9031</v>
      </c>
      <c r="S1467" s="12"/>
      <c r="T1467" s="13" t="s">
        <v>17</v>
      </c>
      <c r="U1467" s="13" t="s">
        <v>17</v>
      </c>
      <c r="V1467" s="11">
        <v>485</v>
      </c>
      <c r="W1467" s="14" t="s">
        <v>939</v>
      </c>
      <c r="X1467" s="14" t="s">
        <v>940</v>
      </c>
      <c r="Y1467" s="14" t="s">
        <v>20</v>
      </c>
      <c r="Z1467" s="14">
        <v>0</v>
      </c>
      <c r="AA1467" s="14"/>
      <c r="AB1467" s="15">
        <f>retribucións!$H$71</f>
        <v>18383.701689600002</v>
      </c>
      <c r="AC1467" s="15">
        <f>retribucións!$H$60</f>
        <v>18626.938628479998</v>
      </c>
      <c r="AD1467" s="15">
        <f t="shared" si="65"/>
        <v>243.23693887999616</v>
      </c>
    </row>
    <row r="1468" spans="1:30" ht="15" customHeight="1" x14ac:dyDescent="0.25">
      <c r="A1468" s="13" t="s">
        <v>17</v>
      </c>
      <c r="B1468" s="13" t="s">
        <v>119</v>
      </c>
      <c r="C1468" s="14" t="s">
        <v>1351</v>
      </c>
      <c r="D1468" s="24" t="s">
        <v>4835</v>
      </c>
      <c r="E1468" s="14" t="s">
        <v>4836</v>
      </c>
      <c r="F1468" s="14" t="s">
        <v>1348</v>
      </c>
      <c r="G1468" s="11">
        <v>9</v>
      </c>
      <c r="H1468" s="15">
        <f>retribucións!$E$60</f>
        <v>6319.04</v>
      </c>
      <c r="I1468" s="11" t="s">
        <v>1349</v>
      </c>
      <c r="J1468" s="24" t="s">
        <v>1350</v>
      </c>
      <c r="K1468" s="11">
        <v>11</v>
      </c>
      <c r="L1468" s="14"/>
      <c r="M1468" s="14"/>
      <c r="N1468" s="12"/>
      <c r="O1468" s="25"/>
      <c r="P1468" s="14"/>
      <c r="Q1468" s="11" t="s">
        <v>15</v>
      </c>
      <c r="R1468" s="16">
        <v>9031</v>
      </c>
      <c r="S1468" s="12"/>
      <c r="T1468" s="13" t="s">
        <v>17</v>
      </c>
      <c r="U1468" s="13" t="s">
        <v>6687</v>
      </c>
      <c r="V1468" s="11" t="s">
        <v>119</v>
      </c>
      <c r="W1468" s="14" t="s">
        <v>119</v>
      </c>
      <c r="X1468" s="14" t="s">
        <v>119</v>
      </c>
      <c r="Y1468" s="14" t="s">
        <v>119</v>
      </c>
      <c r="Z1468" s="14" t="s">
        <v>119</v>
      </c>
      <c r="AA1468" s="14"/>
      <c r="AB1468" s="15">
        <f>retribucións!$H$71</f>
        <v>18383.701689600002</v>
      </c>
      <c r="AC1468" s="15">
        <f>retribucións!$H$60</f>
        <v>18626.938628479998</v>
      </c>
      <c r="AD1468" s="15">
        <f t="shared" si="65"/>
        <v>243.23693887999616</v>
      </c>
    </row>
    <row r="1469" spans="1:30" ht="15" customHeight="1" x14ac:dyDescent="0.25">
      <c r="A1469" s="13" t="s">
        <v>17</v>
      </c>
      <c r="B1469" s="13" t="s">
        <v>17</v>
      </c>
      <c r="C1469" s="14" t="s">
        <v>1354</v>
      </c>
      <c r="D1469" s="24" t="s">
        <v>4837</v>
      </c>
      <c r="E1469" s="14" t="s">
        <v>4838</v>
      </c>
      <c r="F1469" s="14" t="s">
        <v>1348</v>
      </c>
      <c r="G1469" s="11">
        <v>9</v>
      </c>
      <c r="H1469" s="15">
        <f>retribucións!$E$60</f>
        <v>6319.04</v>
      </c>
      <c r="I1469" s="11" t="s">
        <v>1349</v>
      </c>
      <c r="J1469" s="24" t="s">
        <v>1350</v>
      </c>
      <c r="K1469" s="11">
        <v>11</v>
      </c>
      <c r="L1469" s="14"/>
      <c r="M1469" s="14"/>
      <c r="N1469" s="12"/>
      <c r="O1469" s="25"/>
      <c r="P1469" s="14"/>
      <c r="Q1469" s="11" t="s">
        <v>15</v>
      </c>
      <c r="R1469" s="16">
        <v>9031</v>
      </c>
      <c r="S1469" s="12"/>
      <c r="T1469" s="13" t="s">
        <v>17</v>
      </c>
      <c r="U1469" s="13" t="s">
        <v>17</v>
      </c>
      <c r="V1469" s="11">
        <v>156</v>
      </c>
      <c r="W1469" s="14" t="s">
        <v>941</v>
      </c>
      <c r="X1469" s="14" t="s">
        <v>942</v>
      </c>
      <c r="Y1469" s="14">
        <v>0</v>
      </c>
      <c r="Z1469" s="14" t="s">
        <v>943</v>
      </c>
      <c r="AA1469" s="14"/>
      <c r="AB1469" s="15">
        <f>retribucións!$H$71</f>
        <v>18383.701689600002</v>
      </c>
      <c r="AC1469" s="15">
        <f>retribucións!$H$60</f>
        <v>18626.938628479998</v>
      </c>
      <c r="AD1469" s="15">
        <f t="shared" si="65"/>
        <v>243.23693887999616</v>
      </c>
    </row>
    <row r="1470" spans="1:30" ht="15" customHeight="1" x14ac:dyDescent="0.25">
      <c r="A1470" s="13" t="s">
        <v>17</v>
      </c>
      <c r="B1470" s="13" t="s">
        <v>119</v>
      </c>
      <c r="C1470" s="14" t="s">
        <v>4839</v>
      </c>
      <c r="D1470" s="24" t="s">
        <v>4840</v>
      </c>
      <c r="E1470" s="14" t="s">
        <v>4841</v>
      </c>
      <c r="F1470" s="14" t="s">
        <v>1348</v>
      </c>
      <c r="G1470" s="11">
        <v>9</v>
      </c>
      <c r="H1470" s="15">
        <f>retribucións!$E$60</f>
        <v>6319.04</v>
      </c>
      <c r="I1470" s="11" t="s">
        <v>1349</v>
      </c>
      <c r="J1470" s="24" t="s">
        <v>1350</v>
      </c>
      <c r="K1470" s="11">
        <v>11</v>
      </c>
      <c r="L1470" s="14"/>
      <c r="M1470" s="14"/>
      <c r="N1470" s="12"/>
      <c r="O1470" s="25"/>
      <c r="P1470" s="14"/>
      <c r="Q1470" s="11" t="s">
        <v>15</v>
      </c>
      <c r="R1470" s="16">
        <v>9031</v>
      </c>
      <c r="S1470" s="12"/>
      <c r="T1470" s="13" t="s">
        <v>17</v>
      </c>
      <c r="U1470" s="13" t="s">
        <v>6687</v>
      </c>
      <c r="V1470" s="11" t="s">
        <v>119</v>
      </c>
      <c r="W1470" s="14" t="s">
        <v>119</v>
      </c>
      <c r="X1470" s="14" t="s">
        <v>119</v>
      </c>
      <c r="Y1470" s="14" t="s">
        <v>119</v>
      </c>
      <c r="Z1470" s="14" t="s">
        <v>119</v>
      </c>
      <c r="AA1470" s="14"/>
      <c r="AB1470" s="15">
        <f>retribucións!$H$71</f>
        <v>18383.701689600002</v>
      </c>
      <c r="AC1470" s="15">
        <f>retribucións!$H$60</f>
        <v>18626.938628479998</v>
      </c>
      <c r="AD1470" s="15">
        <f t="shared" si="65"/>
        <v>243.23693887999616</v>
      </c>
    </row>
    <row r="1471" spans="1:30" ht="15" customHeight="1" x14ac:dyDescent="0.25">
      <c r="A1471" s="13" t="s">
        <v>17</v>
      </c>
      <c r="B1471" s="13" t="s">
        <v>119</v>
      </c>
      <c r="C1471" s="14" t="s">
        <v>4842</v>
      </c>
      <c r="D1471" s="24" t="s">
        <v>4843</v>
      </c>
      <c r="E1471" s="14" t="s">
        <v>4844</v>
      </c>
      <c r="F1471" s="14" t="s">
        <v>4845</v>
      </c>
      <c r="G1471" s="11">
        <v>9</v>
      </c>
      <c r="H1471" s="15">
        <f>retribucións!$E$60</f>
        <v>6319.04</v>
      </c>
      <c r="I1471" s="11" t="s">
        <v>1349</v>
      </c>
      <c r="J1471" s="24" t="s">
        <v>1350</v>
      </c>
      <c r="K1471" s="11">
        <v>11</v>
      </c>
      <c r="L1471" s="14"/>
      <c r="M1471" s="14"/>
      <c r="N1471" s="12"/>
      <c r="O1471" s="25"/>
      <c r="P1471" s="14"/>
      <c r="Q1471" s="11" t="s">
        <v>15</v>
      </c>
      <c r="R1471" s="16">
        <v>1783</v>
      </c>
      <c r="S1471" s="12"/>
      <c r="T1471" s="13" t="s">
        <v>17</v>
      </c>
      <c r="U1471" s="13" t="s">
        <v>6687</v>
      </c>
      <c r="V1471" s="11" t="s">
        <v>119</v>
      </c>
      <c r="W1471" s="14" t="s">
        <v>119</v>
      </c>
      <c r="X1471" s="14" t="s">
        <v>119</v>
      </c>
      <c r="Y1471" s="14" t="s">
        <v>119</v>
      </c>
      <c r="Z1471" s="14" t="s">
        <v>119</v>
      </c>
      <c r="AA1471" s="14"/>
      <c r="AB1471" s="15">
        <f>retribucións!$H$71</f>
        <v>18383.701689600002</v>
      </c>
      <c r="AC1471" s="15">
        <f>retribucións!$H$60</f>
        <v>18626.938628479998</v>
      </c>
      <c r="AD1471" s="15">
        <f t="shared" si="65"/>
        <v>243.23693887999616</v>
      </c>
    </row>
    <row r="1472" spans="1:30" ht="15" customHeight="1" x14ac:dyDescent="0.25">
      <c r="A1472" s="13" t="s">
        <v>17</v>
      </c>
      <c r="B1472" s="13" t="s">
        <v>119</v>
      </c>
      <c r="C1472" s="14" t="s">
        <v>4846</v>
      </c>
      <c r="D1472" s="24" t="s">
        <v>4847</v>
      </c>
      <c r="E1472" s="14" t="s">
        <v>4848</v>
      </c>
      <c r="F1472" s="14" t="s">
        <v>1903</v>
      </c>
      <c r="G1472" s="11">
        <v>12</v>
      </c>
      <c r="H1472" s="15">
        <f>retribucións!$E$57</f>
        <v>6822.48</v>
      </c>
      <c r="I1472" s="11" t="s">
        <v>1349</v>
      </c>
      <c r="J1472" s="24" t="s">
        <v>1350</v>
      </c>
      <c r="K1472" s="11">
        <v>1</v>
      </c>
      <c r="L1472" s="14"/>
      <c r="M1472" s="14"/>
      <c r="N1472" s="12"/>
      <c r="O1472" s="25"/>
      <c r="P1472" s="14" t="s">
        <v>4849</v>
      </c>
      <c r="Q1472" s="11" t="s">
        <v>15</v>
      </c>
      <c r="R1472" s="16" t="s">
        <v>944</v>
      </c>
      <c r="S1472" s="12"/>
      <c r="T1472" s="13" t="s">
        <v>17</v>
      </c>
      <c r="U1472" s="13" t="s">
        <v>6687</v>
      </c>
      <c r="V1472" s="11" t="s">
        <v>119</v>
      </c>
      <c r="W1472" s="14" t="s">
        <v>119</v>
      </c>
      <c r="X1472" s="14" t="s">
        <v>119</v>
      </c>
      <c r="Y1472" s="14" t="s">
        <v>119</v>
      </c>
      <c r="Z1472" s="14" t="s">
        <v>119</v>
      </c>
      <c r="AA1472" s="14"/>
      <c r="AB1472" s="15">
        <f>retribucións!$M$71</f>
        <v>20068.13154432</v>
      </c>
      <c r="AC1472" s="15">
        <f>retribucións!$H$57</f>
        <v>20226.167297279997</v>
      </c>
      <c r="AD1472" s="15">
        <f t="shared" si="65"/>
        <v>158.0357529599969</v>
      </c>
    </row>
    <row r="1473" spans="1:30" ht="15" customHeight="1" x14ac:dyDescent="0.25">
      <c r="A1473" s="13" t="s">
        <v>17</v>
      </c>
      <c r="B1473" s="13" t="s">
        <v>119</v>
      </c>
      <c r="C1473" s="14" t="s">
        <v>4846</v>
      </c>
      <c r="D1473" s="24" t="s">
        <v>4850</v>
      </c>
      <c r="E1473" s="14" t="s">
        <v>4851</v>
      </c>
      <c r="F1473" s="14" t="s">
        <v>1903</v>
      </c>
      <c r="G1473" s="11">
        <v>12</v>
      </c>
      <c r="H1473" s="15">
        <f>retribucións!$E$57</f>
        <v>6822.48</v>
      </c>
      <c r="I1473" s="11" t="s">
        <v>1349</v>
      </c>
      <c r="J1473" s="24" t="s">
        <v>1350</v>
      </c>
      <c r="K1473" s="11">
        <v>1</v>
      </c>
      <c r="L1473" s="14"/>
      <c r="M1473" s="14"/>
      <c r="N1473" s="12"/>
      <c r="O1473" s="25"/>
      <c r="P1473" s="14" t="s">
        <v>4849</v>
      </c>
      <c r="Q1473" s="11" t="s">
        <v>15</v>
      </c>
      <c r="R1473" s="16">
        <v>1719</v>
      </c>
      <c r="S1473" s="12"/>
      <c r="T1473" s="13" t="s">
        <v>17</v>
      </c>
      <c r="U1473" s="13" t="s">
        <v>6687</v>
      </c>
      <c r="V1473" s="11" t="s">
        <v>119</v>
      </c>
      <c r="W1473" s="14" t="s">
        <v>119</v>
      </c>
      <c r="X1473" s="14" t="s">
        <v>119</v>
      </c>
      <c r="Y1473" s="14" t="s">
        <v>119</v>
      </c>
      <c r="Z1473" s="14" t="s">
        <v>119</v>
      </c>
      <c r="AA1473" s="14"/>
      <c r="AB1473" s="15">
        <f>retribucións!$M$71</f>
        <v>20068.13154432</v>
      </c>
      <c r="AC1473" s="15">
        <f>retribucións!$H$57</f>
        <v>20226.167297279997</v>
      </c>
      <c r="AD1473" s="15">
        <f t="shared" si="65"/>
        <v>158.0357529599969</v>
      </c>
    </row>
    <row r="1474" spans="1:30" ht="15" customHeight="1" x14ac:dyDescent="0.25">
      <c r="A1474" s="13" t="s">
        <v>17</v>
      </c>
      <c r="B1474" s="13" t="s">
        <v>119</v>
      </c>
      <c r="C1474" s="14" t="s">
        <v>4846</v>
      </c>
      <c r="D1474" s="24" t="s">
        <v>4852</v>
      </c>
      <c r="E1474" s="14" t="s">
        <v>4853</v>
      </c>
      <c r="F1474" s="14" t="s">
        <v>1903</v>
      </c>
      <c r="G1474" s="11">
        <v>12</v>
      </c>
      <c r="H1474" s="15">
        <f>retribucións!$E$57</f>
        <v>6822.48</v>
      </c>
      <c r="I1474" s="11" t="s">
        <v>1349</v>
      </c>
      <c r="J1474" s="24" t="s">
        <v>1350</v>
      </c>
      <c r="K1474" s="11">
        <v>1</v>
      </c>
      <c r="L1474" s="14"/>
      <c r="M1474" s="14"/>
      <c r="N1474" s="12"/>
      <c r="O1474" s="25"/>
      <c r="P1474" s="14" t="s">
        <v>4849</v>
      </c>
      <c r="Q1474" s="11" t="s">
        <v>15</v>
      </c>
      <c r="R1474" s="16" t="s">
        <v>944</v>
      </c>
      <c r="S1474" s="12"/>
      <c r="T1474" s="13" t="s">
        <v>17</v>
      </c>
      <c r="U1474" s="13" t="s">
        <v>6687</v>
      </c>
      <c r="V1474" s="11" t="s">
        <v>119</v>
      </c>
      <c r="W1474" s="14" t="s">
        <v>119</v>
      </c>
      <c r="X1474" s="14" t="s">
        <v>119</v>
      </c>
      <c r="Y1474" s="14" t="s">
        <v>119</v>
      </c>
      <c r="Z1474" s="14" t="s">
        <v>119</v>
      </c>
      <c r="AA1474" s="14"/>
      <c r="AB1474" s="15">
        <f>retribucións!$M$71</f>
        <v>20068.13154432</v>
      </c>
      <c r="AC1474" s="15">
        <f>retribucións!$H$57</f>
        <v>20226.167297279997</v>
      </c>
      <c r="AD1474" s="15">
        <f t="shared" si="65"/>
        <v>158.0357529599969</v>
      </c>
    </row>
    <row r="1475" spans="1:30" ht="15" customHeight="1" x14ac:dyDescent="0.25">
      <c r="A1475" s="13" t="s">
        <v>17</v>
      </c>
      <c r="B1475" s="13" t="s">
        <v>17</v>
      </c>
      <c r="C1475" s="14" t="s">
        <v>4846</v>
      </c>
      <c r="D1475" s="24" t="s">
        <v>4854</v>
      </c>
      <c r="E1475" s="14" t="s">
        <v>4855</v>
      </c>
      <c r="F1475" s="14" t="s">
        <v>1903</v>
      </c>
      <c r="G1475" s="11">
        <v>12</v>
      </c>
      <c r="H1475" s="15">
        <f>retribucións!$E$57</f>
        <v>6822.48</v>
      </c>
      <c r="I1475" s="11" t="s">
        <v>1349</v>
      </c>
      <c r="J1475" s="24" t="s">
        <v>1350</v>
      </c>
      <c r="K1475" s="11">
        <v>1</v>
      </c>
      <c r="L1475" s="14"/>
      <c r="M1475" s="14"/>
      <c r="N1475" s="12"/>
      <c r="O1475" s="25"/>
      <c r="P1475" s="14" t="s">
        <v>4849</v>
      </c>
      <c r="Q1475" s="11" t="s">
        <v>15</v>
      </c>
      <c r="R1475" s="16" t="s">
        <v>944</v>
      </c>
      <c r="S1475" s="12"/>
      <c r="T1475" s="13" t="s">
        <v>17</v>
      </c>
      <c r="U1475" s="13" t="s">
        <v>17</v>
      </c>
      <c r="V1475" s="11">
        <v>267</v>
      </c>
      <c r="W1475" s="14" t="s">
        <v>945</v>
      </c>
      <c r="X1475" s="14" t="s">
        <v>946</v>
      </c>
      <c r="Y1475" s="14" t="s">
        <v>20</v>
      </c>
      <c r="Z1475" s="14">
        <v>0</v>
      </c>
      <c r="AA1475" s="14"/>
      <c r="AB1475" s="15">
        <f>retribucións!$M$71</f>
        <v>20068.13154432</v>
      </c>
      <c r="AC1475" s="15">
        <f>retribucións!$H$57</f>
        <v>20226.167297279997</v>
      </c>
      <c r="AD1475" s="15">
        <f t="shared" si="65"/>
        <v>158.0357529599969</v>
      </c>
    </row>
    <row r="1476" spans="1:30" ht="15" customHeight="1" x14ac:dyDescent="0.25">
      <c r="A1476" s="13" t="s">
        <v>17</v>
      </c>
      <c r="B1476" s="13" t="s">
        <v>119</v>
      </c>
      <c r="C1476" s="14" t="s">
        <v>4846</v>
      </c>
      <c r="D1476" s="24" t="s">
        <v>4856</v>
      </c>
      <c r="E1476" s="14" t="s">
        <v>4857</v>
      </c>
      <c r="F1476" s="14" t="s">
        <v>4845</v>
      </c>
      <c r="G1476" s="11">
        <v>9</v>
      </c>
      <c r="H1476" s="15">
        <f>retribucións!$E$60</f>
        <v>6319.04</v>
      </c>
      <c r="I1476" s="11" t="s">
        <v>1349</v>
      </c>
      <c r="J1476" s="24" t="s">
        <v>1350</v>
      </c>
      <c r="K1476" s="11">
        <v>11</v>
      </c>
      <c r="L1476" s="14"/>
      <c r="M1476" s="14"/>
      <c r="N1476" s="12"/>
      <c r="O1476" s="25"/>
      <c r="P1476" s="14"/>
      <c r="Q1476" s="11" t="s">
        <v>15</v>
      </c>
      <c r="R1476" s="16">
        <v>1718</v>
      </c>
      <c r="S1476" s="12"/>
      <c r="T1476" s="13" t="s">
        <v>17</v>
      </c>
      <c r="U1476" s="13" t="s">
        <v>6687</v>
      </c>
      <c r="V1476" s="11" t="s">
        <v>119</v>
      </c>
      <c r="W1476" s="14" t="s">
        <v>119</v>
      </c>
      <c r="X1476" s="14" t="s">
        <v>119</v>
      </c>
      <c r="Y1476" s="14" t="s">
        <v>119</v>
      </c>
      <c r="Z1476" s="14" t="s">
        <v>119</v>
      </c>
      <c r="AA1476" s="14"/>
      <c r="AB1476" s="15">
        <f>retribucións!$H$71</f>
        <v>18383.701689600002</v>
      </c>
      <c r="AC1476" s="15">
        <f>retribucións!$H$60</f>
        <v>18626.938628479998</v>
      </c>
      <c r="AD1476" s="15">
        <f t="shared" si="65"/>
        <v>243.23693887999616</v>
      </c>
    </row>
    <row r="1477" spans="1:30" ht="15" customHeight="1" x14ac:dyDescent="0.25">
      <c r="A1477" s="13" t="s">
        <v>17</v>
      </c>
      <c r="B1477" s="13" t="s">
        <v>119</v>
      </c>
      <c r="C1477" s="14" t="s">
        <v>4846</v>
      </c>
      <c r="D1477" s="24" t="s">
        <v>4858</v>
      </c>
      <c r="E1477" s="14" t="s">
        <v>4859</v>
      </c>
      <c r="F1477" s="14" t="s">
        <v>4845</v>
      </c>
      <c r="G1477" s="11">
        <v>9</v>
      </c>
      <c r="H1477" s="15">
        <f>retribucións!$E$60</f>
        <v>6319.04</v>
      </c>
      <c r="I1477" s="11" t="s">
        <v>1349</v>
      </c>
      <c r="J1477" s="24" t="s">
        <v>1350</v>
      </c>
      <c r="K1477" s="11">
        <v>11</v>
      </c>
      <c r="L1477" s="14"/>
      <c r="M1477" s="14"/>
      <c r="N1477" s="12"/>
      <c r="O1477" s="25"/>
      <c r="P1477" s="14"/>
      <c r="Q1477" s="11" t="s">
        <v>15</v>
      </c>
      <c r="R1477" s="16">
        <v>1718</v>
      </c>
      <c r="S1477" s="12"/>
      <c r="T1477" s="13" t="s">
        <v>17</v>
      </c>
      <c r="U1477" s="13" t="s">
        <v>6687</v>
      </c>
      <c r="V1477" s="11" t="s">
        <v>119</v>
      </c>
      <c r="W1477" s="14" t="s">
        <v>119</v>
      </c>
      <c r="X1477" s="14" t="s">
        <v>119</v>
      </c>
      <c r="Y1477" s="14" t="s">
        <v>119</v>
      </c>
      <c r="Z1477" s="14" t="s">
        <v>119</v>
      </c>
      <c r="AA1477" s="14"/>
      <c r="AB1477" s="15">
        <f>retribucións!$H$71</f>
        <v>18383.701689600002</v>
      </c>
      <c r="AC1477" s="15">
        <f>retribucións!$H$60</f>
        <v>18626.938628479998</v>
      </c>
      <c r="AD1477" s="15">
        <f t="shared" si="65"/>
        <v>243.23693887999616</v>
      </c>
    </row>
    <row r="1478" spans="1:30" ht="15" customHeight="1" x14ac:dyDescent="0.25">
      <c r="A1478" s="13" t="s">
        <v>17</v>
      </c>
      <c r="B1478" s="13" t="s">
        <v>119</v>
      </c>
      <c r="C1478" s="14" t="s">
        <v>4846</v>
      </c>
      <c r="D1478" s="24" t="s">
        <v>4860</v>
      </c>
      <c r="E1478" s="14" t="s">
        <v>4861</v>
      </c>
      <c r="F1478" s="14" t="s">
        <v>4845</v>
      </c>
      <c r="G1478" s="11">
        <v>9</v>
      </c>
      <c r="H1478" s="15">
        <f>retribucións!$E$60</f>
        <v>6319.04</v>
      </c>
      <c r="I1478" s="11" t="s">
        <v>1349</v>
      </c>
      <c r="J1478" s="24" t="s">
        <v>1350</v>
      </c>
      <c r="K1478" s="11">
        <v>11</v>
      </c>
      <c r="L1478" s="14"/>
      <c r="M1478" s="14"/>
      <c r="N1478" s="12"/>
      <c r="O1478" s="25"/>
      <c r="P1478" s="14"/>
      <c r="Q1478" s="11" t="s">
        <v>15</v>
      </c>
      <c r="R1478" s="16">
        <v>1718</v>
      </c>
      <c r="S1478" s="12"/>
      <c r="T1478" s="13" t="s">
        <v>17</v>
      </c>
      <c r="U1478" s="13" t="s">
        <v>6687</v>
      </c>
      <c r="V1478" s="11" t="s">
        <v>119</v>
      </c>
      <c r="W1478" s="14" t="s">
        <v>119</v>
      </c>
      <c r="X1478" s="14" t="s">
        <v>119</v>
      </c>
      <c r="Y1478" s="14" t="s">
        <v>119</v>
      </c>
      <c r="Z1478" s="14" t="s">
        <v>119</v>
      </c>
      <c r="AA1478" s="14"/>
      <c r="AB1478" s="15">
        <f>retribucións!$H$71</f>
        <v>18383.701689600002</v>
      </c>
      <c r="AC1478" s="15">
        <f>retribucións!$H$60</f>
        <v>18626.938628479998</v>
      </c>
      <c r="AD1478" s="15">
        <f t="shared" si="65"/>
        <v>243.23693887999616</v>
      </c>
    </row>
    <row r="1479" spans="1:30" ht="15" customHeight="1" x14ac:dyDescent="0.25">
      <c r="A1479" s="13" t="s">
        <v>17</v>
      </c>
      <c r="B1479" s="13" t="s">
        <v>119</v>
      </c>
      <c r="C1479" s="14" t="s">
        <v>4862</v>
      </c>
      <c r="D1479" s="24" t="s">
        <v>4863</v>
      </c>
      <c r="E1479" s="14" t="s">
        <v>4864</v>
      </c>
      <c r="F1479" s="14" t="s">
        <v>1903</v>
      </c>
      <c r="G1479" s="11">
        <v>12</v>
      </c>
      <c r="H1479" s="15">
        <f>retribucións!$E$57</f>
        <v>6822.48</v>
      </c>
      <c r="I1479" s="11" t="s">
        <v>1349</v>
      </c>
      <c r="J1479" s="24" t="s">
        <v>1350</v>
      </c>
      <c r="K1479" s="11">
        <v>1</v>
      </c>
      <c r="L1479" s="14"/>
      <c r="M1479" s="14"/>
      <c r="N1479" s="12"/>
      <c r="O1479" s="25"/>
      <c r="P1479" s="14" t="s">
        <v>4849</v>
      </c>
      <c r="Q1479" s="11" t="s">
        <v>15</v>
      </c>
      <c r="R1479" s="16" t="s">
        <v>944</v>
      </c>
      <c r="S1479" s="12"/>
      <c r="T1479" s="13" t="s">
        <v>17</v>
      </c>
      <c r="U1479" s="13" t="s">
        <v>6687</v>
      </c>
      <c r="V1479" s="11" t="s">
        <v>119</v>
      </c>
      <c r="W1479" s="14" t="s">
        <v>119</v>
      </c>
      <c r="X1479" s="14" t="s">
        <v>119</v>
      </c>
      <c r="Y1479" s="14" t="s">
        <v>119</v>
      </c>
      <c r="Z1479" s="14" t="s">
        <v>119</v>
      </c>
      <c r="AA1479" s="14"/>
      <c r="AB1479" s="15">
        <f>retribucións!$M$71</f>
        <v>20068.13154432</v>
      </c>
      <c r="AC1479" s="15">
        <f>retribucións!$H$57</f>
        <v>20226.167297279997</v>
      </c>
      <c r="AD1479" s="15">
        <f t="shared" si="65"/>
        <v>158.0357529599969</v>
      </c>
    </row>
    <row r="1480" spans="1:30" ht="15" customHeight="1" x14ac:dyDescent="0.25">
      <c r="A1480" s="13" t="s">
        <v>17</v>
      </c>
      <c r="B1480" s="13" t="s">
        <v>17</v>
      </c>
      <c r="C1480" s="14" t="s">
        <v>4862</v>
      </c>
      <c r="D1480" s="24" t="s">
        <v>4865</v>
      </c>
      <c r="E1480" s="14" t="s">
        <v>4866</v>
      </c>
      <c r="F1480" s="14" t="s">
        <v>1903</v>
      </c>
      <c r="G1480" s="11">
        <v>12</v>
      </c>
      <c r="H1480" s="15">
        <f>retribucións!$E$57</f>
        <v>6822.48</v>
      </c>
      <c r="I1480" s="11" t="s">
        <v>1349</v>
      </c>
      <c r="J1480" s="24" t="s">
        <v>1350</v>
      </c>
      <c r="K1480" s="11">
        <v>1</v>
      </c>
      <c r="L1480" s="14"/>
      <c r="M1480" s="14"/>
      <c r="N1480" s="12"/>
      <c r="O1480" s="25"/>
      <c r="P1480" s="14" t="s">
        <v>4849</v>
      </c>
      <c r="Q1480" s="11" t="s">
        <v>15</v>
      </c>
      <c r="R1480" s="16" t="s">
        <v>944</v>
      </c>
      <c r="S1480" s="12"/>
      <c r="T1480" s="13" t="s">
        <v>17</v>
      </c>
      <c r="U1480" s="13" t="s">
        <v>17</v>
      </c>
      <c r="V1480" s="11">
        <v>605</v>
      </c>
      <c r="W1480" s="14" t="s">
        <v>947</v>
      </c>
      <c r="X1480" s="14" t="s">
        <v>948</v>
      </c>
      <c r="Y1480" s="14" t="s">
        <v>20</v>
      </c>
      <c r="Z1480" s="14">
        <v>0</v>
      </c>
      <c r="AA1480" s="14"/>
      <c r="AB1480" s="15">
        <f>retribucións!$M$71</f>
        <v>20068.13154432</v>
      </c>
      <c r="AC1480" s="15">
        <f>retribucións!$H$57</f>
        <v>20226.167297279997</v>
      </c>
      <c r="AD1480" s="15">
        <f t="shared" si="65"/>
        <v>158.0357529599969</v>
      </c>
    </row>
    <row r="1481" spans="1:30" ht="15" customHeight="1" x14ac:dyDescent="0.25">
      <c r="A1481" s="13" t="s">
        <v>17</v>
      </c>
      <c r="B1481" s="13" t="s">
        <v>119</v>
      </c>
      <c r="C1481" s="14" t="s">
        <v>4862</v>
      </c>
      <c r="D1481" s="24" t="s">
        <v>4867</v>
      </c>
      <c r="E1481" s="14" t="s">
        <v>4868</v>
      </c>
      <c r="F1481" s="14" t="s">
        <v>1903</v>
      </c>
      <c r="G1481" s="11">
        <v>12</v>
      </c>
      <c r="H1481" s="15">
        <f>retribucións!$E$57</f>
        <v>6822.48</v>
      </c>
      <c r="I1481" s="11" t="s">
        <v>1349</v>
      </c>
      <c r="J1481" s="24" t="s">
        <v>1350</v>
      </c>
      <c r="K1481" s="11">
        <v>1</v>
      </c>
      <c r="L1481" s="14"/>
      <c r="M1481" s="14"/>
      <c r="N1481" s="12"/>
      <c r="O1481" s="25"/>
      <c r="P1481" s="14" t="s">
        <v>4849</v>
      </c>
      <c r="Q1481" s="11" t="s">
        <v>15</v>
      </c>
      <c r="R1481" s="16" t="s">
        <v>4869</v>
      </c>
      <c r="S1481" s="12"/>
      <c r="T1481" s="13" t="s">
        <v>17</v>
      </c>
      <c r="U1481" s="13" t="s">
        <v>6687</v>
      </c>
      <c r="V1481" s="11" t="s">
        <v>119</v>
      </c>
      <c r="W1481" s="14" t="s">
        <v>119</v>
      </c>
      <c r="X1481" s="14" t="s">
        <v>119</v>
      </c>
      <c r="Y1481" s="14" t="s">
        <v>119</v>
      </c>
      <c r="Z1481" s="14" t="s">
        <v>119</v>
      </c>
      <c r="AA1481" s="14"/>
      <c r="AB1481" s="15">
        <f>retribucións!$M$71</f>
        <v>20068.13154432</v>
      </c>
      <c r="AC1481" s="15">
        <f>retribucións!$H$57</f>
        <v>20226.167297279997</v>
      </c>
      <c r="AD1481" s="15">
        <f t="shared" si="65"/>
        <v>158.0357529599969</v>
      </c>
    </row>
    <row r="1482" spans="1:30" ht="15" customHeight="1" x14ac:dyDescent="0.25">
      <c r="A1482" s="13" t="s">
        <v>17</v>
      </c>
      <c r="B1482" s="13" t="s">
        <v>119</v>
      </c>
      <c r="C1482" s="14" t="s">
        <v>4862</v>
      </c>
      <c r="D1482" s="24" t="s">
        <v>4870</v>
      </c>
      <c r="E1482" s="14" t="s">
        <v>4871</v>
      </c>
      <c r="F1482" s="14" t="s">
        <v>1903</v>
      </c>
      <c r="G1482" s="11">
        <v>12</v>
      </c>
      <c r="H1482" s="15">
        <f>retribucións!$E$57</f>
        <v>6822.48</v>
      </c>
      <c r="I1482" s="11" t="s">
        <v>1349</v>
      </c>
      <c r="J1482" s="24" t="s">
        <v>1350</v>
      </c>
      <c r="K1482" s="11">
        <v>1</v>
      </c>
      <c r="L1482" s="14"/>
      <c r="M1482" s="14"/>
      <c r="N1482" s="12"/>
      <c r="O1482" s="25"/>
      <c r="P1482" s="14" t="s">
        <v>4849</v>
      </c>
      <c r="Q1482" s="11" t="s">
        <v>15</v>
      </c>
      <c r="R1482" s="16" t="s">
        <v>944</v>
      </c>
      <c r="S1482" s="12"/>
      <c r="T1482" s="13" t="s">
        <v>17</v>
      </c>
      <c r="U1482" s="13" t="s">
        <v>6687</v>
      </c>
      <c r="V1482" s="11" t="s">
        <v>119</v>
      </c>
      <c r="W1482" s="14" t="s">
        <v>119</v>
      </c>
      <c r="X1482" s="14" t="s">
        <v>119</v>
      </c>
      <c r="Y1482" s="14" t="s">
        <v>119</v>
      </c>
      <c r="Z1482" s="14" t="s">
        <v>119</v>
      </c>
      <c r="AA1482" s="14"/>
      <c r="AB1482" s="15">
        <f>retribucións!$M$71</f>
        <v>20068.13154432</v>
      </c>
      <c r="AC1482" s="15">
        <f>retribucións!$H$57</f>
        <v>20226.167297279997</v>
      </c>
      <c r="AD1482" s="15">
        <f t="shared" si="65"/>
        <v>158.0357529599969</v>
      </c>
    </row>
    <row r="1483" spans="1:30" ht="15" customHeight="1" x14ac:dyDescent="0.25">
      <c r="A1483" s="13" t="s">
        <v>17</v>
      </c>
      <c r="B1483" s="13" t="s">
        <v>119</v>
      </c>
      <c r="C1483" s="14" t="s">
        <v>4862</v>
      </c>
      <c r="D1483" s="24" t="s">
        <v>4872</v>
      </c>
      <c r="E1483" s="14" t="s">
        <v>4873</v>
      </c>
      <c r="F1483" s="14" t="s">
        <v>2263</v>
      </c>
      <c r="G1483" s="11">
        <v>10</v>
      </c>
      <c r="H1483" s="15">
        <f>retribucións!$E$59</f>
        <v>6486.34</v>
      </c>
      <c r="I1483" s="11" t="s">
        <v>1349</v>
      </c>
      <c r="J1483" s="24" t="s">
        <v>1350</v>
      </c>
      <c r="K1483" s="11">
        <v>1</v>
      </c>
      <c r="L1483" s="14"/>
      <c r="M1483" s="14"/>
      <c r="N1483" s="12"/>
      <c r="O1483" s="25"/>
      <c r="P1483" s="14" t="s">
        <v>4874</v>
      </c>
      <c r="Q1483" s="11" t="s">
        <v>15</v>
      </c>
      <c r="R1483" s="16">
        <v>1720</v>
      </c>
      <c r="S1483" s="12"/>
      <c r="T1483" s="13" t="s">
        <v>17</v>
      </c>
      <c r="U1483" s="13" t="s">
        <v>6687</v>
      </c>
      <c r="V1483" s="11" t="s">
        <v>119</v>
      </c>
      <c r="W1483" s="14" t="s">
        <v>119</v>
      </c>
      <c r="X1483" s="14" t="s">
        <v>119</v>
      </c>
      <c r="Y1483" s="14" t="s">
        <v>119</v>
      </c>
      <c r="Z1483" s="14" t="s">
        <v>119</v>
      </c>
      <c r="AA1483" s="14"/>
      <c r="AB1483" s="15">
        <f>retribucións!$L$71</f>
        <v>18968.988064320001</v>
      </c>
      <c r="AC1483" s="15">
        <f>retribucións!$H$59</f>
        <v>19124.976097919996</v>
      </c>
      <c r="AD1483" s="15">
        <f t="shared" si="65"/>
        <v>155.98803359999511</v>
      </c>
    </row>
    <row r="1484" spans="1:30" ht="15" customHeight="1" x14ac:dyDescent="0.25">
      <c r="A1484" s="13" t="s">
        <v>17</v>
      </c>
      <c r="B1484" s="13" t="s">
        <v>119</v>
      </c>
      <c r="C1484" s="14" t="s">
        <v>4862</v>
      </c>
      <c r="D1484" s="24" t="s">
        <v>4875</v>
      </c>
      <c r="E1484" s="14" t="s">
        <v>4876</v>
      </c>
      <c r="F1484" s="14" t="s">
        <v>2263</v>
      </c>
      <c r="G1484" s="11">
        <v>10</v>
      </c>
      <c r="H1484" s="15">
        <f>retribucións!$E$59</f>
        <v>6486.34</v>
      </c>
      <c r="I1484" s="11" t="s">
        <v>1349</v>
      </c>
      <c r="J1484" s="24" t="s">
        <v>1350</v>
      </c>
      <c r="K1484" s="11">
        <v>1</v>
      </c>
      <c r="L1484" s="14"/>
      <c r="M1484" s="14"/>
      <c r="N1484" s="12"/>
      <c r="O1484" s="25"/>
      <c r="P1484" s="14" t="s">
        <v>4874</v>
      </c>
      <c r="Q1484" s="11" t="s">
        <v>15</v>
      </c>
      <c r="R1484" s="16">
        <v>1720</v>
      </c>
      <c r="S1484" s="12"/>
      <c r="T1484" s="13" t="s">
        <v>17</v>
      </c>
      <c r="U1484" s="13" t="s">
        <v>6687</v>
      </c>
      <c r="V1484" s="11" t="s">
        <v>119</v>
      </c>
      <c r="W1484" s="14" t="s">
        <v>119</v>
      </c>
      <c r="X1484" s="14" t="s">
        <v>119</v>
      </c>
      <c r="Y1484" s="14" t="s">
        <v>119</v>
      </c>
      <c r="Z1484" s="14" t="s">
        <v>119</v>
      </c>
      <c r="AA1484" s="14"/>
      <c r="AB1484" s="15">
        <f>retribucións!$L$71</f>
        <v>18968.988064320001</v>
      </c>
      <c r="AC1484" s="15">
        <f>retribucións!$H$59</f>
        <v>19124.976097919996</v>
      </c>
      <c r="AD1484" s="15">
        <f t="shared" si="65"/>
        <v>155.98803359999511</v>
      </c>
    </row>
    <row r="1485" spans="1:30" ht="15" customHeight="1" x14ac:dyDescent="0.25">
      <c r="A1485" s="13" t="s">
        <v>17</v>
      </c>
      <c r="B1485" s="13" t="s">
        <v>119</v>
      </c>
      <c r="C1485" s="14" t="s">
        <v>4862</v>
      </c>
      <c r="D1485" s="24" t="s">
        <v>4877</v>
      </c>
      <c r="E1485" s="14" t="s">
        <v>4878</v>
      </c>
      <c r="F1485" s="14" t="s">
        <v>2263</v>
      </c>
      <c r="G1485" s="11">
        <v>10</v>
      </c>
      <c r="H1485" s="15">
        <f>retribucións!$E$59</f>
        <v>6486.34</v>
      </c>
      <c r="I1485" s="11" t="s">
        <v>1349</v>
      </c>
      <c r="J1485" s="24" t="s">
        <v>1350</v>
      </c>
      <c r="K1485" s="11">
        <v>1</v>
      </c>
      <c r="L1485" s="14"/>
      <c r="M1485" s="14"/>
      <c r="N1485" s="12"/>
      <c r="O1485" s="25"/>
      <c r="P1485" s="14" t="s">
        <v>4874</v>
      </c>
      <c r="Q1485" s="11" t="s">
        <v>15</v>
      </c>
      <c r="R1485" s="16">
        <v>1720</v>
      </c>
      <c r="S1485" s="12"/>
      <c r="T1485" s="13" t="s">
        <v>17</v>
      </c>
      <c r="U1485" s="13" t="s">
        <v>6687</v>
      </c>
      <c r="V1485" s="11" t="s">
        <v>119</v>
      </c>
      <c r="W1485" s="14" t="s">
        <v>119</v>
      </c>
      <c r="X1485" s="14" t="s">
        <v>119</v>
      </c>
      <c r="Y1485" s="14" t="s">
        <v>119</v>
      </c>
      <c r="Z1485" s="14" t="s">
        <v>119</v>
      </c>
      <c r="AA1485" s="14"/>
      <c r="AB1485" s="15">
        <f>retribucións!$L$71</f>
        <v>18968.988064320001</v>
      </c>
      <c r="AC1485" s="15">
        <f>retribucións!$H$59</f>
        <v>19124.976097919996</v>
      </c>
      <c r="AD1485" s="15">
        <f t="shared" si="65"/>
        <v>155.98803359999511</v>
      </c>
    </row>
    <row r="1486" spans="1:30" ht="15" customHeight="1" x14ac:dyDescent="0.25">
      <c r="A1486" s="13" t="s">
        <v>17</v>
      </c>
      <c r="B1486" s="13" t="s">
        <v>119</v>
      </c>
      <c r="C1486" s="14" t="s">
        <v>4862</v>
      </c>
      <c r="D1486" s="24" t="s">
        <v>4879</v>
      </c>
      <c r="E1486" s="14" t="s">
        <v>4880</v>
      </c>
      <c r="F1486" s="14" t="s">
        <v>2263</v>
      </c>
      <c r="G1486" s="11">
        <v>10</v>
      </c>
      <c r="H1486" s="15">
        <f>retribucións!$E$59</f>
        <v>6486.34</v>
      </c>
      <c r="I1486" s="11" t="s">
        <v>1349</v>
      </c>
      <c r="J1486" s="24" t="s">
        <v>1350</v>
      </c>
      <c r="K1486" s="11">
        <v>1</v>
      </c>
      <c r="L1486" s="14"/>
      <c r="M1486" s="14"/>
      <c r="N1486" s="12"/>
      <c r="O1486" s="25"/>
      <c r="P1486" s="14" t="s">
        <v>4874</v>
      </c>
      <c r="Q1486" s="11" t="s">
        <v>15</v>
      </c>
      <c r="R1486" s="16">
        <v>1720</v>
      </c>
      <c r="S1486" s="12"/>
      <c r="T1486" s="13" t="s">
        <v>17</v>
      </c>
      <c r="U1486" s="13" t="s">
        <v>6687</v>
      </c>
      <c r="V1486" s="11" t="s">
        <v>119</v>
      </c>
      <c r="W1486" s="14" t="s">
        <v>119</v>
      </c>
      <c r="X1486" s="14" t="s">
        <v>119</v>
      </c>
      <c r="Y1486" s="14" t="s">
        <v>119</v>
      </c>
      <c r="Z1486" s="14" t="s">
        <v>119</v>
      </c>
      <c r="AA1486" s="14"/>
      <c r="AB1486" s="15">
        <f>retribucións!$L$71</f>
        <v>18968.988064320001</v>
      </c>
      <c r="AC1486" s="15">
        <f>retribucións!$H$59</f>
        <v>19124.976097919996</v>
      </c>
      <c r="AD1486" s="15">
        <f t="shared" si="65"/>
        <v>155.98803359999511</v>
      </c>
    </row>
    <row r="1487" spans="1:30" ht="15" customHeight="1" x14ac:dyDescent="0.25">
      <c r="A1487" s="13" t="s">
        <v>17</v>
      </c>
      <c r="B1487" s="13" t="s">
        <v>17</v>
      </c>
      <c r="C1487" s="14" t="s">
        <v>4862</v>
      </c>
      <c r="D1487" s="24" t="s">
        <v>4881</v>
      </c>
      <c r="E1487" s="14" t="s">
        <v>4882</v>
      </c>
      <c r="F1487" s="14" t="s">
        <v>2685</v>
      </c>
      <c r="G1487" s="11">
        <v>11</v>
      </c>
      <c r="H1487" s="15">
        <f>retribucións!$E$58</f>
        <v>6654.5360514705862</v>
      </c>
      <c r="I1487" s="11" t="s">
        <v>1349</v>
      </c>
      <c r="J1487" s="24" t="s">
        <v>1350</v>
      </c>
      <c r="K1487" s="11">
        <v>1</v>
      </c>
      <c r="L1487" s="14"/>
      <c r="M1487" s="14"/>
      <c r="N1487" s="12"/>
      <c r="O1487" s="25"/>
      <c r="P1487" s="14" t="s">
        <v>4665</v>
      </c>
      <c r="Q1487" s="11" t="s">
        <v>15</v>
      </c>
      <c r="R1487" s="16">
        <v>1722</v>
      </c>
      <c r="S1487" s="12"/>
      <c r="T1487" s="13" t="s">
        <v>17</v>
      </c>
      <c r="U1487" s="13" t="s">
        <v>17</v>
      </c>
      <c r="V1487" s="11">
        <v>360</v>
      </c>
      <c r="W1487" s="14" t="s">
        <v>949</v>
      </c>
      <c r="X1487" s="14" t="s">
        <v>950</v>
      </c>
      <c r="Y1487" s="14" t="s">
        <v>44</v>
      </c>
      <c r="Z1487" s="14">
        <v>0</v>
      </c>
      <c r="AA1487" s="14"/>
      <c r="AB1487" s="15">
        <f>retribucións!$I$71</f>
        <v>19482.845169600001</v>
      </c>
      <c r="AC1487" s="15">
        <f>retribucións!$H$58</f>
        <v>19675.48743140935</v>
      </c>
      <c r="AD1487" s="15">
        <f t="shared" si="65"/>
        <v>192.64226180934929</v>
      </c>
    </row>
    <row r="1488" spans="1:30" ht="15" customHeight="1" x14ac:dyDescent="0.25">
      <c r="A1488" s="13" t="s">
        <v>17</v>
      </c>
      <c r="B1488" s="13" t="s">
        <v>119</v>
      </c>
      <c r="C1488" s="14" t="s">
        <v>4862</v>
      </c>
      <c r="D1488" s="24" t="s">
        <v>4883</v>
      </c>
      <c r="E1488" s="14" t="s">
        <v>4884</v>
      </c>
      <c r="F1488" s="14" t="s">
        <v>2685</v>
      </c>
      <c r="G1488" s="11">
        <v>11</v>
      </c>
      <c r="H1488" s="15">
        <f>retribucións!$E$58</f>
        <v>6654.5360514705862</v>
      </c>
      <c r="I1488" s="11" t="s">
        <v>1349</v>
      </c>
      <c r="J1488" s="24" t="s">
        <v>1350</v>
      </c>
      <c r="K1488" s="11">
        <v>1</v>
      </c>
      <c r="L1488" s="14"/>
      <c r="M1488" s="14"/>
      <c r="N1488" s="12"/>
      <c r="O1488" s="25"/>
      <c r="P1488" s="14" t="s">
        <v>4665</v>
      </c>
      <c r="Q1488" s="11" t="s">
        <v>15</v>
      </c>
      <c r="R1488" s="16">
        <v>1722</v>
      </c>
      <c r="S1488" s="12"/>
      <c r="T1488" s="13" t="s">
        <v>17</v>
      </c>
      <c r="U1488" s="13" t="s">
        <v>6687</v>
      </c>
      <c r="V1488" s="11" t="s">
        <v>119</v>
      </c>
      <c r="W1488" s="14" t="s">
        <v>119</v>
      </c>
      <c r="X1488" s="14" t="s">
        <v>119</v>
      </c>
      <c r="Y1488" s="14" t="s">
        <v>119</v>
      </c>
      <c r="Z1488" s="14" t="s">
        <v>119</v>
      </c>
      <c r="AA1488" s="14"/>
      <c r="AB1488" s="15">
        <f>retribucións!$I$71</f>
        <v>19482.845169600001</v>
      </c>
      <c r="AC1488" s="15">
        <f>retribucións!$H$58</f>
        <v>19675.48743140935</v>
      </c>
      <c r="AD1488" s="15">
        <f t="shared" si="65"/>
        <v>192.64226180934929</v>
      </c>
    </row>
    <row r="1489" spans="1:30" ht="15" customHeight="1" x14ac:dyDescent="0.25">
      <c r="A1489" s="13" t="s">
        <v>17</v>
      </c>
      <c r="B1489" s="13" t="s">
        <v>17</v>
      </c>
      <c r="C1489" s="14" t="s">
        <v>4862</v>
      </c>
      <c r="D1489" s="24" t="s">
        <v>4885</v>
      </c>
      <c r="E1489" s="14" t="s">
        <v>4886</v>
      </c>
      <c r="F1489" s="14" t="s">
        <v>2685</v>
      </c>
      <c r="G1489" s="11">
        <v>11</v>
      </c>
      <c r="H1489" s="15">
        <f>retribucións!$E$58</f>
        <v>6654.5360514705862</v>
      </c>
      <c r="I1489" s="11" t="s">
        <v>1349</v>
      </c>
      <c r="J1489" s="24" t="s">
        <v>1350</v>
      </c>
      <c r="K1489" s="11">
        <v>1</v>
      </c>
      <c r="L1489" s="14"/>
      <c r="M1489" s="14"/>
      <c r="N1489" s="12"/>
      <c r="O1489" s="25"/>
      <c r="P1489" s="14" t="s">
        <v>4665</v>
      </c>
      <c r="Q1489" s="11" t="s">
        <v>15</v>
      </c>
      <c r="R1489" s="16">
        <v>1722</v>
      </c>
      <c r="S1489" s="12"/>
      <c r="T1489" s="13" t="s">
        <v>17</v>
      </c>
      <c r="U1489" s="13" t="s">
        <v>17</v>
      </c>
      <c r="V1489" s="11">
        <v>2</v>
      </c>
      <c r="W1489" s="14" t="s">
        <v>951</v>
      </c>
      <c r="X1489" s="14" t="s">
        <v>952</v>
      </c>
      <c r="Y1489" s="14" t="s">
        <v>44</v>
      </c>
      <c r="Z1489" s="14">
        <v>0</v>
      </c>
      <c r="AA1489" s="14"/>
      <c r="AB1489" s="15">
        <f>retribucións!$I$71</f>
        <v>19482.845169600001</v>
      </c>
      <c r="AC1489" s="15">
        <f>retribucións!$H$58</f>
        <v>19675.48743140935</v>
      </c>
      <c r="AD1489" s="15">
        <f t="shared" si="65"/>
        <v>192.64226180934929</v>
      </c>
    </row>
    <row r="1490" spans="1:30" ht="15" customHeight="1" x14ac:dyDescent="0.25">
      <c r="A1490" s="13" t="s">
        <v>17</v>
      </c>
      <c r="B1490" s="13" t="s">
        <v>119</v>
      </c>
      <c r="C1490" s="14" t="s">
        <v>4862</v>
      </c>
      <c r="D1490" s="24" t="s">
        <v>4887</v>
      </c>
      <c r="E1490" s="14" t="s">
        <v>4888</v>
      </c>
      <c r="F1490" s="14" t="s">
        <v>4845</v>
      </c>
      <c r="G1490" s="11">
        <v>10</v>
      </c>
      <c r="H1490" s="15">
        <f>retribucións!$E$59</f>
        <v>6486.34</v>
      </c>
      <c r="I1490" s="11" t="s">
        <v>1349</v>
      </c>
      <c r="J1490" s="24" t="s">
        <v>1350</v>
      </c>
      <c r="K1490" s="11">
        <v>11</v>
      </c>
      <c r="L1490" s="14"/>
      <c r="M1490" s="14"/>
      <c r="N1490" s="12"/>
      <c r="O1490" s="25"/>
      <c r="P1490" s="14" t="s">
        <v>4874</v>
      </c>
      <c r="Q1490" s="11" t="s">
        <v>15</v>
      </c>
      <c r="R1490" s="16">
        <v>4496</v>
      </c>
      <c r="S1490" s="12"/>
      <c r="T1490" s="13" t="s">
        <v>17</v>
      </c>
      <c r="U1490" s="13" t="s">
        <v>6687</v>
      </c>
      <c r="V1490" s="11" t="s">
        <v>119</v>
      </c>
      <c r="W1490" s="14" t="s">
        <v>119</v>
      </c>
      <c r="X1490" s="14" t="s">
        <v>119</v>
      </c>
      <c r="Y1490" s="14" t="s">
        <v>119</v>
      </c>
      <c r="Z1490" s="14" t="s">
        <v>119</v>
      </c>
      <c r="AA1490" s="14"/>
      <c r="AB1490" s="15">
        <f>retribucións!$L$71</f>
        <v>18968.988064320001</v>
      </c>
      <c r="AC1490" s="15">
        <f>retribucións!$H$59</f>
        <v>19124.976097919996</v>
      </c>
      <c r="AD1490" s="15">
        <f t="shared" si="65"/>
        <v>155.98803359999511</v>
      </c>
    </row>
    <row r="1491" spans="1:30" ht="15" customHeight="1" x14ac:dyDescent="0.25">
      <c r="A1491" s="13" t="s">
        <v>17</v>
      </c>
      <c r="B1491" s="13" t="s">
        <v>119</v>
      </c>
      <c r="C1491" s="14" t="s">
        <v>4862</v>
      </c>
      <c r="D1491" s="24" t="s">
        <v>4889</v>
      </c>
      <c r="E1491" s="14" t="s">
        <v>4890</v>
      </c>
      <c r="F1491" s="14" t="s">
        <v>4845</v>
      </c>
      <c r="G1491" s="11">
        <v>10</v>
      </c>
      <c r="H1491" s="15">
        <f>retribucións!$E$59</f>
        <v>6486.34</v>
      </c>
      <c r="I1491" s="11" t="s">
        <v>1349</v>
      </c>
      <c r="J1491" s="24" t="s">
        <v>1350</v>
      </c>
      <c r="K1491" s="11">
        <v>11</v>
      </c>
      <c r="L1491" s="14"/>
      <c r="M1491" s="14"/>
      <c r="N1491" s="12"/>
      <c r="O1491" s="25"/>
      <c r="P1491" s="14" t="s">
        <v>4874</v>
      </c>
      <c r="Q1491" s="11" t="s">
        <v>15</v>
      </c>
      <c r="R1491" s="16">
        <v>4496</v>
      </c>
      <c r="S1491" s="12"/>
      <c r="T1491" s="13" t="s">
        <v>17</v>
      </c>
      <c r="U1491" s="13" t="s">
        <v>6687</v>
      </c>
      <c r="V1491" s="11" t="s">
        <v>119</v>
      </c>
      <c r="W1491" s="14" t="s">
        <v>119</v>
      </c>
      <c r="X1491" s="14" t="s">
        <v>119</v>
      </c>
      <c r="Y1491" s="14" t="s">
        <v>119</v>
      </c>
      <c r="Z1491" s="14" t="s">
        <v>119</v>
      </c>
      <c r="AA1491" s="14"/>
      <c r="AB1491" s="15">
        <f>retribucións!$L$71</f>
        <v>18968.988064320001</v>
      </c>
      <c r="AC1491" s="15">
        <f>retribucións!$H$59</f>
        <v>19124.976097919996</v>
      </c>
      <c r="AD1491" s="15">
        <f t="shared" si="65"/>
        <v>155.98803359999511</v>
      </c>
    </row>
    <row r="1492" spans="1:30" ht="15" customHeight="1" x14ac:dyDescent="0.25">
      <c r="A1492" s="13" t="s">
        <v>17</v>
      </c>
      <c r="B1492" s="13" t="s">
        <v>119</v>
      </c>
      <c r="C1492" s="14" t="s">
        <v>4862</v>
      </c>
      <c r="D1492" s="24" t="s">
        <v>4891</v>
      </c>
      <c r="E1492" s="14" t="s">
        <v>4892</v>
      </c>
      <c r="F1492" s="14" t="s">
        <v>4845</v>
      </c>
      <c r="G1492" s="11">
        <v>10</v>
      </c>
      <c r="H1492" s="15">
        <f>retribucións!$E$59</f>
        <v>6486.34</v>
      </c>
      <c r="I1492" s="11" t="s">
        <v>1349</v>
      </c>
      <c r="J1492" s="24" t="s">
        <v>1350</v>
      </c>
      <c r="K1492" s="11">
        <v>11</v>
      </c>
      <c r="L1492" s="14"/>
      <c r="M1492" s="14"/>
      <c r="N1492" s="12"/>
      <c r="O1492" s="25"/>
      <c r="P1492" s="14" t="s">
        <v>4874</v>
      </c>
      <c r="Q1492" s="11" t="s">
        <v>15</v>
      </c>
      <c r="R1492" s="16">
        <v>4496</v>
      </c>
      <c r="S1492" s="12"/>
      <c r="T1492" s="13" t="s">
        <v>17</v>
      </c>
      <c r="U1492" s="13" t="s">
        <v>6687</v>
      </c>
      <c r="V1492" s="11" t="s">
        <v>119</v>
      </c>
      <c r="W1492" s="14" t="s">
        <v>119</v>
      </c>
      <c r="X1492" s="14" t="s">
        <v>119</v>
      </c>
      <c r="Y1492" s="14" t="s">
        <v>119</v>
      </c>
      <c r="Z1492" s="14" t="s">
        <v>119</v>
      </c>
      <c r="AA1492" s="14"/>
      <c r="AB1492" s="15">
        <f>retribucións!$L$71</f>
        <v>18968.988064320001</v>
      </c>
      <c r="AC1492" s="15">
        <f>retribucións!$H$59</f>
        <v>19124.976097919996</v>
      </c>
      <c r="AD1492" s="15">
        <f t="shared" si="65"/>
        <v>155.98803359999511</v>
      </c>
    </row>
    <row r="1493" spans="1:30" ht="15" customHeight="1" x14ac:dyDescent="0.25">
      <c r="A1493" s="13" t="s">
        <v>17</v>
      </c>
      <c r="B1493" s="13" t="s">
        <v>17</v>
      </c>
      <c r="C1493" s="14" t="s">
        <v>4862</v>
      </c>
      <c r="D1493" s="24" t="s">
        <v>4893</v>
      </c>
      <c r="E1493" s="14" t="s">
        <v>4894</v>
      </c>
      <c r="F1493" s="14" t="s">
        <v>4845</v>
      </c>
      <c r="G1493" s="11">
        <v>10</v>
      </c>
      <c r="H1493" s="15">
        <f>retribucións!$E$59</f>
        <v>6486.34</v>
      </c>
      <c r="I1493" s="11" t="s">
        <v>1349</v>
      </c>
      <c r="J1493" s="24" t="s">
        <v>1350</v>
      </c>
      <c r="K1493" s="11">
        <v>11</v>
      </c>
      <c r="L1493" s="14"/>
      <c r="M1493" s="14"/>
      <c r="N1493" s="12"/>
      <c r="O1493" s="25"/>
      <c r="P1493" s="14" t="s">
        <v>4874</v>
      </c>
      <c r="Q1493" s="11" t="s">
        <v>15</v>
      </c>
      <c r="R1493" s="16">
        <v>4496</v>
      </c>
      <c r="S1493" s="12"/>
      <c r="T1493" s="13" t="s">
        <v>17</v>
      </c>
      <c r="U1493" s="13" t="s">
        <v>17</v>
      </c>
      <c r="V1493" s="11">
        <v>12</v>
      </c>
      <c r="W1493" s="14" t="s">
        <v>953</v>
      </c>
      <c r="X1493" s="14" t="s">
        <v>954</v>
      </c>
      <c r="Y1493" s="14" t="s">
        <v>20</v>
      </c>
      <c r="Z1493" s="14">
        <v>0</v>
      </c>
      <c r="AA1493" s="14"/>
      <c r="AB1493" s="15">
        <f>retribucións!$L$71</f>
        <v>18968.988064320001</v>
      </c>
      <c r="AC1493" s="15">
        <f>retribucións!$H$59</f>
        <v>19124.976097919996</v>
      </c>
      <c r="AD1493" s="15">
        <f t="shared" si="65"/>
        <v>155.98803359999511</v>
      </c>
    </row>
    <row r="1494" spans="1:30" ht="15" customHeight="1" x14ac:dyDescent="0.25">
      <c r="A1494" s="13" t="s">
        <v>17</v>
      </c>
      <c r="B1494" s="13" t="s">
        <v>119</v>
      </c>
      <c r="C1494" s="14" t="s">
        <v>4862</v>
      </c>
      <c r="D1494" s="24" t="s">
        <v>4895</v>
      </c>
      <c r="E1494" s="14" t="s">
        <v>4896</v>
      </c>
      <c r="F1494" s="14" t="s">
        <v>4845</v>
      </c>
      <c r="G1494" s="11">
        <v>10</v>
      </c>
      <c r="H1494" s="15">
        <f>retribucións!$E$59</f>
        <v>6486.34</v>
      </c>
      <c r="I1494" s="11" t="s">
        <v>1349</v>
      </c>
      <c r="J1494" s="24" t="s">
        <v>1350</v>
      </c>
      <c r="K1494" s="11">
        <v>11</v>
      </c>
      <c r="L1494" s="14"/>
      <c r="M1494" s="14"/>
      <c r="N1494" s="12"/>
      <c r="O1494" s="25"/>
      <c r="P1494" s="14" t="s">
        <v>4874</v>
      </c>
      <c r="Q1494" s="11" t="s">
        <v>15</v>
      </c>
      <c r="R1494" s="16">
        <v>4496</v>
      </c>
      <c r="S1494" s="12"/>
      <c r="T1494" s="13" t="s">
        <v>17</v>
      </c>
      <c r="U1494" s="13" t="s">
        <v>6687</v>
      </c>
      <c r="V1494" s="11" t="s">
        <v>119</v>
      </c>
      <c r="W1494" s="14" t="s">
        <v>119</v>
      </c>
      <c r="X1494" s="14" t="s">
        <v>119</v>
      </c>
      <c r="Y1494" s="14" t="s">
        <v>119</v>
      </c>
      <c r="Z1494" s="14" t="s">
        <v>119</v>
      </c>
      <c r="AA1494" s="14"/>
      <c r="AB1494" s="15">
        <f>retribucións!$L$71</f>
        <v>18968.988064320001</v>
      </c>
      <c r="AC1494" s="15">
        <f>retribucións!$H$59</f>
        <v>19124.976097919996</v>
      </c>
      <c r="AD1494" s="15">
        <f t="shared" si="65"/>
        <v>155.98803359999511</v>
      </c>
    </row>
    <row r="1495" spans="1:30" ht="15" customHeight="1" x14ac:dyDescent="0.25">
      <c r="A1495" s="13" t="s">
        <v>17</v>
      </c>
      <c r="B1495" s="13" t="s">
        <v>119</v>
      </c>
      <c r="C1495" s="14" t="s">
        <v>4862</v>
      </c>
      <c r="D1495" s="24" t="s">
        <v>4897</v>
      </c>
      <c r="E1495" s="14" t="s">
        <v>4898</v>
      </c>
      <c r="F1495" s="14" t="s">
        <v>4845</v>
      </c>
      <c r="G1495" s="11">
        <v>10</v>
      </c>
      <c r="H1495" s="15">
        <f>retribucións!$E$59</f>
        <v>6486.34</v>
      </c>
      <c r="I1495" s="11" t="s">
        <v>1349</v>
      </c>
      <c r="J1495" s="24" t="s">
        <v>1350</v>
      </c>
      <c r="K1495" s="11">
        <v>11</v>
      </c>
      <c r="L1495" s="14"/>
      <c r="M1495" s="14"/>
      <c r="N1495" s="12"/>
      <c r="O1495" s="25"/>
      <c r="P1495" s="14" t="s">
        <v>4874</v>
      </c>
      <c r="Q1495" s="11" t="s">
        <v>15</v>
      </c>
      <c r="R1495" s="16">
        <v>4496</v>
      </c>
      <c r="S1495" s="12"/>
      <c r="T1495" s="13" t="s">
        <v>17</v>
      </c>
      <c r="U1495" s="13" t="s">
        <v>6687</v>
      </c>
      <c r="V1495" s="11" t="s">
        <v>119</v>
      </c>
      <c r="W1495" s="14" t="s">
        <v>119</v>
      </c>
      <c r="X1495" s="14" t="s">
        <v>119</v>
      </c>
      <c r="Y1495" s="14" t="s">
        <v>119</v>
      </c>
      <c r="Z1495" s="14" t="s">
        <v>119</v>
      </c>
      <c r="AA1495" s="14"/>
      <c r="AB1495" s="15">
        <f>retribucións!$L$71</f>
        <v>18968.988064320001</v>
      </c>
      <c r="AC1495" s="15">
        <f>retribucións!$H$59</f>
        <v>19124.976097919996</v>
      </c>
      <c r="AD1495" s="15">
        <f t="shared" si="65"/>
        <v>155.98803359999511</v>
      </c>
    </row>
    <row r="1496" spans="1:30" ht="15" customHeight="1" x14ac:dyDescent="0.25">
      <c r="A1496" s="13" t="s">
        <v>17</v>
      </c>
      <c r="B1496" s="13" t="s">
        <v>17</v>
      </c>
      <c r="C1496" s="14" t="s">
        <v>4862</v>
      </c>
      <c r="D1496" s="24" t="s">
        <v>4899</v>
      </c>
      <c r="E1496" s="14" t="s">
        <v>4900</v>
      </c>
      <c r="F1496" s="14" t="s">
        <v>4845</v>
      </c>
      <c r="G1496" s="11">
        <v>10</v>
      </c>
      <c r="H1496" s="15">
        <f>retribucións!$E$59</f>
        <v>6486.34</v>
      </c>
      <c r="I1496" s="11" t="s">
        <v>1349</v>
      </c>
      <c r="J1496" s="24" t="s">
        <v>1350</v>
      </c>
      <c r="K1496" s="11">
        <v>11</v>
      </c>
      <c r="L1496" s="14"/>
      <c r="M1496" s="14"/>
      <c r="N1496" s="12"/>
      <c r="O1496" s="25"/>
      <c r="P1496" s="14" t="s">
        <v>4874</v>
      </c>
      <c r="Q1496" s="11" t="s">
        <v>15</v>
      </c>
      <c r="R1496" s="16">
        <v>4496</v>
      </c>
      <c r="S1496" s="12"/>
      <c r="T1496" s="13" t="s">
        <v>17</v>
      </c>
      <c r="U1496" s="13" t="s">
        <v>17</v>
      </c>
      <c r="V1496" s="11">
        <v>400</v>
      </c>
      <c r="W1496" s="14" t="s">
        <v>955</v>
      </c>
      <c r="X1496" s="14" t="s">
        <v>956</v>
      </c>
      <c r="Y1496" s="14" t="s">
        <v>44</v>
      </c>
      <c r="Z1496" s="14" t="s">
        <v>957</v>
      </c>
      <c r="AA1496" s="14"/>
      <c r="AB1496" s="15">
        <f>retribucións!$L$71</f>
        <v>18968.988064320001</v>
      </c>
      <c r="AC1496" s="15">
        <f>retribucións!$H$59</f>
        <v>19124.976097919996</v>
      </c>
      <c r="AD1496" s="15">
        <f t="shared" si="65"/>
        <v>155.98803359999511</v>
      </c>
    </row>
    <row r="1497" spans="1:30" ht="15" customHeight="1" x14ac:dyDescent="0.25">
      <c r="A1497" s="13" t="s">
        <v>17</v>
      </c>
      <c r="B1497" s="13" t="s">
        <v>119</v>
      </c>
      <c r="C1497" s="14" t="s">
        <v>4901</v>
      </c>
      <c r="D1497" s="24" t="s">
        <v>4902</v>
      </c>
      <c r="E1497" s="14" t="s">
        <v>4903</v>
      </c>
      <c r="F1497" s="14" t="s">
        <v>1903</v>
      </c>
      <c r="G1497" s="11">
        <v>10</v>
      </c>
      <c r="H1497" s="15">
        <f>retribucións!$E$59</f>
        <v>6486.34</v>
      </c>
      <c r="I1497" s="11" t="s">
        <v>1349</v>
      </c>
      <c r="J1497" s="24" t="s">
        <v>1350</v>
      </c>
      <c r="K1497" s="11">
        <v>1</v>
      </c>
      <c r="L1497" s="14"/>
      <c r="M1497" s="14"/>
      <c r="N1497" s="12"/>
      <c r="O1497" s="25"/>
      <c r="P1497" s="14" t="s">
        <v>4904</v>
      </c>
      <c r="Q1497" s="11" t="s">
        <v>15</v>
      </c>
      <c r="R1497" s="16" t="s">
        <v>958</v>
      </c>
      <c r="S1497" s="12"/>
      <c r="T1497" s="13" t="s">
        <v>17</v>
      </c>
      <c r="U1497" s="13" t="s">
        <v>6687</v>
      </c>
      <c r="V1497" s="11" t="s">
        <v>119</v>
      </c>
      <c r="W1497" s="14" t="s">
        <v>119</v>
      </c>
      <c r="X1497" s="14" t="s">
        <v>119</v>
      </c>
      <c r="Y1497" s="14" t="s">
        <v>119</v>
      </c>
      <c r="Z1497" s="14" t="s">
        <v>119</v>
      </c>
      <c r="AA1497" s="14"/>
      <c r="AB1497" s="15">
        <f>retribucións!$L$71</f>
        <v>18968.988064320001</v>
      </c>
      <c r="AC1497" s="15">
        <f>retribucións!$H$59</f>
        <v>19124.976097919996</v>
      </c>
      <c r="AD1497" s="15">
        <f t="shared" si="65"/>
        <v>155.98803359999511</v>
      </c>
    </row>
    <row r="1498" spans="1:30" ht="15" customHeight="1" x14ac:dyDescent="0.25">
      <c r="A1498" s="13" t="s">
        <v>17</v>
      </c>
      <c r="B1498" s="13" t="s">
        <v>119</v>
      </c>
      <c r="C1498" s="14" t="s">
        <v>4901</v>
      </c>
      <c r="D1498" s="24" t="s">
        <v>4905</v>
      </c>
      <c r="E1498" s="14" t="s">
        <v>4906</v>
      </c>
      <c r="F1498" s="14" t="s">
        <v>1903</v>
      </c>
      <c r="G1498" s="11">
        <v>10</v>
      </c>
      <c r="H1498" s="15">
        <f>retribucións!$E$59</f>
        <v>6486.34</v>
      </c>
      <c r="I1498" s="11" t="s">
        <v>1349</v>
      </c>
      <c r="J1498" s="24" t="s">
        <v>1350</v>
      </c>
      <c r="K1498" s="11">
        <v>1</v>
      </c>
      <c r="L1498" s="14"/>
      <c r="M1498" s="14"/>
      <c r="N1498" s="12"/>
      <c r="O1498" s="25"/>
      <c r="P1498" s="14" t="s">
        <v>4904</v>
      </c>
      <c r="Q1498" s="11" t="s">
        <v>15</v>
      </c>
      <c r="R1498" s="16" t="s">
        <v>958</v>
      </c>
      <c r="S1498" s="12"/>
      <c r="T1498" s="13" t="s">
        <v>17</v>
      </c>
      <c r="U1498" s="13" t="s">
        <v>6687</v>
      </c>
      <c r="V1498" s="11" t="s">
        <v>119</v>
      </c>
      <c r="W1498" s="14" t="s">
        <v>119</v>
      </c>
      <c r="X1498" s="14" t="s">
        <v>119</v>
      </c>
      <c r="Y1498" s="14" t="s">
        <v>119</v>
      </c>
      <c r="Z1498" s="14" t="s">
        <v>119</v>
      </c>
      <c r="AA1498" s="14"/>
      <c r="AB1498" s="15">
        <f>retribucións!$L$71</f>
        <v>18968.988064320001</v>
      </c>
      <c r="AC1498" s="15">
        <f>retribucións!$H$59</f>
        <v>19124.976097919996</v>
      </c>
      <c r="AD1498" s="15">
        <f t="shared" ref="AD1498:AD1517" si="66">AC1498-AB1498</f>
        <v>155.98803359999511</v>
      </c>
    </row>
    <row r="1499" spans="1:30" ht="15" customHeight="1" x14ac:dyDescent="0.25">
      <c r="A1499" s="13" t="s">
        <v>17</v>
      </c>
      <c r="B1499" s="13" t="s">
        <v>119</v>
      </c>
      <c r="C1499" s="14" t="s">
        <v>4907</v>
      </c>
      <c r="D1499" s="24" t="s">
        <v>4908</v>
      </c>
      <c r="E1499" s="14" t="s">
        <v>4909</v>
      </c>
      <c r="F1499" s="14" t="s">
        <v>1903</v>
      </c>
      <c r="G1499" s="11">
        <v>10</v>
      </c>
      <c r="H1499" s="15">
        <f>retribucións!$E$59</f>
        <v>6486.34</v>
      </c>
      <c r="I1499" s="11" t="s">
        <v>1349</v>
      </c>
      <c r="J1499" s="24" t="s">
        <v>1350</v>
      </c>
      <c r="K1499" s="11">
        <v>1</v>
      </c>
      <c r="L1499" s="14"/>
      <c r="M1499" s="14"/>
      <c r="N1499" s="12"/>
      <c r="O1499" s="25"/>
      <c r="P1499" s="14" t="s">
        <v>4904</v>
      </c>
      <c r="Q1499" s="11" t="s">
        <v>15</v>
      </c>
      <c r="R1499" s="16" t="s">
        <v>958</v>
      </c>
      <c r="S1499" s="12"/>
      <c r="T1499" s="13" t="s">
        <v>17</v>
      </c>
      <c r="U1499" s="13" t="s">
        <v>6687</v>
      </c>
      <c r="V1499" s="11" t="s">
        <v>119</v>
      </c>
      <c r="W1499" s="14" t="s">
        <v>119</v>
      </c>
      <c r="X1499" s="14" t="s">
        <v>119</v>
      </c>
      <c r="Y1499" s="14" t="s">
        <v>119</v>
      </c>
      <c r="Z1499" s="14" t="s">
        <v>119</v>
      </c>
      <c r="AA1499" s="14"/>
      <c r="AB1499" s="15">
        <f>retribucións!$L$71</f>
        <v>18968.988064320001</v>
      </c>
      <c r="AC1499" s="15">
        <f>retribucións!$H$59</f>
        <v>19124.976097919996</v>
      </c>
      <c r="AD1499" s="15">
        <f t="shared" si="66"/>
        <v>155.98803359999511</v>
      </c>
    </row>
    <row r="1500" spans="1:30" ht="15" customHeight="1" x14ac:dyDescent="0.25">
      <c r="A1500" s="13" t="s">
        <v>17</v>
      </c>
      <c r="B1500" s="13" t="s">
        <v>119</v>
      </c>
      <c r="C1500" s="14" t="s">
        <v>4910</v>
      </c>
      <c r="D1500" s="24" t="s">
        <v>4911</v>
      </c>
      <c r="E1500" s="14" t="s">
        <v>4912</v>
      </c>
      <c r="F1500" s="14" t="s">
        <v>1348</v>
      </c>
      <c r="G1500" s="11">
        <v>10</v>
      </c>
      <c r="H1500" s="15">
        <f>retribucións!$E$59</f>
        <v>6486.34</v>
      </c>
      <c r="I1500" s="11" t="s">
        <v>1349</v>
      </c>
      <c r="J1500" s="24" t="s">
        <v>1350</v>
      </c>
      <c r="K1500" s="11">
        <v>11</v>
      </c>
      <c r="L1500" s="14"/>
      <c r="M1500" s="14"/>
      <c r="N1500" s="12"/>
      <c r="O1500" s="25"/>
      <c r="P1500" s="14" t="s">
        <v>4904</v>
      </c>
      <c r="Q1500" s="11" t="s">
        <v>15</v>
      </c>
      <c r="R1500" s="16">
        <v>1207</v>
      </c>
      <c r="S1500" s="12"/>
      <c r="T1500" s="13" t="s">
        <v>17</v>
      </c>
      <c r="U1500" s="13" t="s">
        <v>6687</v>
      </c>
      <c r="V1500" s="11" t="s">
        <v>119</v>
      </c>
      <c r="W1500" s="14" t="s">
        <v>119</v>
      </c>
      <c r="X1500" s="14" t="s">
        <v>119</v>
      </c>
      <c r="Y1500" s="14" t="s">
        <v>119</v>
      </c>
      <c r="Z1500" s="14" t="s">
        <v>119</v>
      </c>
      <c r="AA1500" s="14"/>
      <c r="AB1500" s="15">
        <f>retribucións!$L$71</f>
        <v>18968.988064320001</v>
      </c>
      <c r="AC1500" s="15">
        <f>retribucións!$H$59</f>
        <v>19124.976097919996</v>
      </c>
      <c r="AD1500" s="15">
        <f t="shared" si="66"/>
        <v>155.98803359999511</v>
      </c>
    </row>
    <row r="1501" spans="1:30" ht="15" customHeight="1" x14ac:dyDescent="0.25">
      <c r="A1501" s="13" t="s">
        <v>17</v>
      </c>
      <c r="B1501" s="13" t="s">
        <v>119</v>
      </c>
      <c r="C1501" s="14" t="s">
        <v>4910</v>
      </c>
      <c r="D1501" s="24" t="s">
        <v>4913</v>
      </c>
      <c r="E1501" s="14" t="s">
        <v>4914</v>
      </c>
      <c r="F1501" s="14" t="s">
        <v>1903</v>
      </c>
      <c r="G1501" s="11">
        <v>10</v>
      </c>
      <c r="H1501" s="15">
        <f>retribucións!$E$59</f>
        <v>6486.34</v>
      </c>
      <c r="I1501" s="11" t="s">
        <v>1349</v>
      </c>
      <c r="J1501" s="24" t="s">
        <v>1350</v>
      </c>
      <c r="K1501" s="11">
        <v>1</v>
      </c>
      <c r="L1501" s="14"/>
      <c r="M1501" s="14"/>
      <c r="N1501" s="12"/>
      <c r="O1501" s="25"/>
      <c r="P1501" s="14" t="s">
        <v>4915</v>
      </c>
      <c r="Q1501" s="11" t="s">
        <v>15</v>
      </c>
      <c r="R1501" s="16" t="s">
        <v>958</v>
      </c>
      <c r="S1501" s="12"/>
      <c r="T1501" s="13" t="s">
        <v>17</v>
      </c>
      <c r="U1501" s="13" t="s">
        <v>6687</v>
      </c>
      <c r="V1501" s="11" t="s">
        <v>119</v>
      </c>
      <c r="W1501" s="14" t="s">
        <v>119</v>
      </c>
      <c r="X1501" s="14" t="s">
        <v>119</v>
      </c>
      <c r="Y1501" s="14" t="s">
        <v>119</v>
      </c>
      <c r="Z1501" s="14" t="s">
        <v>119</v>
      </c>
      <c r="AA1501" s="14"/>
      <c r="AB1501" s="15">
        <f>retribucións!$L$71</f>
        <v>18968.988064320001</v>
      </c>
      <c r="AC1501" s="15">
        <f>retribucións!$H$59</f>
        <v>19124.976097919996</v>
      </c>
      <c r="AD1501" s="15">
        <f t="shared" si="66"/>
        <v>155.98803359999511</v>
      </c>
    </row>
    <row r="1502" spans="1:30" ht="15" customHeight="1" x14ac:dyDescent="0.25">
      <c r="A1502" s="13" t="s">
        <v>17</v>
      </c>
      <c r="B1502" s="13" t="s">
        <v>17</v>
      </c>
      <c r="C1502" s="14" t="s">
        <v>4916</v>
      </c>
      <c r="D1502" s="24" t="s">
        <v>4917</v>
      </c>
      <c r="E1502" s="14" t="s">
        <v>4918</v>
      </c>
      <c r="F1502" s="14" t="s">
        <v>1903</v>
      </c>
      <c r="G1502" s="11">
        <v>10</v>
      </c>
      <c r="H1502" s="15">
        <f>retribucións!$E$59</f>
        <v>6486.34</v>
      </c>
      <c r="I1502" s="11" t="s">
        <v>1349</v>
      </c>
      <c r="J1502" s="24" t="s">
        <v>1350</v>
      </c>
      <c r="K1502" s="11">
        <v>1</v>
      </c>
      <c r="L1502" s="14"/>
      <c r="M1502" s="14"/>
      <c r="N1502" s="12"/>
      <c r="O1502" s="25"/>
      <c r="P1502" s="14" t="s">
        <v>4904</v>
      </c>
      <c r="Q1502" s="11" t="s">
        <v>15</v>
      </c>
      <c r="R1502" s="16" t="s">
        <v>958</v>
      </c>
      <c r="S1502" s="12"/>
      <c r="T1502" s="13" t="s">
        <v>17</v>
      </c>
      <c r="U1502" s="13" t="s">
        <v>17</v>
      </c>
      <c r="V1502" s="11">
        <v>49</v>
      </c>
      <c r="W1502" s="14" t="s">
        <v>959</v>
      </c>
      <c r="X1502" s="14" t="s">
        <v>960</v>
      </c>
      <c r="Y1502" s="14" t="s">
        <v>20</v>
      </c>
      <c r="Z1502" s="14">
        <v>0</v>
      </c>
      <c r="AA1502" s="14"/>
      <c r="AB1502" s="15">
        <f>retribucións!$L$71</f>
        <v>18968.988064320001</v>
      </c>
      <c r="AC1502" s="15">
        <f>retribucións!$H$59</f>
        <v>19124.976097919996</v>
      </c>
      <c r="AD1502" s="15">
        <f t="shared" si="66"/>
        <v>155.98803359999511</v>
      </c>
    </row>
    <row r="1503" spans="1:30" ht="15" customHeight="1" x14ac:dyDescent="0.25">
      <c r="A1503" s="13" t="s">
        <v>17</v>
      </c>
      <c r="B1503" s="13" t="s">
        <v>119</v>
      </c>
      <c r="C1503" s="14" t="s">
        <v>4916</v>
      </c>
      <c r="D1503" s="24" t="s">
        <v>4919</v>
      </c>
      <c r="E1503" s="14" t="s">
        <v>4920</v>
      </c>
      <c r="F1503" s="14" t="s">
        <v>1903</v>
      </c>
      <c r="G1503" s="11">
        <v>10</v>
      </c>
      <c r="H1503" s="15">
        <f>retribucións!$E$59</f>
        <v>6486.34</v>
      </c>
      <c r="I1503" s="11" t="s">
        <v>1349</v>
      </c>
      <c r="J1503" s="24" t="s">
        <v>1350</v>
      </c>
      <c r="K1503" s="11">
        <v>1</v>
      </c>
      <c r="L1503" s="14"/>
      <c r="M1503" s="14"/>
      <c r="N1503" s="12"/>
      <c r="O1503" s="25"/>
      <c r="P1503" s="14" t="s">
        <v>4904</v>
      </c>
      <c r="Q1503" s="11" t="s">
        <v>15</v>
      </c>
      <c r="R1503" s="16" t="s">
        <v>958</v>
      </c>
      <c r="S1503" s="12"/>
      <c r="T1503" s="13" t="s">
        <v>17</v>
      </c>
      <c r="U1503" s="13" t="s">
        <v>6687</v>
      </c>
      <c r="V1503" s="11" t="s">
        <v>119</v>
      </c>
      <c r="W1503" s="14" t="s">
        <v>119</v>
      </c>
      <c r="X1503" s="14" t="s">
        <v>119</v>
      </c>
      <c r="Y1503" s="14" t="s">
        <v>119</v>
      </c>
      <c r="Z1503" s="14" t="s">
        <v>119</v>
      </c>
      <c r="AA1503" s="14"/>
      <c r="AB1503" s="15">
        <f>retribucións!$L$71</f>
        <v>18968.988064320001</v>
      </c>
      <c r="AC1503" s="15">
        <f>retribucións!$H$59</f>
        <v>19124.976097919996</v>
      </c>
      <c r="AD1503" s="15">
        <f t="shared" si="66"/>
        <v>155.98803359999511</v>
      </c>
    </row>
    <row r="1504" spans="1:30" ht="15" customHeight="1" x14ac:dyDescent="0.25">
      <c r="A1504" s="13" t="s">
        <v>17</v>
      </c>
      <c r="B1504" s="13" t="s">
        <v>119</v>
      </c>
      <c r="C1504" s="14" t="s">
        <v>4916</v>
      </c>
      <c r="D1504" s="24" t="s">
        <v>4921</v>
      </c>
      <c r="E1504" s="14" t="s">
        <v>4922</v>
      </c>
      <c r="F1504" s="14" t="s">
        <v>2263</v>
      </c>
      <c r="G1504" s="11">
        <v>10</v>
      </c>
      <c r="H1504" s="15">
        <f>retribucións!$E$59</f>
        <v>6486.34</v>
      </c>
      <c r="I1504" s="11" t="s">
        <v>1349</v>
      </c>
      <c r="J1504" s="24" t="s">
        <v>1350</v>
      </c>
      <c r="K1504" s="11">
        <v>1</v>
      </c>
      <c r="L1504" s="14"/>
      <c r="M1504" s="14"/>
      <c r="N1504" s="12"/>
      <c r="O1504" s="25"/>
      <c r="P1504" s="14" t="s">
        <v>4915</v>
      </c>
      <c r="Q1504" s="11" t="s">
        <v>15</v>
      </c>
      <c r="R1504" s="16">
        <v>4801</v>
      </c>
      <c r="S1504" s="12"/>
      <c r="T1504" s="13" t="s">
        <v>17</v>
      </c>
      <c r="U1504" s="13" t="s">
        <v>6687</v>
      </c>
      <c r="V1504" s="11" t="s">
        <v>119</v>
      </c>
      <c r="W1504" s="14" t="s">
        <v>119</v>
      </c>
      <c r="X1504" s="14" t="s">
        <v>119</v>
      </c>
      <c r="Y1504" s="14" t="s">
        <v>119</v>
      </c>
      <c r="Z1504" s="14" t="s">
        <v>119</v>
      </c>
      <c r="AA1504" s="14"/>
      <c r="AB1504" s="15">
        <f>retribucións!$L$71</f>
        <v>18968.988064320001</v>
      </c>
      <c r="AC1504" s="15">
        <f>retribucións!$H$59</f>
        <v>19124.976097919996</v>
      </c>
      <c r="AD1504" s="15">
        <f t="shared" si="66"/>
        <v>155.98803359999511</v>
      </c>
    </row>
    <row r="1505" spans="1:30" ht="15" customHeight="1" x14ac:dyDescent="0.25">
      <c r="A1505" s="13" t="s">
        <v>17</v>
      </c>
      <c r="B1505" s="13" t="s">
        <v>17</v>
      </c>
      <c r="C1505" s="14" t="s">
        <v>4923</v>
      </c>
      <c r="D1505" s="24" t="s">
        <v>4924</v>
      </c>
      <c r="E1505" s="14" t="s">
        <v>4925</v>
      </c>
      <c r="F1505" s="14" t="s">
        <v>1348</v>
      </c>
      <c r="G1505" s="11">
        <v>11</v>
      </c>
      <c r="H1505" s="15">
        <f>retribucións!$E$58</f>
        <v>6654.5360514705862</v>
      </c>
      <c r="I1505" s="11" t="s">
        <v>1349</v>
      </c>
      <c r="J1505" s="24" t="s">
        <v>1350</v>
      </c>
      <c r="K1505" s="11">
        <v>11</v>
      </c>
      <c r="L1505" s="14"/>
      <c r="M1505" s="14"/>
      <c r="N1505" s="12"/>
      <c r="O1505" s="25"/>
      <c r="P1505" s="14" t="s">
        <v>4926</v>
      </c>
      <c r="Q1505" s="11" t="s">
        <v>15</v>
      </c>
      <c r="R1505" s="16">
        <v>1289</v>
      </c>
      <c r="S1505" s="12"/>
      <c r="T1505" s="13" t="s">
        <v>17</v>
      </c>
      <c r="U1505" s="13" t="s">
        <v>17</v>
      </c>
      <c r="V1505" s="11">
        <v>472</v>
      </c>
      <c r="W1505" s="14" t="s">
        <v>961</v>
      </c>
      <c r="X1505" s="14" t="s">
        <v>962</v>
      </c>
      <c r="Y1505" s="14" t="s">
        <v>20</v>
      </c>
      <c r="Z1505" s="14">
        <v>0</v>
      </c>
      <c r="AA1505" s="14"/>
      <c r="AB1505" s="15">
        <f>retribucións!$I$71</f>
        <v>19482.845169600001</v>
      </c>
      <c r="AC1505" s="15">
        <f>retribucións!$H$58</f>
        <v>19675.48743140935</v>
      </c>
      <c r="AD1505" s="15">
        <f t="shared" si="66"/>
        <v>192.64226180934929</v>
      </c>
    </row>
    <row r="1506" spans="1:30" ht="15" customHeight="1" x14ac:dyDescent="0.25">
      <c r="A1506" s="13" t="s">
        <v>17</v>
      </c>
      <c r="B1506" s="13" t="s">
        <v>17</v>
      </c>
      <c r="C1506" s="14" t="s">
        <v>4923</v>
      </c>
      <c r="D1506" s="24" t="s">
        <v>4927</v>
      </c>
      <c r="E1506" s="14" t="s">
        <v>4928</v>
      </c>
      <c r="F1506" s="14" t="s">
        <v>1348</v>
      </c>
      <c r="G1506" s="11">
        <v>11</v>
      </c>
      <c r="H1506" s="15">
        <f>retribucións!$E$58</f>
        <v>6654.5360514705862</v>
      </c>
      <c r="I1506" s="11" t="s">
        <v>1349</v>
      </c>
      <c r="J1506" s="24" t="s">
        <v>1350</v>
      </c>
      <c r="K1506" s="11">
        <v>11</v>
      </c>
      <c r="L1506" s="14"/>
      <c r="M1506" s="14"/>
      <c r="N1506" s="12"/>
      <c r="O1506" s="25"/>
      <c r="P1506" s="14" t="s">
        <v>4926</v>
      </c>
      <c r="Q1506" s="11" t="s">
        <v>15</v>
      </c>
      <c r="R1506" s="16">
        <v>1289</v>
      </c>
      <c r="S1506" s="12"/>
      <c r="T1506" s="13" t="s">
        <v>17</v>
      </c>
      <c r="U1506" s="13" t="s">
        <v>17</v>
      </c>
      <c r="V1506" s="11">
        <v>134</v>
      </c>
      <c r="W1506" s="14" t="s">
        <v>963</v>
      </c>
      <c r="X1506" s="14" t="s">
        <v>964</v>
      </c>
      <c r="Y1506" s="14" t="s">
        <v>20</v>
      </c>
      <c r="Z1506" s="14">
        <v>0</v>
      </c>
      <c r="AA1506" s="14"/>
      <c r="AB1506" s="15">
        <f>retribucións!$I$71</f>
        <v>19482.845169600001</v>
      </c>
      <c r="AC1506" s="15">
        <f>retribucións!$H$58</f>
        <v>19675.48743140935</v>
      </c>
      <c r="AD1506" s="15">
        <f t="shared" si="66"/>
        <v>192.64226180934929</v>
      </c>
    </row>
    <row r="1507" spans="1:30" ht="15" customHeight="1" x14ac:dyDescent="0.25">
      <c r="A1507" s="13" t="s">
        <v>17</v>
      </c>
      <c r="B1507" s="13" t="s">
        <v>119</v>
      </c>
      <c r="C1507" s="14" t="s">
        <v>4929</v>
      </c>
      <c r="D1507" s="24" t="s">
        <v>4930</v>
      </c>
      <c r="E1507" s="14" t="s">
        <v>4931</v>
      </c>
      <c r="F1507" s="14" t="s">
        <v>1348</v>
      </c>
      <c r="G1507" s="11">
        <v>14</v>
      </c>
      <c r="H1507" s="15">
        <f>retribucións!$E$55</f>
        <v>7157.92</v>
      </c>
      <c r="I1507" s="11" t="s">
        <v>1349</v>
      </c>
      <c r="J1507" s="24" t="s">
        <v>1350</v>
      </c>
      <c r="K1507" s="11">
        <v>11</v>
      </c>
      <c r="L1507" s="14"/>
      <c r="M1507" s="14"/>
      <c r="N1507" s="12"/>
      <c r="O1507" s="25"/>
      <c r="P1507" s="14" t="s">
        <v>4932</v>
      </c>
      <c r="Q1507" s="11" t="s">
        <v>15</v>
      </c>
      <c r="R1507" s="16">
        <v>1333</v>
      </c>
      <c r="S1507" s="12"/>
      <c r="T1507" s="13" t="s">
        <v>17</v>
      </c>
      <c r="U1507" s="13" t="s">
        <v>6687</v>
      </c>
      <c r="V1507" s="11" t="s">
        <v>119</v>
      </c>
      <c r="W1507" s="14" t="s">
        <v>119</v>
      </c>
      <c r="X1507" s="14" t="s">
        <v>119</v>
      </c>
      <c r="Y1507" s="14" t="s">
        <v>119</v>
      </c>
      <c r="Z1507" s="14" t="s">
        <v>119</v>
      </c>
      <c r="AA1507" s="14"/>
      <c r="AB1507" s="15">
        <f>+AB1437</f>
        <v>21167.275024320003</v>
      </c>
      <c r="AC1507" s="15">
        <f>retribucións!$H$55</f>
        <v>21327.358496639998</v>
      </c>
      <c r="AD1507" s="15">
        <f t="shared" si="66"/>
        <v>160.08347231999505</v>
      </c>
    </row>
    <row r="1508" spans="1:30" ht="15" customHeight="1" x14ac:dyDescent="0.25">
      <c r="A1508" s="13" t="s">
        <v>17</v>
      </c>
      <c r="B1508" s="13" t="s">
        <v>119</v>
      </c>
      <c r="C1508" s="14" t="s">
        <v>4933</v>
      </c>
      <c r="D1508" s="24" t="s">
        <v>4934</v>
      </c>
      <c r="E1508" s="14" t="s">
        <v>4935</v>
      </c>
      <c r="F1508" s="14" t="s">
        <v>4936</v>
      </c>
      <c r="G1508" s="11">
        <v>9</v>
      </c>
      <c r="H1508" s="15">
        <f>retribucións!$E$60</f>
        <v>6319.04</v>
      </c>
      <c r="I1508" s="11" t="s">
        <v>1349</v>
      </c>
      <c r="J1508" s="24" t="s">
        <v>1350</v>
      </c>
      <c r="K1508" s="11">
        <v>11</v>
      </c>
      <c r="L1508" s="14"/>
      <c r="M1508" s="14"/>
      <c r="N1508" s="12"/>
      <c r="O1508" s="25"/>
      <c r="P1508" s="14"/>
      <c r="Q1508" s="11" t="s">
        <v>15</v>
      </c>
      <c r="R1508" s="16">
        <v>3555</v>
      </c>
      <c r="S1508" s="12"/>
      <c r="T1508" s="13" t="s">
        <v>17</v>
      </c>
      <c r="U1508" s="13" t="s">
        <v>6687</v>
      </c>
      <c r="V1508" s="11" t="s">
        <v>119</v>
      </c>
      <c r="W1508" s="14" t="s">
        <v>119</v>
      </c>
      <c r="X1508" s="14" t="s">
        <v>119</v>
      </c>
      <c r="Y1508" s="14" t="s">
        <v>119</v>
      </c>
      <c r="Z1508" s="14" t="s">
        <v>119</v>
      </c>
      <c r="AA1508" s="14"/>
      <c r="AB1508" s="15">
        <f>retribucións!$H$71</f>
        <v>18383.701689600002</v>
      </c>
      <c r="AC1508" s="15">
        <f>retribucións!$H$60</f>
        <v>18626.938628479998</v>
      </c>
      <c r="AD1508" s="15">
        <f t="shared" si="66"/>
        <v>243.23693887999616</v>
      </c>
    </row>
    <row r="1509" spans="1:30" ht="15" customHeight="1" x14ac:dyDescent="0.25">
      <c r="A1509" s="13" t="s">
        <v>17</v>
      </c>
      <c r="B1509" s="13" t="s">
        <v>119</v>
      </c>
      <c r="C1509" s="14" t="s">
        <v>4937</v>
      </c>
      <c r="D1509" s="24" t="s">
        <v>4938</v>
      </c>
      <c r="E1509" s="14" t="s">
        <v>4939</v>
      </c>
      <c r="F1509" s="14" t="s">
        <v>4940</v>
      </c>
      <c r="G1509" s="11">
        <v>9</v>
      </c>
      <c r="H1509" s="15">
        <f>retribucións!$E$60</f>
        <v>6319.04</v>
      </c>
      <c r="I1509" s="11" t="s">
        <v>1349</v>
      </c>
      <c r="J1509" s="24" t="s">
        <v>1350</v>
      </c>
      <c r="K1509" s="11">
        <v>11</v>
      </c>
      <c r="L1509" s="14"/>
      <c r="M1509" s="14"/>
      <c r="N1509" s="12"/>
      <c r="O1509" s="25"/>
      <c r="P1509" s="14" t="s">
        <v>4941</v>
      </c>
      <c r="Q1509" s="11" t="s">
        <v>15</v>
      </c>
      <c r="R1509" s="16">
        <v>1170</v>
      </c>
      <c r="S1509" s="12"/>
      <c r="T1509" s="13" t="s">
        <v>17</v>
      </c>
      <c r="U1509" s="13" t="s">
        <v>6687</v>
      </c>
      <c r="V1509" s="11" t="s">
        <v>119</v>
      </c>
      <c r="W1509" s="14" t="s">
        <v>119</v>
      </c>
      <c r="X1509" s="14" t="s">
        <v>119</v>
      </c>
      <c r="Y1509" s="14" t="s">
        <v>119</v>
      </c>
      <c r="Z1509" s="14" t="s">
        <v>119</v>
      </c>
      <c r="AA1509" s="14"/>
      <c r="AB1509" s="15">
        <f>retribucións!$H$71/12*4.1</f>
        <v>6281.0980772800003</v>
      </c>
      <c r="AC1509" s="15">
        <f>retribucións!$H$60/12*4.1</f>
        <v>6364.2040313973321</v>
      </c>
      <c r="AD1509" s="15">
        <f t="shared" si="66"/>
        <v>83.105954117331748</v>
      </c>
    </row>
    <row r="1510" spans="1:30" ht="15" customHeight="1" x14ac:dyDescent="0.25">
      <c r="A1510" s="13" t="s">
        <v>17</v>
      </c>
      <c r="B1510" s="13" t="s">
        <v>119</v>
      </c>
      <c r="C1510" s="14" t="s">
        <v>4942</v>
      </c>
      <c r="D1510" s="24" t="s">
        <v>4943</v>
      </c>
      <c r="E1510" s="14" t="s">
        <v>4944</v>
      </c>
      <c r="F1510" s="14" t="s">
        <v>4945</v>
      </c>
      <c r="G1510" s="11">
        <v>9</v>
      </c>
      <c r="H1510" s="15">
        <f>retribucións!$E$60</f>
        <v>6319.04</v>
      </c>
      <c r="I1510" s="11" t="s">
        <v>1349</v>
      </c>
      <c r="J1510" s="24" t="s">
        <v>1350</v>
      </c>
      <c r="K1510" s="11">
        <v>11</v>
      </c>
      <c r="L1510" s="14"/>
      <c r="M1510" s="14"/>
      <c r="N1510" s="12"/>
      <c r="O1510" s="25"/>
      <c r="P1510" s="14" t="s">
        <v>4941</v>
      </c>
      <c r="Q1510" s="11" t="s">
        <v>15</v>
      </c>
      <c r="R1510" s="16">
        <v>1170</v>
      </c>
      <c r="S1510" s="12"/>
      <c r="T1510" s="13" t="s">
        <v>17</v>
      </c>
      <c r="U1510" s="13" t="s">
        <v>6687</v>
      </c>
      <c r="V1510" s="11" t="s">
        <v>119</v>
      </c>
      <c r="W1510" s="14" t="s">
        <v>119</v>
      </c>
      <c r="X1510" s="14" t="s">
        <v>119</v>
      </c>
      <c r="Y1510" s="14" t="s">
        <v>119</v>
      </c>
      <c r="Z1510" s="14" t="s">
        <v>119</v>
      </c>
      <c r="AA1510" s="14"/>
      <c r="AB1510" s="15">
        <f>retribucións!$H$71/12*4.1</f>
        <v>6281.0980772800003</v>
      </c>
      <c r="AC1510" s="15">
        <f>retribucións!$H$60/12*4.1</f>
        <v>6364.2040313973321</v>
      </c>
      <c r="AD1510" s="15">
        <f t="shared" si="66"/>
        <v>83.105954117331748</v>
      </c>
    </row>
    <row r="1511" spans="1:30" ht="15" customHeight="1" x14ac:dyDescent="0.25">
      <c r="A1511" s="13" t="s">
        <v>17</v>
      </c>
      <c r="B1511" s="13" t="s">
        <v>119</v>
      </c>
      <c r="C1511" s="14" t="s">
        <v>4946</v>
      </c>
      <c r="D1511" s="24" t="s">
        <v>4947</v>
      </c>
      <c r="E1511" s="14" t="s">
        <v>4948</v>
      </c>
      <c r="F1511" s="14" t="s">
        <v>4949</v>
      </c>
      <c r="G1511" s="11">
        <v>9</v>
      </c>
      <c r="H1511" s="15">
        <f>retribucións!$E$60</f>
        <v>6319.04</v>
      </c>
      <c r="I1511" s="11" t="s">
        <v>1349</v>
      </c>
      <c r="J1511" s="24" t="s">
        <v>1350</v>
      </c>
      <c r="K1511" s="11">
        <v>11</v>
      </c>
      <c r="L1511" s="14"/>
      <c r="M1511" s="14"/>
      <c r="N1511" s="12"/>
      <c r="O1511" s="25"/>
      <c r="P1511" s="14" t="s">
        <v>4941</v>
      </c>
      <c r="Q1511" s="11" t="s">
        <v>15</v>
      </c>
      <c r="R1511" s="16">
        <v>1170</v>
      </c>
      <c r="S1511" s="12"/>
      <c r="T1511" s="13" t="s">
        <v>17</v>
      </c>
      <c r="U1511" s="13" t="s">
        <v>6687</v>
      </c>
      <c r="V1511" s="11" t="s">
        <v>119</v>
      </c>
      <c r="W1511" s="14" t="s">
        <v>119</v>
      </c>
      <c r="X1511" s="14" t="s">
        <v>119</v>
      </c>
      <c r="Y1511" s="14" t="s">
        <v>119</v>
      </c>
      <c r="Z1511" s="14" t="s">
        <v>119</v>
      </c>
      <c r="AA1511" s="14"/>
      <c r="AB1511" s="15">
        <f>retribucións!$H$71/12*4.1</f>
        <v>6281.0980772800003</v>
      </c>
      <c r="AC1511" s="15">
        <f>retribucións!$H$60/12*4.1</f>
        <v>6364.2040313973321</v>
      </c>
      <c r="AD1511" s="15">
        <f t="shared" si="66"/>
        <v>83.105954117331748</v>
      </c>
    </row>
    <row r="1512" spans="1:30" ht="15" customHeight="1" x14ac:dyDescent="0.25">
      <c r="A1512" s="13" t="s">
        <v>17</v>
      </c>
      <c r="B1512" s="13" t="s">
        <v>119</v>
      </c>
      <c r="C1512" s="14" t="s">
        <v>4950</v>
      </c>
      <c r="D1512" s="24" t="s">
        <v>4951</v>
      </c>
      <c r="E1512" s="14" t="s">
        <v>4952</v>
      </c>
      <c r="F1512" s="14" t="s">
        <v>4953</v>
      </c>
      <c r="G1512" s="11">
        <v>9</v>
      </c>
      <c r="H1512" s="15">
        <f>retribucións!$E$60</f>
        <v>6319.04</v>
      </c>
      <c r="I1512" s="11" t="s">
        <v>1349</v>
      </c>
      <c r="J1512" s="24" t="s">
        <v>1350</v>
      </c>
      <c r="K1512" s="11">
        <v>11</v>
      </c>
      <c r="L1512" s="14"/>
      <c r="M1512" s="14"/>
      <c r="N1512" s="12"/>
      <c r="O1512" s="25"/>
      <c r="P1512" s="14" t="s">
        <v>4941</v>
      </c>
      <c r="Q1512" s="11" t="s">
        <v>15</v>
      </c>
      <c r="R1512" s="16">
        <v>1170</v>
      </c>
      <c r="S1512" s="12"/>
      <c r="T1512" s="13" t="s">
        <v>17</v>
      </c>
      <c r="U1512" s="13" t="s">
        <v>6687</v>
      </c>
      <c r="V1512" s="11" t="s">
        <v>119</v>
      </c>
      <c r="W1512" s="14" t="s">
        <v>119</v>
      </c>
      <c r="X1512" s="14" t="s">
        <v>119</v>
      </c>
      <c r="Y1512" s="14" t="s">
        <v>119</v>
      </c>
      <c r="Z1512" s="14" t="s">
        <v>119</v>
      </c>
      <c r="AA1512" s="14"/>
      <c r="AB1512" s="15">
        <f>retribucións!$H$71/12*4.1</f>
        <v>6281.0980772800003</v>
      </c>
      <c r="AC1512" s="15">
        <f>retribucións!$H$60/12*4.1</f>
        <v>6364.2040313973321</v>
      </c>
      <c r="AD1512" s="15">
        <f t="shared" si="66"/>
        <v>83.105954117331748</v>
      </c>
    </row>
    <row r="1513" spans="1:30" ht="15" customHeight="1" x14ac:dyDescent="0.25">
      <c r="A1513" s="13" t="s">
        <v>6687</v>
      </c>
      <c r="B1513" s="13" t="s">
        <v>119</v>
      </c>
      <c r="C1513" s="14" t="s">
        <v>4954</v>
      </c>
      <c r="D1513" s="24" t="s">
        <v>4955</v>
      </c>
      <c r="E1513" s="14" t="s">
        <v>4956</v>
      </c>
      <c r="F1513" s="14" t="s">
        <v>4957</v>
      </c>
      <c r="G1513" s="11">
        <v>9</v>
      </c>
      <c r="H1513" s="15">
        <f>retribucións!$E$60</f>
        <v>6319.04</v>
      </c>
      <c r="I1513" s="11" t="s">
        <v>1349</v>
      </c>
      <c r="J1513" s="24" t="s">
        <v>1350</v>
      </c>
      <c r="K1513" s="11">
        <v>11</v>
      </c>
      <c r="L1513" s="14"/>
      <c r="M1513" s="14"/>
      <c r="N1513" s="12"/>
      <c r="O1513" s="25"/>
      <c r="P1513" s="14" t="s">
        <v>4941</v>
      </c>
      <c r="Q1513" s="11" t="s">
        <v>15</v>
      </c>
      <c r="R1513" s="16">
        <v>1170</v>
      </c>
      <c r="S1513" s="138" t="s">
        <v>7281</v>
      </c>
      <c r="T1513" s="13" t="s">
        <v>6687</v>
      </c>
      <c r="U1513" s="13" t="s">
        <v>6687</v>
      </c>
      <c r="V1513" s="11" t="s">
        <v>119</v>
      </c>
      <c r="W1513" s="14" t="s">
        <v>119</v>
      </c>
      <c r="X1513" s="14" t="s">
        <v>119</v>
      </c>
      <c r="Y1513" s="14" t="s">
        <v>119</v>
      </c>
      <c r="Z1513" s="14" t="s">
        <v>119</v>
      </c>
      <c r="AA1513" s="14"/>
      <c r="AB1513" s="15">
        <f>retribucións!$H$71/12*4.1</f>
        <v>6281.0980772800003</v>
      </c>
      <c r="AC1513" s="15">
        <f>retribucións!$H$60/12*4.1</f>
        <v>6364.2040313973321</v>
      </c>
      <c r="AD1513" s="15">
        <f t="shared" si="66"/>
        <v>83.105954117331748</v>
      </c>
    </row>
    <row r="1514" spans="1:30" ht="15" customHeight="1" x14ac:dyDescent="0.25">
      <c r="A1514" s="13" t="s">
        <v>6687</v>
      </c>
      <c r="B1514" s="13" t="s">
        <v>119</v>
      </c>
      <c r="C1514" s="14" t="s">
        <v>4958</v>
      </c>
      <c r="D1514" s="24" t="s">
        <v>4959</v>
      </c>
      <c r="E1514" s="14" t="s">
        <v>4960</v>
      </c>
      <c r="F1514" s="14" t="s">
        <v>4961</v>
      </c>
      <c r="G1514" s="11">
        <v>9</v>
      </c>
      <c r="H1514" s="15">
        <f>retribucións!$E$60</f>
        <v>6319.04</v>
      </c>
      <c r="I1514" s="11" t="s">
        <v>1349</v>
      </c>
      <c r="J1514" s="24" t="s">
        <v>1350</v>
      </c>
      <c r="K1514" s="11">
        <v>11</v>
      </c>
      <c r="L1514" s="14"/>
      <c r="M1514" s="14"/>
      <c r="N1514" s="12"/>
      <c r="O1514" s="25"/>
      <c r="P1514" s="14" t="s">
        <v>4941</v>
      </c>
      <c r="Q1514" s="11" t="s">
        <v>15</v>
      </c>
      <c r="R1514" s="16">
        <v>1170</v>
      </c>
      <c r="S1514" s="138" t="s">
        <v>7281</v>
      </c>
      <c r="T1514" s="13" t="s">
        <v>6687</v>
      </c>
      <c r="U1514" s="13" t="s">
        <v>6687</v>
      </c>
      <c r="V1514" s="11" t="s">
        <v>119</v>
      </c>
      <c r="W1514" s="14" t="s">
        <v>119</v>
      </c>
      <c r="X1514" s="14" t="s">
        <v>119</v>
      </c>
      <c r="Y1514" s="14" t="s">
        <v>119</v>
      </c>
      <c r="Z1514" s="14" t="s">
        <v>119</v>
      </c>
      <c r="AA1514" s="14"/>
      <c r="AB1514" s="15">
        <f>retribucións!$H$71/12*4.1</f>
        <v>6281.0980772800003</v>
      </c>
      <c r="AC1514" s="15">
        <f>retribucións!$H$60/12*4.1</f>
        <v>6364.2040313973321</v>
      </c>
      <c r="AD1514" s="15">
        <f t="shared" si="66"/>
        <v>83.105954117331748</v>
      </c>
    </row>
    <row r="1515" spans="1:30" ht="15" customHeight="1" x14ac:dyDescent="0.25">
      <c r="A1515" s="13" t="s">
        <v>17</v>
      </c>
      <c r="B1515" s="13" t="s">
        <v>17</v>
      </c>
      <c r="C1515" s="14" t="s">
        <v>4962</v>
      </c>
      <c r="D1515" s="24" t="s">
        <v>4963</v>
      </c>
      <c r="E1515" s="14" t="s">
        <v>4964</v>
      </c>
      <c r="F1515" s="14" t="s">
        <v>2263</v>
      </c>
      <c r="G1515" s="11">
        <v>9</v>
      </c>
      <c r="H1515" s="15">
        <f>retribucións!$E$60</f>
        <v>6319.04</v>
      </c>
      <c r="I1515" s="11" t="s">
        <v>1349</v>
      </c>
      <c r="J1515" s="24" t="s">
        <v>1350</v>
      </c>
      <c r="K1515" s="11">
        <v>1</v>
      </c>
      <c r="L1515" s="14"/>
      <c r="M1515" s="14"/>
      <c r="N1515" s="12"/>
      <c r="O1515" s="25"/>
      <c r="P1515" s="14"/>
      <c r="Q1515" s="11" t="s">
        <v>15</v>
      </c>
      <c r="R1515" s="16">
        <v>4017</v>
      </c>
      <c r="S1515" s="12"/>
      <c r="T1515" s="13" t="s">
        <v>17</v>
      </c>
      <c r="U1515" s="13" t="s">
        <v>17</v>
      </c>
      <c r="V1515" s="11">
        <v>546</v>
      </c>
      <c r="W1515" s="14" t="s">
        <v>965</v>
      </c>
      <c r="X1515" s="14" t="s">
        <v>966</v>
      </c>
      <c r="Y1515" s="14" t="s">
        <v>20</v>
      </c>
      <c r="Z1515" s="14">
        <v>0</v>
      </c>
      <c r="AA1515" s="14"/>
      <c r="AB1515" s="15">
        <f>retribucións!$H$71</f>
        <v>18383.701689600002</v>
      </c>
      <c r="AC1515" s="15">
        <f>retribucións!$H$60</f>
        <v>18626.938628479998</v>
      </c>
      <c r="AD1515" s="15">
        <f t="shared" si="66"/>
        <v>243.23693887999616</v>
      </c>
    </row>
    <row r="1516" spans="1:30" ht="15" customHeight="1" x14ac:dyDescent="0.25">
      <c r="A1516" s="13" t="s">
        <v>17</v>
      </c>
      <c r="B1516" s="13" t="s">
        <v>119</v>
      </c>
      <c r="C1516" s="14" t="s">
        <v>4962</v>
      </c>
      <c r="D1516" s="24" t="s">
        <v>4965</v>
      </c>
      <c r="E1516" s="14" t="s">
        <v>4966</v>
      </c>
      <c r="F1516" s="14" t="s">
        <v>2263</v>
      </c>
      <c r="G1516" s="11">
        <v>9</v>
      </c>
      <c r="H1516" s="15">
        <f>retribucións!$E$60</f>
        <v>6319.04</v>
      </c>
      <c r="I1516" s="11" t="s">
        <v>1349</v>
      </c>
      <c r="J1516" s="24" t="s">
        <v>1350</v>
      </c>
      <c r="K1516" s="11">
        <v>1</v>
      </c>
      <c r="L1516" s="14"/>
      <c r="M1516" s="14"/>
      <c r="N1516" s="12"/>
      <c r="O1516" s="25"/>
      <c r="P1516" s="14"/>
      <c r="Q1516" s="11" t="s">
        <v>15</v>
      </c>
      <c r="R1516" s="16">
        <v>4017</v>
      </c>
      <c r="S1516" s="12"/>
      <c r="T1516" s="13" t="s">
        <v>17</v>
      </c>
      <c r="U1516" s="13" t="s">
        <v>6687</v>
      </c>
      <c r="V1516" s="11" t="s">
        <v>119</v>
      </c>
      <c r="W1516" s="14" t="s">
        <v>119</v>
      </c>
      <c r="X1516" s="14" t="s">
        <v>119</v>
      </c>
      <c r="Y1516" s="14" t="s">
        <v>119</v>
      </c>
      <c r="Z1516" s="14" t="s">
        <v>119</v>
      </c>
      <c r="AA1516" s="14"/>
      <c r="AB1516" s="15">
        <f>retribucións!$H$71</f>
        <v>18383.701689600002</v>
      </c>
      <c r="AC1516" s="15">
        <f>retribucións!$H$60</f>
        <v>18626.938628479998</v>
      </c>
      <c r="AD1516" s="15">
        <f t="shared" si="66"/>
        <v>243.23693887999616</v>
      </c>
    </row>
    <row r="1517" spans="1:30" ht="15" customHeight="1" x14ac:dyDescent="0.25">
      <c r="A1517" s="13" t="s">
        <v>17</v>
      </c>
      <c r="B1517" s="13" t="s">
        <v>119</v>
      </c>
      <c r="C1517" s="14" t="s">
        <v>4967</v>
      </c>
      <c r="D1517" s="24" t="s">
        <v>4968</v>
      </c>
      <c r="E1517" s="14" t="s">
        <v>4969</v>
      </c>
      <c r="F1517" s="14" t="s">
        <v>1348</v>
      </c>
      <c r="G1517" s="11">
        <v>9</v>
      </c>
      <c r="H1517" s="15">
        <f>retribucións!$E$60</f>
        <v>6319.04</v>
      </c>
      <c r="I1517" s="11" t="s">
        <v>1349</v>
      </c>
      <c r="J1517" s="24" t="s">
        <v>1350</v>
      </c>
      <c r="K1517" s="11">
        <v>11</v>
      </c>
      <c r="L1517" s="14"/>
      <c r="M1517" s="14"/>
      <c r="N1517" s="12"/>
      <c r="O1517" s="25"/>
      <c r="P1517" s="14"/>
      <c r="Q1517" s="11" t="s">
        <v>15</v>
      </c>
      <c r="R1517" s="16" t="s">
        <v>4970</v>
      </c>
      <c r="S1517" s="12"/>
      <c r="T1517" s="13" t="s">
        <v>17</v>
      </c>
      <c r="U1517" s="13" t="s">
        <v>6687</v>
      </c>
      <c r="V1517" s="11" t="s">
        <v>119</v>
      </c>
      <c r="W1517" s="14" t="s">
        <v>119</v>
      </c>
      <c r="X1517" s="14" t="s">
        <v>119</v>
      </c>
      <c r="Y1517" s="14" t="s">
        <v>119</v>
      </c>
      <c r="Z1517" s="14" t="s">
        <v>119</v>
      </c>
      <c r="AA1517" s="14"/>
      <c r="AB1517" s="15">
        <f>retribucións!$H$71</f>
        <v>18383.701689600002</v>
      </c>
      <c r="AC1517" s="15">
        <f>retribucións!$H$60</f>
        <v>18626.938628479998</v>
      </c>
      <c r="AD1517" s="15">
        <f t="shared" si="66"/>
        <v>243.23693887999616</v>
      </c>
    </row>
    <row r="1518" spans="1:30" ht="15" customHeight="1" x14ac:dyDescent="0.25">
      <c r="A1518" s="13" t="s">
        <v>17</v>
      </c>
      <c r="B1518" s="13" t="s">
        <v>119</v>
      </c>
      <c r="C1518" s="14" t="s">
        <v>4971</v>
      </c>
      <c r="D1518" s="24" t="s">
        <v>4972</v>
      </c>
      <c r="E1518" s="14" t="s">
        <v>4973</v>
      </c>
      <c r="F1518" s="14" t="s">
        <v>2263</v>
      </c>
      <c r="G1518" s="11">
        <v>10</v>
      </c>
      <c r="H1518" s="15">
        <f>retribucións!$E$59</f>
        <v>6486.34</v>
      </c>
      <c r="I1518" s="11" t="s">
        <v>1349</v>
      </c>
      <c r="J1518" s="24" t="s">
        <v>1350</v>
      </c>
      <c r="K1518" s="11">
        <v>1</v>
      </c>
      <c r="L1518" s="14"/>
      <c r="M1518" s="14"/>
      <c r="N1518" s="12"/>
      <c r="O1518" s="25"/>
      <c r="P1518" s="14" t="s">
        <v>2259</v>
      </c>
      <c r="Q1518" s="11" t="s">
        <v>15</v>
      </c>
      <c r="R1518" s="16">
        <v>4202</v>
      </c>
      <c r="S1518" s="12"/>
      <c r="T1518" s="13" t="s">
        <v>17</v>
      </c>
      <c r="U1518" s="13" t="s">
        <v>6687</v>
      </c>
      <c r="V1518" s="11" t="s">
        <v>119</v>
      </c>
      <c r="W1518" s="14" t="s">
        <v>119</v>
      </c>
      <c r="X1518" s="14" t="s">
        <v>119</v>
      </c>
      <c r="Y1518" s="14" t="s">
        <v>119</v>
      </c>
      <c r="Z1518" s="14" t="s">
        <v>119</v>
      </c>
      <c r="AA1518" s="14"/>
      <c r="AB1518" s="15">
        <f>retribucións!$L$71</f>
        <v>18968.988064320001</v>
      </c>
      <c r="AC1518" s="15">
        <f>retribucións!$H$59</f>
        <v>19124.976097919996</v>
      </c>
      <c r="AD1518" s="15">
        <f>AC1518-AB1518</f>
        <v>155.98803359999511</v>
      </c>
    </row>
    <row r="1519" spans="1:30" ht="15" customHeight="1" x14ac:dyDescent="0.25">
      <c r="A1519" s="13" t="s">
        <v>17</v>
      </c>
      <c r="B1519" s="13" t="s">
        <v>119</v>
      </c>
      <c r="C1519" s="14" t="s">
        <v>4971</v>
      </c>
      <c r="D1519" s="24" t="s">
        <v>4974</v>
      </c>
      <c r="E1519" s="14" t="s">
        <v>4975</v>
      </c>
      <c r="F1519" s="14" t="s">
        <v>2263</v>
      </c>
      <c r="G1519" s="11">
        <v>10</v>
      </c>
      <c r="H1519" s="15">
        <f>retribucións!$E$59</f>
        <v>6486.34</v>
      </c>
      <c r="I1519" s="11" t="s">
        <v>1349</v>
      </c>
      <c r="J1519" s="24" t="s">
        <v>1350</v>
      </c>
      <c r="K1519" s="11">
        <v>1</v>
      </c>
      <c r="L1519" s="14"/>
      <c r="M1519" s="14"/>
      <c r="N1519" s="12"/>
      <c r="O1519" s="25"/>
      <c r="P1519" s="14" t="s">
        <v>2259</v>
      </c>
      <c r="Q1519" s="11" t="s">
        <v>15</v>
      </c>
      <c r="R1519" s="16">
        <v>4202</v>
      </c>
      <c r="S1519" s="12"/>
      <c r="T1519" s="13" t="s">
        <v>17</v>
      </c>
      <c r="U1519" s="13" t="s">
        <v>6687</v>
      </c>
      <c r="V1519" s="11" t="s">
        <v>119</v>
      </c>
      <c r="W1519" s="14" t="s">
        <v>119</v>
      </c>
      <c r="X1519" s="14" t="s">
        <v>119</v>
      </c>
      <c r="Y1519" s="14" t="s">
        <v>119</v>
      </c>
      <c r="Z1519" s="14" t="s">
        <v>119</v>
      </c>
      <c r="AA1519" s="14"/>
      <c r="AB1519" s="15">
        <f>retribucións!$L$71</f>
        <v>18968.988064320001</v>
      </c>
      <c r="AC1519" s="15">
        <f>retribucións!$H$59</f>
        <v>19124.976097919996</v>
      </c>
      <c r="AD1519" s="15">
        <f>AC1519-AB1519</f>
        <v>155.98803359999511</v>
      </c>
    </row>
    <row r="1520" spans="1:30" ht="15" customHeight="1" x14ac:dyDescent="0.25">
      <c r="A1520" s="13" t="s">
        <v>17</v>
      </c>
      <c r="B1520" s="13" t="s">
        <v>119</v>
      </c>
      <c r="C1520" s="14" t="s">
        <v>4971</v>
      </c>
      <c r="D1520" s="24" t="s">
        <v>4976</v>
      </c>
      <c r="E1520" s="14" t="s">
        <v>4977</v>
      </c>
      <c r="F1520" s="14" t="s">
        <v>2263</v>
      </c>
      <c r="G1520" s="11">
        <v>10</v>
      </c>
      <c r="H1520" s="15">
        <f>retribucións!$E$59</f>
        <v>6486.34</v>
      </c>
      <c r="I1520" s="11" t="s">
        <v>1349</v>
      </c>
      <c r="J1520" s="24" t="s">
        <v>1350</v>
      </c>
      <c r="K1520" s="11">
        <v>1</v>
      </c>
      <c r="L1520" s="14"/>
      <c r="M1520" s="14"/>
      <c r="N1520" s="12"/>
      <c r="O1520" s="25"/>
      <c r="P1520" s="14" t="s">
        <v>2259</v>
      </c>
      <c r="Q1520" s="11" t="s">
        <v>15</v>
      </c>
      <c r="R1520" s="16">
        <v>4202</v>
      </c>
      <c r="S1520" s="12"/>
      <c r="T1520" s="13" t="s">
        <v>17</v>
      </c>
      <c r="U1520" s="13" t="s">
        <v>6687</v>
      </c>
      <c r="V1520" s="11" t="s">
        <v>119</v>
      </c>
      <c r="W1520" s="14" t="s">
        <v>119</v>
      </c>
      <c r="X1520" s="14" t="s">
        <v>119</v>
      </c>
      <c r="Y1520" s="14" t="s">
        <v>119</v>
      </c>
      <c r="Z1520" s="14" t="s">
        <v>119</v>
      </c>
      <c r="AA1520" s="14"/>
      <c r="AB1520" s="15">
        <f>retribucións!$L$71</f>
        <v>18968.988064320001</v>
      </c>
      <c r="AC1520" s="15">
        <f>retribucións!$H$59</f>
        <v>19124.976097919996</v>
      </c>
      <c r="AD1520" s="15">
        <f>AC1520-AB1520</f>
        <v>155.98803359999511</v>
      </c>
    </row>
    <row r="1521" spans="1:30" ht="15" customHeight="1" x14ac:dyDescent="0.25">
      <c r="A1521" s="13" t="s">
        <v>17</v>
      </c>
      <c r="B1521" s="13" t="s">
        <v>119</v>
      </c>
      <c r="C1521" s="14" t="s">
        <v>4971</v>
      </c>
      <c r="D1521" s="24" t="s">
        <v>4978</v>
      </c>
      <c r="E1521" s="14" t="s">
        <v>4979</v>
      </c>
      <c r="F1521" s="14" t="s">
        <v>2263</v>
      </c>
      <c r="G1521" s="11">
        <v>10</v>
      </c>
      <c r="H1521" s="15">
        <f>retribucións!$E$59</f>
        <v>6486.34</v>
      </c>
      <c r="I1521" s="11" t="s">
        <v>1349</v>
      </c>
      <c r="J1521" s="24" t="s">
        <v>1350</v>
      </c>
      <c r="K1521" s="11">
        <v>1</v>
      </c>
      <c r="L1521" s="14"/>
      <c r="M1521" s="14"/>
      <c r="N1521" s="12"/>
      <c r="O1521" s="25"/>
      <c r="P1521" s="14" t="s">
        <v>2259</v>
      </c>
      <c r="Q1521" s="11" t="s">
        <v>15</v>
      </c>
      <c r="R1521" s="16">
        <v>4202</v>
      </c>
      <c r="S1521" s="12"/>
      <c r="T1521" s="13" t="s">
        <v>17</v>
      </c>
      <c r="U1521" s="13" t="s">
        <v>6687</v>
      </c>
      <c r="V1521" s="11" t="s">
        <v>119</v>
      </c>
      <c r="W1521" s="14" t="s">
        <v>119</v>
      </c>
      <c r="X1521" s="14" t="s">
        <v>119</v>
      </c>
      <c r="Y1521" s="14" t="s">
        <v>119</v>
      </c>
      <c r="Z1521" s="14" t="s">
        <v>119</v>
      </c>
      <c r="AA1521" s="14"/>
      <c r="AB1521" s="15">
        <f>retribucións!$L$71</f>
        <v>18968.988064320001</v>
      </c>
      <c r="AC1521" s="15">
        <f>retribucións!$H$59</f>
        <v>19124.976097919996</v>
      </c>
      <c r="AD1521" s="15">
        <f>AC1521-AB1521</f>
        <v>155.98803359999511</v>
      </c>
    </row>
    <row r="1522" spans="1:30" ht="15" customHeight="1" x14ac:dyDescent="0.25">
      <c r="A1522" s="13" t="s">
        <v>17</v>
      </c>
      <c r="B1522" s="13" t="s">
        <v>17</v>
      </c>
      <c r="C1522" s="14" t="s">
        <v>4980</v>
      </c>
      <c r="D1522" s="24" t="s">
        <v>4981</v>
      </c>
      <c r="E1522" s="14" t="s">
        <v>4982</v>
      </c>
      <c r="F1522" s="14" t="s">
        <v>1348</v>
      </c>
      <c r="G1522" s="11">
        <v>9</v>
      </c>
      <c r="H1522" s="15">
        <f>retribucións!$E$60</f>
        <v>6319.04</v>
      </c>
      <c r="I1522" s="11" t="s">
        <v>1349</v>
      </c>
      <c r="J1522" s="24" t="s">
        <v>1350</v>
      </c>
      <c r="K1522" s="11">
        <v>11</v>
      </c>
      <c r="L1522" s="14"/>
      <c r="M1522" s="14"/>
      <c r="N1522" s="12"/>
      <c r="O1522" s="25"/>
      <c r="P1522" s="14"/>
      <c r="Q1522" s="11" t="s">
        <v>15</v>
      </c>
      <c r="R1522" s="16">
        <v>2337</v>
      </c>
      <c r="S1522" s="12"/>
      <c r="T1522" s="13" t="s">
        <v>17</v>
      </c>
      <c r="U1522" s="13" t="s">
        <v>17</v>
      </c>
      <c r="V1522" s="11">
        <v>461</v>
      </c>
      <c r="W1522" s="14" t="s">
        <v>967</v>
      </c>
      <c r="X1522" s="14" t="s">
        <v>968</v>
      </c>
      <c r="Y1522" s="14" t="s">
        <v>20</v>
      </c>
      <c r="Z1522" s="14">
        <v>0</v>
      </c>
      <c r="AA1522" s="14"/>
      <c r="AB1522" s="15">
        <f>retribucións!$H$71</f>
        <v>18383.701689600002</v>
      </c>
      <c r="AC1522" s="15">
        <f>retribucións!$H$60</f>
        <v>18626.938628479998</v>
      </c>
      <c r="AD1522" s="15">
        <f t="shared" ref="AD1522:AD1532" si="67">AC1522-AB1522</f>
        <v>243.23693887999616</v>
      </c>
    </row>
    <row r="1523" spans="1:30" ht="15" customHeight="1" x14ac:dyDescent="0.25">
      <c r="A1523" s="13" t="s">
        <v>17</v>
      </c>
      <c r="B1523" s="13" t="s">
        <v>119</v>
      </c>
      <c r="C1523" s="14" t="s">
        <v>4983</v>
      </c>
      <c r="D1523" s="24" t="s">
        <v>4984</v>
      </c>
      <c r="E1523" s="14" t="s">
        <v>4985</v>
      </c>
      <c r="F1523" s="14" t="s">
        <v>1903</v>
      </c>
      <c r="G1523" s="11">
        <v>10</v>
      </c>
      <c r="H1523" s="15">
        <f>retribucións!$E$59</f>
        <v>6486.34</v>
      </c>
      <c r="I1523" s="11" t="s">
        <v>1349</v>
      </c>
      <c r="J1523" s="24" t="s">
        <v>1350</v>
      </c>
      <c r="K1523" s="11">
        <v>1</v>
      </c>
      <c r="L1523" s="14"/>
      <c r="M1523" s="14"/>
      <c r="N1523" s="12"/>
      <c r="O1523" s="25"/>
      <c r="P1523" s="14" t="s">
        <v>2259</v>
      </c>
      <c r="Q1523" s="11" t="s">
        <v>15</v>
      </c>
      <c r="R1523" s="16" t="s">
        <v>4986</v>
      </c>
      <c r="S1523" s="12"/>
      <c r="T1523" s="13" t="s">
        <v>17</v>
      </c>
      <c r="U1523" s="13" t="s">
        <v>6687</v>
      </c>
      <c r="V1523" s="11" t="s">
        <v>119</v>
      </c>
      <c r="W1523" s="14" t="s">
        <v>119</v>
      </c>
      <c r="X1523" s="14" t="s">
        <v>119</v>
      </c>
      <c r="Y1523" s="14" t="s">
        <v>119</v>
      </c>
      <c r="Z1523" s="14" t="s">
        <v>119</v>
      </c>
      <c r="AA1523" s="14"/>
      <c r="AB1523" s="15">
        <f>retribucións!$L$71</f>
        <v>18968.988064320001</v>
      </c>
      <c r="AC1523" s="15">
        <f>retribucións!$H$59</f>
        <v>19124.976097919996</v>
      </c>
      <c r="AD1523" s="15">
        <f t="shared" si="67"/>
        <v>155.98803359999511</v>
      </c>
    </row>
    <row r="1524" spans="1:30" ht="15" customHeight="1" x14ac:dyDescent="0.25">
      <c r="A1524" s="13" t="s">
        <v>17</v>
      </c>
      <c r="B1524" s="13" t="s">
        <v>119</v>
      </c>
      <c r="C1524" s="14" t="s">
        <v>4983</v>
      </c>
      <c r="D1524" s="24" t="s">
        <v>4987</v>
      </c>
      <c r="E1524" s="14" t="s">
        <v>4988</v>
      </c>
      <c r="F1524" s="14" t="s">
        <v>1903</v>
      </c>
      <c r="G1524" s="11">
        <v>10</v>
      </c>
      <c r="H1524" s="15">
        <f>retribucións!$E$59</f>
        <v>6486.34</v>
      </c>
      <c r="I1524" s="11" t="s">
        <v>1349</v>
      </c>
      <c r="J1524" s="24" t="s">
        <v>1350</v>
      </c>
      <c r="K1524" s="11">
        <v>1</v>
      </c>
      <c r="L1524" s="14"/>
      <c r="M1524" s="14"/>
      <c r="N1524" s="12"/>
      <c r="O1524" s="25"/>
      <c r="P1524" s="14" t="s">
        <v>2259</v>
      </c>
      <c r="Q1524" s="11" t="s">
        <v>15</v>
      </c>
      <c r="R1524" s="16" t="s">
        <v>4986</v>
      </c>
      <c r="S1524" s="12"/>
      <c r="T1524" s="13" t="s">
        <v>17</v>
      </c>
      <c r="U1524" s="13" t="s">
        <v>6687</v>
      </c>
      <c r="V1524" s="11" t="s">
        <v>119</v>
      </c>
      <c r="W1524" s="14" t="s">
        <v>119</v>
      </c>
      <c r="X1524" s="14" t="s">
        <v>119</v>
      </c>
      <c r="Y1524" s="14" t="s">
        <v>119</v>
      </c>
      <c r="Z1524" s="14" t="s">
        <v>119</v>
      </c>
      <c r="AA1524" s="14"/>
      <c r="AB1524" s="15">
        <f>retribucións!$L$71</f>
        <v>18968.988064320001</v>
      </c>
      <c r="AC1524" s="15">
        <f>retribucións!$H$59</f>
        <v>19124.976097919996</v>
      </c>
      <c r="AD1524" s="15">
        <f t="shared" si="67"/>
        <v>155.98803359999511</v>
      </c>
    </row>
    <row r="1525" spans="1:30" ht="15" customHeight="1" x14ac:dyDescent="0.25">
      <c r="A1525" s="13" t="s">
        <v>17</v>
      </c>
      <c r="B1525" s="13" t="s">
        <v>119</v>
      </c>
      <c r="C1525" s="14" t="s">
        <v>4983</v>
      </c>
      <c r="D1525" s="24" t="s">
        <v>4989</v>
      </c>
      <c r="E1525" s="14" t="s">
        <v>4990</v>
      </c>
      <c r="F1525" s="14" t="s">
        <v>2263</v>
      </c>
      <c r="G1525" s="11">
        <v>10</v>
      </c>
      <c r="H1525" s="15">
        <f>retribucións!$E$59</f>
        <v>6486.34</v>
      </c>
      <c r="I1525" s="11" t="s">
        <v>1349</v>
      </c>
      <c r="J1525" s="24" t="s">
        <v>1350</v>
      </c>
      <c r="K1525" s="11">
        <v>1</v>
      </c>
      <c r="L1525" s="14"/>
      <c r="M1525" s="14"/>
      <c r="N1525" s="12"/>
      <c r="O1525" s="25"/>
      <c r="P1525" s="14" t="s">
        <v>2259</v>
      </c>
      <c r="Q1525" s="11" t="s">
        <v>15</v>
      </c>
      <c r="R1525" s="16">
        <v>2848</v>
      </c>
      <c r="S1525" s="12"/>
      <c r="T1525" s="13" t="s">
        <v>17</v>
      </c>
      <c r="U1525" s="13" t="s">
        <v>6687</v>
      </c>
      <c r="V1525" s="11" t="s">
        <v>119</v>
      </c>
      <c r="W1525" s="14" t="s">
        <v>119</v>
      </c>
      <c r="X1525" s="14" t="s">
        <v>119</v>
      </c>
      <c r="Y1525" s="14" t="s">
        <v>119</v>
      </c>
      <c r="Z1525" s="14" t="s">
        <v>119</v>
      </c>
      <c r="AA1525" s="14"/>
      <c r="AB1525" s="15">
        <f>retribucións!$L$71</f>
        <v>18968.988064320001</v>
      </c>
      <c r="AC1525" s="15">
        <f>retribucións!$H$59</f>
        <v>19124.976097919996</v>
      </c>
      <c r="AD1525" s="15">
        <f t="shared" si="67"/>
        <v>155.98803359999511</v>
      </c>
    </row>
    <row r="1526" spans="1:30" ht="15" customHeight="1" x14ac:dyDescent="0.25">
      <c r="A1526" s="13" t="s">
        <v>17</v>
      </c>
      <c r="B1526" s="13" t="s">
        <v>17</v>
      </c>
      <c r="C1526" s="14" t="s">
        <v>4983</v>
      </c>
      <c r="D1526" s="24" t="s">
        <v>4991</v>
      </c>
      <c r="E1526" s="14" t="s">
        <v>4992</v>
      </c>
      <c r="F1526" s="14" t="s">
        <v>2263</v>
      </c>
      <c r="G1526" s="11">
        <v>10</v>
      </c>
      <c r="H1526" s="15">
        <f>retribucións!$E$59</f>
        <v>6486.34</v>
      </c>
      <c r="I1526" s="11" t="s">
        <v>1349</v>
      </c>
      <c r="J1526" s="24" t="s">
        <v>1350</v>
      </c>
      <c r="K1526" s="11">
        <v>1</v>
      </c>
      <c r="L1526" s="14"/>
      <c r="M1526" s="14"/>
      <c r="N1526" s="12"/>
      <c r="O1526" s="25"/>
      <c r="P1526" s="14" t="s">
        <v>2259</v>
      </c>
      <c r="Q1526" s="11" t="s">
        <v>15</v>
      </c>
      <c r="R1526" s="16">
        <v>2848</v>
      </c>
      <c r="S1526" s="12"/>
      <c r="T1526" s="13" t="s">
        <v>17</v>
      </c>
      <c r="U1526" s="13" t="s">
        <v>17</v>
      </c>
      <c r="V1526" s="11">
        <v>618</v>
      </c>
      <c r="W1526" s="14" t="s">
        <v>969</v>
      </c>
      <c r="X1526" s="14" t="s">
        <v>970</v>
      </c>
      <c r="Y1526" s="14" t="s">
        <v>20</v>
      </c>
      <c r="Z1526" s="14">
        <v>0</v>
      </c>
      <c r="AA1526" s="14"/>
      <c r="AB1526" s="15">
        <f>retribucións!$L$71</f>
        <v>18968.988064320001</v>
      </c>
      <c r="AC1526" s="15">
        <f>retribucións!$H$59</f>
        <v>19124.976097919996</v>
      </c>
      <c r="AD1526" s="15">
        <f t="shared" si="67"/>
        <v>155.98803359999511</v>
      </c>
    </row>
    <row r="1527" spans="1:30" ht="15" customHeight="1" x14ac:dyDescent="0.25">
      <c r="A1527" s="13" t="s">
        <v>17</v>
      </c>
      <c r="B1527" s="13" t="s">
        <v>119</v>
      </c>
      <c r="C1527" s="14" t="s">
        <v>4983</v>
      </c>
      <c r="D1527" s="24" t="s">
        <v>4993</v>
      </c>
      <c r="E1527" s="14" t="s">
        <v>4994</v>
      </c>
      <c r="F1527" s="14" t="s">
        <v>2263</v>
      </c>
      <c r="G1527" s="11">
        <v>10</v>
      </c>
      <c r="H1527" s="15">
        <f>retribucións!$E$59</f>
        <v>6486.34</v>
      </c>
      <c r="I1527" s="11" t="s">
        <v>1349</v>
      </c>
      <c r="J1527" s="24" t="s">
        <v>1350</v>
      </c>
      <c r="K1527" s="11">
        <v>1</v>
      </c>
      <c r="L1527" s="14"/>
      <c r="M1527" s="14"/>
      <c r="N1527" s="12"/>
      <c r="O1527" s="25"/>
      <c r="P1527" s="14" t="s">
        <v>2259</v>
      </c>
      <c r="Q1527" s="11" t="s">
        <v>15</v>
      </c>
      <c r="R1527" s="16">
        <v>2848</v>
      </c>
      <c r="S1527" s="12"/>
      <c r="T1527" s="13" t="s">
        <v>17</v>
      </c>
      <c r="U1527" s="13" t="s">
        <v>6687</v>
      </c>
      <c r="V1527" s="11" t="s">
        <v>119</v>
      </c>
      <c r="W1527" s="14" t="s">
        <v>119</v>
      </c>
      <c r="X1527" s="14" t="s">
        <v>119</v>
      </c>
      <c r="Y1527" s="14" t="s">
        <v>119</v>
      </c>
      <c r="Z1527" s="14" t="s">
        <v>119</v>
      </c>
      <c r="AA1527" s="14"/>
      <c r="AB1527" s="15">
        <f>retribucións!$L$71</f>
        <v>18968.988064320001</v>
      </c>
      <c r="AC1527" s="15">
        <f>retribucións!$H$59</f>
        <v>19124.976097919996</v>
      </c>
      <c r="AD1527" s="15">
        <f t="shared" si="67"/>
        <v>155.98803359999511</v>
      </c>
    </row>
    <row r="1528" spans="1:30" ht="15" customHeight="1" x14ac:dyDescent="0.25">
      <c r="A1528" s="13" t="s">
        <v>17</v>
      </c>
      <c r="B1528" s="13" t="s">
        <v>17</v>
      </c>
      <c r="C1528" s="14" t="s">
        <v>4983</v>
      </c>
      <c r="D1528" s="24" t="s">
        <v>4995</v>
      </c>
      <c r="E1528" s="14" t="s">
        <v>4996</v>
      </c>
      <c r="F1528" s="14" t="s">
        <v>2263</v>
      </c>
      <c r="G1528" s="11">
        <v>10</v>
      </c>
      <c r="H1528" s="15">
        <f>retribucións!$E$59</f>
        <v>6486.34</v>
      </c>
      <c r="I1528" s="11" t="s">
        <v>1349</v>
      </c>
      <c r="J1528" s="24" t="s">
        <v>1350</v>
      </c>
      <c r="K1528" s="11">
        <v>1</v>
      </c>
      <c r="L1528" s="14"/>
      <c r="M1528" s="14"/>
      <c r="N1528" s="12"/>
      <c r="O1528" s="25"/>
      <c r="P1528" s="14" t="s">
        <v>2259</v>
      </c>
      <c r="Q1528" s="11" t="s">
        <v>15</v>
      </c>
      <c r="R1528" s="16">
        <v>2848</v>
      </c>
      <c r="S1528" s="12"/>
      <c r="T1528" s="13" t="s">
        <v>17</v>
      </c>
      <c r="U1528" s="13" t="s">
        <v>17</v>
      </c>
      <c r="V1528" s="11">
        <v>294</v>
      </c>
      <c r="W1528" s="14" t="s">
        <v>971</v>
      </c>
      <c r="X1528" s="14" t="s">
        <v>972</v>
      </c>
      <c r="Y1528" s="14" t="s">
        <v>20</v>
      </c>
      <c r="Z1528" s="14">
        <v>0</v>
      </c>
      <c r="AA1528" s="14"/>
      <c r="AB1528" s="15">
        <f>retribucións!$L$71</f>
        <v>18968.988064320001</v>
      </c>
      <c r="AC1528" s="15">
        <f>retribucións!$H$59</f>
        <v>19124.976097919996</v>
      </c>
      <c r="AD1528" s="15">
        <f t="shared" si="67"/>
        <v>155.98803359999511</v>
      </c>
    </row>
    <row r="1529" spans="1:30" ht="15" customHeight="1" x14ac:dyDescent="0.25">
      <c r="A1529" s="13" t="s">
        <v>17</v>
      </c>
      <c r="B1529" s="13" t="s">
        <v>17</v>
      </c>
      <c r="C1529" s="14" t="s">
        <v>4983</v>
      </c>
      <c r="D1529" s="24" t="s">
        <v>4997</v>
      </c>
      <c r="E1529" s="14" t="s">
        <v>4998</v>
      </c>
      <c r="F1529" s="14" t="s">
        <v>2263</v>
      </c>
      <c r="G1529" s="11">
        <v>10</v>
      </c>
      <c r="H1529" s="15">
        <f>retribucións!$E$59</f>
        <v>6486.34</v>
      </c>
      <c r="I1529" s="11" t="s">
        <v>1349</v>
      </c>
      <c r="J1529" s="24" t="s">
        <v>1350</v>
      </c>
      <c r="K1529" s="11">
        <v>1</v>
      </c>
      <c r="L1529" s="14"/>
      <c r="M1529" s="14"/>
      <c r="N1529" s="12"/>
      <c r="O1529" s="25"/>
      <c r="P1529" s="14" t="s">
        <v>2259</v>
      </c>
      <c r="Q1529" s="11" t="s">
        <v>15</v>
      </c>
      <c r="R1529" s="16">
        <v>2848</v>
      </c>
      <c r="S1529" s="12"/>
      <c r="T1529" s="13" t="s">
        <v>17</v>
      </c>
      <c r="U1529" s="13" t="s">
        <v>17</v>
      </c>
      <c r="V1529" s="11">
        <v>509</v>
      </c>
      <c r="W1529" s="14" t="s">
        <v>973</v>
      </c>
      <c r="X1529" s="14" t="s">
        <v>974</v>
      </c>
      <c r="Y1529" s="14" t="s">
        <v>44</v>
      </c>
      <c r="Z1529" s="14">
        <v>0</v>
      </c>
      <c r="AA1529" s="14"/>
      <c r="AB1529" s="15">
        <f>retribucións!$L$71</f>
        <v>18968.988064320001</v>
      </c>
      <c r="AC1529" s="15">
        <f>retribucións!$H$59</f>
        <v>19124.976097919996</v>
      </c>
      <c r="AD1529" s="15">
        <f t="shared" si="67"/>
        <v>155.98803359999511</v>
      </c>
    </row>
    <row r="1530" spans="1:30" ht="15" customHeight="1" x14ac:dyDescent="0.25">
      <c r="A1530" s="13" t="s">
        <v>17</v>
      </c>
      <c r="B1530" s="13" t="s">
        <v>119</v>
      </c>
      <c r="C1530" s="14" t="s">
        <v>4983</v>
      </c>
      <c r="D1530" s="24" t="s">
        <v>4999</v>
      </c>
      <c r="E1530" s="14" t="s">
        <v>5000</v>
      </c>
      <c r="F1530" s="14" t="s">
        <v>2263</v>
      </c>
      <c r="G1530" s="11">
        <v>10</v>
      </c>
      <c r="H1530" s="15">
        <f>retribucións!$E$59</f>
        <v>6486.34</v>
      </c>
      <c r="I1530" s="11" t="s">
        <v>1349</v>
      </c>
      <c r="J1530" s="24" t="s">
        <v>1350</v>
      </c>
      <c r="K1530" s="11">
        <v>1</v>
      </c>
      <c r="L1530" s="14"/>
      <c r="M1530" s="14"/>
      <c r="N1530" s="12"/>
      <c r="O1530" s="25"/>
      <c r="P1530" s="14" t="s">
        <v>2259</v>
      </c>
      <c r="Q1530" s="11" t="s">
        <v>15</v>
      </c>
      <c r="R1530" s="16">
        <v>2848</v>
      </c>
      <c r="S1530" s="12"/>
      <c r="T1530" s="13" t="s">
        <v>17</v>
      </c>
      <c r="U1530" s="13" t="s">
        <v>6687</v>
      </c>
      <c r="V1530" s="11" t="s">
        <v>119</v>
      </c>
      <c r="W1530" s="14" t="s">
        <v>119</v>
      </c>
      <c r="X1530" s="14" t="s">
        <v>119</v>
      </c>
      <c r="Y1530" s="14" t="s">
        <v>119</v>
      </c>
      <c r="Z1530" s="14" t="s">
        <v>119</v>
      </c>
      <c r="AA1530" s="14"/>
      <c r="AB1530" s="15">
        <f>retribucións!$L$71</f>
        <v>18968.988064320001</v>
      </c>
      <c r="AC1530" s="15">
        <f>retribucións!$H$59</f>
        <v>19124.976097919996</v>
      </c>
      <c r="AD1530" s="15">
        <f t="shared" si="67"/>
        <v>155.98803359999511</v>
      </c>
    </row>
    <row r="1531" spans="1:30" ht="15" customHeight="1" x14ac:dyDescent="0.25">
      <c r="A1531" s="13" t="s">
        <v>17</v>
      </c>
      <c r="B1531" s="13" t="s">
        <v>119</v>
      </c>
      <c r="C1531" s="14" t="s">
        <v>4983</v>
      </c>
      <c r="D1531" s="24" t="s">
        <v>5001</v>
      </c>
      <c r="E1531" s="14" t="s">
        <v>5002</v>
      </c>
      <c r="F1531" s="14" t="s">
        <v>2263</v>
      </c>
      <c r="G1531" s="11">
        <v>10</v>
      </c>
      <c r="H1531" s="15">
        <f>retribucións!$E$59</f>
        <v>6486.34</v>
      </c>
      <c r="I1531" s="11" t="s">
        <v>1349</v>
      </c>
      <c r="J1531" s="24" t="s">
        <v>1350</v>
      </c>
      <c r="K1531" s="11">
        <v>1</v>
      </c>
      <c r="L1531" s="14"/>
      <c r="M1531" s="14"/>
      <c r="N1531" s="12"/>
      <c r="O1531" s="25"/>
      <c r="P1531" s="14" t="s">
        <v>2259</v>
      </c>
      <c r="Q1531" s="11" t="s">
        <v>15</v>
      </c>
      <c r="R1531" s="16">
        <v>2848</v>
      </c>
      <c r="S1531" s="12"/>
      <c r="T1531" s="13" t="s">
        <v>17</v>
      </c>
      <c r="U1531" s="13" t="s">
        <v>6687</v>
      </c>
      <c r="V1531" s="11" t="s">
        <v>119</v>
      </c>
      <c r="W1531" s="14" t="s">
        <v>119</v>
      </c>
      <c r="X1531" s="14" t="s">
        <v>119</v>
      </c>
      <c r="Y1531" s="14" t="s">
        <v>119</v>
      </c>
      <c r="Z1531" s="14" t="s">
        <v>119</v>
      </c>
      <c r="AA1531" s="14"/>
      <c r="AB1531" s="15">
        <f>retribucións!$L$71</f>
        <v>18968.988064320001</v>
      </c>
      <c r="AC1531" s="15">
        <f>retribucións!$H$59</f>
        <v>19124.976097919996</v>
      </c>
      <c r="AD1531" s="15">
        <f t="shared" si="67"/>
        <v>155.98803359999511</v>
      </c>
    </row>
    <row r="1532" spans="1:30" ht="15" customHeight="1" x14ac:dyDescent="0.25">
      <c r="A1532" s="13" t="s">
        <v>17</v>
      </c>
      <c r="B1532" s="13" t="s">
        <v>119</v>
      </c>
      <c r="C1532" s="14" t="s">
        <v>5003</v>
      </c>
      <c r="D1532" s="24" t="s">
        <v>5004</v>
      </c>
      <c r="E1532" s="14" t="s">
        <v>5005</v>
      </c>
      <c r="F1532" s="14" t="s">
        <v>1903</v>
      </c>
      <c r="G1532" s="11">
        <v>10</v>
      </c>
      <c r="H1532" s="15">
        <f>retribucións!$E$59</f>
        <v>6486.34</v>
      </c>
      <c r="I1532" s="11" t="s">
        <v>1349</v>
      </c>
      <c r="J1532" s="24" t="s">
        <v>1350</v>
      </c>
      <c r="K1532" s="11">
        <v>1</v>
      </c>
      <c r="L1532" s="14"/>
      <c r="M1532" s="14"/>
      <c r="N1532" s="12"/>
      <c r="O1532" s="25"/>
      <c r="P1532" s="14" t="s">
        <v>2259</v>
      </c>
      <c r="Q1532" s="11" t="s">
        <v>15</v>
      </c>
      <c r="R1532" s="16" t="s">
        <v>4986</v>
      </c>
      <c r="S1532" s="12"/>
      <c r="T1532" s="13" t="s">
        <v>17</v>
      </c>
      <c r="U1532" s="13" t="s">
        <v>6687</v>
      </c>
      <c r="V1532" s="11" t="s">
        <v>119</v>
      </c>
      <c r="W1532" s="14" t="s">
        <v>119</v>
      </c>
      <c r="X1532" s="14" t="s">
        <v>119</v>
      </c>
      <c r="Y1532" s="14" t="s">
        <v>119</v>
      </c>
      <c r="Z1532" s="14" t="s">
        <v>119</v>
      </c>
      <c r="AA1532" s="14"/>
      <c r="AB1532" s="15">
        <f>retribucións!$L$71</f>
        <v>18968.988064320001</v>
      </c>
      <c r="AC1532" s="15">
        <f>retribucións!$H$59</f>
        <v>19124.976097919996</v>
      </c>
      <c r="AD1532" s="15">
        <f t="shared" si="67"/>
        <v>155.98803359999511</v>
      </c>
    </row>
    <row r="1533" spans="1:30" ht="15" customHeight="1" x14ac:dyDescent="0.25">
      <c r="A1533" s="13" t="s">
        <v>17</v>
      </c>
      <c r="B1533" s="13" t="s">
        <v>17</v>
      </c>
      <c r="C1533" s="14" t="s">
        <v>5003</v>
      </c>
      <c r="D1533" s="24" t="s">
        <v>5006</v>
      </c>
      <c r="E1533" s="14" t="s">
        <v>5007</v>
      </c>
      <c r="F1533" s="14" t="s">
        <v>4682</v>
      </c>
      <c r="G1533" s="11">
        <v>10</v>
      </c>
      <c r="H1533" s="15">
        <f>retribucións!$E$59</f>
        <v>6486.34</v>
      </c>
      <c r="I1533" s="11" t="s">
        <v>1349</v>
      </c>
      <c r="J1533" s="24" t="s">
        <v>1350</v>
      </c>
      <c r="K1533" s="11">
        <v>1</v>
      </c>
      <c r="L1533" s="14"/>
      <c r="M1533" s="14"/>
      <c r="N1533" s="12"/>
      <c r="O1533" s="25"/>
      <c r="P1533" s="14"/>
      <c r="Q1533" s="11" t="s">
        <v>15</v>
      </c>
      <c r="R1533" s="16" t="s">
        <v>975</v>
      </c>
      <c r="S1533" s="12"/>
      <c r="T1533" s="13" t="s">
        <v>17</v>
      </c>
      <c r="U1533" s="13" t="s">
        <v>17</v>
      </c>
      <c r="V1533" s="11">
        <v>99</v>
      </c>
      <c r="W1533" s="14" t="s">
        <v>976</v>
      </c>
      <c r="X1533" s="14" t="s">
        <v>977</v>
      </c>
      <c r="Y1533" s="14" t="s">
        <v>20</v>
      </c>
      <c r="Z1533" s="14">
        <v>0</v>
      </c>
      <c r="AA1533" s="14"/>
      <c r="AB1533" s="15">
        <f>retribucións!$H$71</f>
        <v>18383.701689600002</v>
      </c>
      <c r="AC1533" s="15">
        <f>retribucións!$H$59</f>
        <v>19124.976097919996</v>
      </c>
      <c r="AD1533" s="15">
        <f>AC1533-AB1533</f>
        <v>741.27440831999411</v>
      </c>
    </row>
    <row r="1534" spans="1:30" ht="15" customHeight="1" x14ac:dyDescent="0.25">
      <c r="A1534" s="13" t="s">
        <v>17</v>
      </c>
      <c r="B1534" s="13" t="s">
        <v>119</v>
      </c>
      <c r="C1534" s="14" t="s">
        <v>5003</v>
      </c>
      <c r="D1534" s="24" t="s">
        <v>5008</v>
      </c>
      <c r="E1534" s="14" t="s">
        <v>5009</v>
      </c>
      <c r="F1534" s="14" t="s">
        <v>2263</v>
      </c>
      <c r="G1534" s="11">
        <v>10</v>
      </c>
      <c r="H1534" s="15">
        <f>retribucións!$E$59</f>
        <v>6486.34</v>
      </c>
      <c r="I1534" s="11" t="s">
        <v>1349</v>
      </c>
      <c r="J1534" s="24" t="s">
        <v>1350</v>
      </c>
      <c r="K1534" s="11">
        <v>1</v>
      </c>
      <c r="L1534" s="14"/>
      <c r="M1534" s="14"/>
      <c r="N1534" s="12"/>
      <c r="O1534" s="25"/>
      <c r="P1534" s="14" t="s">
        <v>2259</v>
      </c>
      <c r="Q1534" s="11" t="s">
        <v>15</v>
      </c>
      <c r="R1534" s="16">
        <v>2848</v>
      </c>
      <c r="S1534" s="12"/>
      <c r="T1534" s="13" t="s">
        <v>17</v>
      </c>
      <c r="U1534" s="13" t="s">
        <v>6687</v>
      </c>
      <c r="V1534" s="11" t="s">
        <v>119</v>
      </c>
      <c r="W1534" s="14" t="s">
        <v>119</v>
      </c>
      <c r="X1534" s="14" t="s">
        <v>119</v>
      </c>
      <c r="Y1534" s="14" t="s">
        <v>119</v>
      </c>
      <c r="Z1534" s="14" t="s">
        <v>119</v>
      </c>
      <c r="AA1534" s="14"/>
      <c r="AB1534" s="15">
        <f>retribucións!$L$71</f>
        <v>18968.988064320001</v>
      </c>
      <c r="AC1534" s="15">
        <f>retribucións!$H$59</f>
        <v>19124.976097919996</v>
      </c>
      <c r="AD1534" s="15">
        <f>AC1534-AB1534</f>
        <v>155.98803359999511</v>
      </c>
    </row>
    <row r="1535" spans="1:30" ht="15" customHeight="1" x14ac:dyDescent="0.25">
      <c r="A1535" s="13" t="s">
        <v>17</v>
      </c>
      <c r="B1535" s="13" t="s">
        <v>119</v>
      </c>
      <c r="C1535" s="14" t="s">
        <v>5003</v>
      </c>
      <c r="D1535" s="24" t="s">
        <v>5010</v>
      </c>
      <c r="E1535" s="14" t="s">
        <v>5011</v>
      </c>
      <c r="F1535" s="14" t="s">
        <v>2263</v>
      </c>
      <c r="G1535" s="11">
        <v>10</v>
      </c>
      <c r="H1535" s="15">
        <f>retribucións!$E$59</f>
        <v>6486.34</v>
      </c>
      <c r="I1535" s="11" t="s">
        <v>1349</v>
      </c>
      <c r="J1535" s="24" t="s">
        <v>1350</v>
      </c>
      <c r="K1535" s="11">
        <v>1</v>
      </c>
      <c r="L1535" s="14"/>
      <c r="M1535" s="14"/>
      <c r="N1535" s="12"/>
      <c r="O1535" s="25"/>
      <c r="P1535" s="14" t="s">
        <v>2259</v>
      </c>
      <c r="Q1535" s="11" t="s">
        <v>15</v>
      </c>
      <c r="R1535" s="16">
        <v>2848</v>
      </c>
      <c r="S1535" s="12"/>
      <c r="T1535" s="13" t="s">
        <v>17</v>
      </c>
      <c r="U1535" s="13" t="s">
        <v>6687</v>
      </c>
      <c r="V1535" s="11" t="s">
        <v>119</v>
      </c>
      <c r="W1535" s="14" t="s">
        <v>119</v>
      </c>
      <c r="X1535" s="14" t="s">
        <v>119</v>
      </c>
      <c r="Y1535" s="14" t="s">
        <v>119</v>
      </c>
      <c r="Z1535" s="14" t="s">
        <v>119</v>
      </c>
      <c r="AA1535" s="14"/>
      <c r="AB1535" s="15">
        <f>retribucións!$L$71</f>
        <v>18968.988064320001</v>
      </c>
      <c r="AC1535" s="15">
        <f>retribucións!$H$59</f>
        <v>19124.976097919996</v>
      </c>
      <c r="AD1535" s="15">
        <f>AC1535-AB1535</f>
        <v>155.98803359999511</v>
      </c>
    </row>
    <row r="1536" spans="1:30" ht="15" customHeight="1" x14ac:dyDescent="0.25">
      <c r="A1536" s="13" t="s">
        <v>17</v>
      </c>
      <c r="B1536" s="13" t="s">
        <v>119</v>
      </c>
      <c r="C1536" s="14" t="s">
        <v>5003</v>
      </c>
      <c r="D1536" s="24" t="s">
        <v>5012</v>
      </c>
      <c r="E1536" s="14" t="s">
        <v>5013</v>
      </c>
      <c r="F1536" s="14" t="s">
        <v>2263</v>
      </c>
      <c r="G1536" s="11">
        <v>10</v>
      </c>
      <c r="H1536" s="15">
        <f>retribucións!$E$59</f>
        <v>6486.34</v>
      </c>
      <c r="I1536" s="11" t="s">
        <v>1349</v>
      </c>
      <c r="J1536" s="24" t="s">
        <v>1350</v>
      </c>
      <c r="K1536" s="11">
        <v>1</v>
      </c>
      <c r="L1536" s="14"/>
      <c r="M1536" s="14"/>
      <c r="N1536" s="12"/>
      <c r="O1536" s="25"/>
      <c r="P1536" s="14" t="s">
        <v>2259</v>
      </c>
      <c r="Q1536" s="11" t="s">
        <v>15</v>
      </c>
      <c r="R1536" s="16">
        <v>2848</v>
      </c>
      <c r="S1536" s="12"/>
      <c r="T1536" s="13" t="s">
        <v>17</v>
      </c>
      <c r="U1536" s="13" t="s">
        <v>6687</v>
      </c>
      <c r="V1536" s="11" t="s">
        <v>119</v>
      </c>
      <c r="W1536" s="14" t="s">
        <v>119</v>
      </c>
      <c r="X1536" s="14" t="s">
        <v>119</v>
      </c>
      <c r="Y1536" s="14" t="s">
        <v>119</v>
      </c>
      <c r="Z1536" s="14" t="s">
        <v>119</v>
      </c>
      <c r="AA1536" s="14"/>
      <c r="AB1536" s="15">
        <f>retribucións!$L$71</f>
        <v>18968.988064320001</v>
      </c>
      <c r="AC1536" s="15">
        <f>retribucións!$H$59</f>
        <v>19124.976097919996</v>
      </c>
      <c r="AD1536" s="15">
        <f>AC1536-AB1536</f>
        <v>155.98803359999511</v>
      </c>
    </row>
    <row r="1537" spans="1:30" ht="15" customHeight="1" x14ac:dyDescent="0.25">
      <c r="A1537" s="13" t="s">
        <v>6687</v>
      </c>
      <c r="B1537" s="13" t="s">
        <v>119</v>
      </c>
      <c r="C1537" s="14" t="s">
        <v>5014</v>
      </c>
      <c r="D1537" s="24" t="s">
        <v>5015</v>
      </c>
      <c r="E1537" s="14" t="s">
        <v>5016</v>
      </c>
      <c r="F1537" s="14" t="s">
        <v>1903</v>
      </c>
      <c r="G1537" s="11">
        <v>10</v>
      </c>
      <c r="H1537" s="15">
        <f>retribucións!$E$59</f>
        <v>6486.34</v>
      </c>
      <c r="I1537" s="11" t="s">
        <v>1349</v>
      </c>
      <c r="J1537" s="24" t="s">
        <v>1350</v>
      </c>
      <c r="K1537" s="11">
        <v>1</v>
      </c>
      <c r="L1537" s="14"/>
      <c r="M1537" s="14"/>
      <c r="N1537" s="12"/>
      <c r="O1537" s="25"/>
      <c r="P1537" s="14" t="s">
        <v>5017</v>
      </c>
      <c r="Q1537" s="11" t="s">
        <v>15</v>
      </c>
      <c r="R1537" s="16">
        <v>4371</v>
      </c>
      <c r="S1537" s="12"/>
      <c r="T1537" s="13" t="s">
        <v>6687</v>
      </c>
      <c r="U1537" s="13" t="s">
        <v>6687</v>
      </c>
      <c r="V1537" s="11" t="s">
        <v>119</v>
      </c>
      <c r="W1537" s="14" t="s">
        <v>119</v>
      </c>
      <c r="X1537" s="14" t="s">
        <v>119</v>
      </c>
      <c r="Y1537" s="14" t="s">
        <v>119</v>
      </c>
      <c r="Z1537" s="14" t="s">
        <v>119</v>
      </c>
      <c r="AA1537" s="14"/>
      <c r="AB1537" s="15">
        <f>retribucións!$L$71</f>
        <v>18968.988064320001</v>
      </c>
      <c r="AC1537" s="15">
        <f>retribucións!$H$59</f>
        <v>19124.976097919996</v>
      </c>
      <c r="AD1537" s="15">
        <f t="shared" ref="AD1537:AD1571" si="68">AC1537-AB1537</f>
        <v>155.98803359999511</v>
      </c>
    </row>
    <row r="1538" spans="1:30" ht="15" customHeight="1" x14ac:dyDescent="0.25">
      <c r="A1538" s="13" t="s">
        <v>6687</v>
      </c>
      <c r="B1538" s="13" t="s">
        <v>119</v>
      </c>
      <c r="C1538" s="14" t="s">
        <v>5014</v>
      </c>
      <c r="D1538" s="24" t="s">
        <v>5018</v>
      </c>
      <c r="E1538" s="14" t="s">
        <v>5019</v>
      </c>
      <c r="F1538" s="14" t="s">
        <v>1903</v>
      </c>
      <c r="G1538" s="11">
        <v>10</v>
      </c>
      <c r="H1538" s="15">
        <f>retribucións!$E$59</f>
        <v>6486.34</v>
      </c>
      <c r="I1538" s="11" t="s">
        <v>1349</v>
      </c>
      <c r="J1538" s="24" t="s">
        <v>1350</v>
      </c>
      <c r="K1538" s="11">
        <v>1</v>
      </c>
      <c r="L1538" s="14"/>
      <c r="M1538" s="14"/>
      <c r="N1538" s="12"/>
      <c r="O1538" s="25"/>
      <c r="P1538" s="14" t="s">
        <v>5017</v>
      </c>
      <c r="Q1538" s="11" t="s">
        <v>15</v>
      </c>
      <c r="R1538" s="16">
        <v>4371</v>
      </c>
      <c r="S1538" s="12"/>
      <c r="T1538" s="13" t="s">
        <v>6687</v>
      </c>
      <c r="U1538" s="13" t="s">
        <v>6687</v>
      </c>
      <c r="V1538" s="11" t="s">
        <v>119</v>
      </c>
      <c r="W1538" s="14" t="s">
        <v>119</v>
      </c>
      <c r="X1538" s="14" t="s">
        <v>119</v>
      </c>
      <c r="Y1538" s="14" t="s">
        <v>119</v>
      </c>
      <c r="Z1538" s="14" t="s">
        <v>119</v>
      </c>
      <c r="AA1538" s="14"/>
      <c r="AB1538" s="15">
        <f>retribucións!$L$71</f>
        <v>18968.988064320001</v>
      </c>
      <c r="AC1538" s="15">
        <f>retribucións!$H$59</f>
        <v>19124.976097919996</v>
      </c>
      <c r="AD1538" s="15">
        <f t="shared" si="68"/>
        <v>155.98803359999511</v>
      </c>
    </row>
    <row r="1539" spans="1:30" ht="15" customHeight="1" x14ac:dyDescent="0.25">
      <c r="A1539" s="13" t="s">
        <v>6687</v>
      </c>
      <c r="B1539" s="13" t="s">
        <v>119</v>
      </c>
      <c r="C1539" s="14" t="s">
        <v>5014</v>
      </c>
      <c r="D1539" s="24" t="s">
        <v>5020</v>
      </c>
      <c r="E1539" s="14" t="s">
        <v>5021</v>
      </c>
      <c r="F1539" s="14" t="s">
        <v>2263</v>
      </c>
      <c r="G1539" s="11">
        <v>10</v>
      </c>
      <c r="H1539" s="15">
        <f>retribucións!$E$59</f>
        <v>6486.34</v>
      </c>
      <c r="I1539" s="11" t="s">
        <v>1349</v>
      </c>
      <c r="J1539" s="24" t="s">
        <v>1350</v>
      </c>
      <c r="K1539" s="11">
        <v>1</v>
      </c>
      <c r="L1539" s="14"/>
      <c r="M1539" s="14"/>
      <c r="N1539" s="12"/>
      <c r="O1539" s="25"/>
      <c r="P1539" s="14" t="s">
        <v>5017</v>
      </c>
      <c r="Q1539" s="11" t="s">
        <v>15</v>
      </c>
      <c r="R1539" s="16" t="s">
        <v>5022</v>
      </c>
      <c r="S1539" s="12"/>
      <c r="T1539" s="13" t="s">
        <v>6687</v>
      </c>
      <c r="U1539" s="13" t="s">
        <v>6687</v>
      </c>
      <c r="V1539" s="11" t="s">
        <v>119</v>
      </c>
      <c r="W1539" s="14" t="s">
        <v>119</v>
      </c>
      <c r="X1539" s="14" t="s">
        <v>119</v>
      </c>
      <c r="Y1539" s="14" t="s">
        <v>119</v>
      </c>
      <c r="Z1539" s="14" t="s">
        <v>119</v>
      </c>
      <c r="AA1539" s="14"/>
      <c r="AB1539" s="15">
        <f>retribucións!$L$71</f>
        <v>18968.988064320001</v>
      </c>
      <c r="AC1539" s="15">
        <f>retribucións!$H$59</f>
        <v>19124.976097919996</v>
      </c>
      <c r="AD1539" s="15">
        <f t="shared" si="68"/>
        <v>155.98803359999511</v>
      </c>
    </row>
    <row r="1540" spans="1:30" ht="15" customHeight="1" x14ac:dyDescent="0.25">
      <c r="A1540" s="13" t="s">
        <v>6687</v>
      </c>
      <c r="B1540" s="13" t="s">
        <v>119</v>
      </c>
      <c r="C1540" s="14" t="s">
        <v>5014</v>
      </c>
      <c r="D1540" s="24" t="s">
        <v>5023</v>
      </c>
      <c r="E1540" s="14" t="s">
        <v>5024</v>
      </c>
      <c r="F1540" s="14" t="s">
        <v>2263</v>
      </c>
      <c r="G1540" s="11">
        <v>10</v>
      </c>
      <c r="H1540" s="15">
        <f>retribucións!$E$59</f>
        <v>6486.34</v>
      </c>
      <c r="I1540" s="11" t="s">
        <v>1349</v>
      </c>
      <c r="J1540" s="24" t="s">
        <v>1350</v>
      </c>
      <c r="K1540" s="11">
        <v>1</v>
      </c>
      <c r="L1540" s="14"/>
      <c r="M1540" s="14"/>
      <c r="N1540" s="12"/>
      <c r="O1540" s="25"/>
      <c r="P1540" s="14" t="s">
        <v>5017</v>
      </c>
      <c r="Q1540" s="11" t="s">
        <v>15</v>
      </c>
      <c r="R1540" s="16" t="s">
        <v>5022</v>
      </c>
      <c r="S1540" s="12"/>
      <c r="T1540" s="13" t="s">
        <v>6687</v>
      </c>
      <c r="U1540" s="13" t="s">
        <v>6687</v>
      </c>
      <c r="V1540" s="11" t="s">
        <v>119</v>
      </c>
      <c r="W1540" s="14" t="s">
        <v>119</v>
      </c>
      <c r="X1540" s="14" t="s">
        <v>119</v>
      </c>
      <c r="Y1540" s="14" t="s">
        <v>119</v>
      </c>
      <c r="Z1540" s="14" t="s">
        <v>119</v>
      </c>
      <c r="AA1540" s="14"/>
      <c r="AB1540" s="15">
        <f>retribucións!$L$71</f>
        <v>18968.988064320001</v>
      </c>
      <c r="AC1540" s="15">
        <f>retribucións!$H$59</f>
        <v>19124.976097919996</v>
      </c>
      <c r="AD1540" s="15">
        <f t="shared" si="68"/>
        <v>155.98803359999511</v>
      </c>
    </row>
    <row r="1541" spans="1:30" ht="15" customHeight="1" x14ac:dyDescent="0.25">
      <c r="A1541" s="13" t="s">
        <v>6687</v>
      </c>
      <c r="B1541" s="13" t="s">
        <v>119</v>
      </c>
      <c r="C1541" s="14" t="s">
        <v>5014</v>
      </c>
      <c r="D1541" s="24" t="s">
        <v>5025</v>
      </c>
      <c r="E1541" s="14" t="s">
        <v>5026</v>
      </c>
      <c r="F1541" s="14" t="s">
        <v>2263</v>
      </c>
      <c r="G1541" s="11">
        <v>10</v>
      </c>
      <c r="H1541" s="15">
        <f>retribucións!$E$59</f>
        <v>6486.34</v>
      </c>
      <c r="I1541" s="11" t="s">
        <v>1349</v>
      </c>
      <c r="J1541" s="24" t="s">
        <v>1350</v>
      </c>
      <c r="K1541" s="11">
        <v>1</v>
      </c>
      <c r="L1541" s="14"/>
      <c r="M1541" s="14"/>
      <c r="N1541" s="12"/>
      <c r="O1541" s="25"/>
      <c r="P1541" s="14" t="s">
        <v>5017</v>
      </c>
      <c r="Q1541" s="11" t="s">
        <v>15</v>
      </c>
      <c r="R1541" s="16" t="s">
        <v>5022</v>
      </c>
      <c r="S1541" s="12"/>
      <c r="T1541" s="13" t="s">
        <v>6687</v>
      </c>
      <c r="U1541" s="13" t="s">
        <v>6687</v>
      </c>
      <c r="V1541" s="11" t="s">
        <v>119</v>
      </c>
      <c r="W1541" s="14" t="s">
        <v>119</v>
      </c>
      <c r="X1541" s="14" t="s">
        <v>119</v>
      </c>
      <c r="Y1541" s="14" t="s">
        <v>119</v>
      </c>
      <c r="Z1541" s="14" t="s">
        <v>119</v>
      </c>
      <c r="AA1541" s="14"/>
      <c r="AB1541" s="15">
        <f>retribucións!$L$71</f>
        <v>18968.988064320001</v>
      </c>
      <c r="AC1541" s="15">
        <f>retribucións!$H$59</f>
        <v>19124.976097919996</v>
      </c>
      <c r="AD1541" s="15">
        <f t="shared" si="68"/>
        <v>155.98803359999511</v>
      </c>
    </row>
    <row r="1542" spans="1:30" ht="15" customHeight="1" x14ac:dyDescent="0.25">
      <c r="A1542" s="13" t="s">
        <v>6687</v>
      </c>
      <c r="B1542" s="13" t="s">
        <v>119</v>
      </c>
      <c r="C1542" s="14" t="s">
        <v>5014</v>
      </c>
      <c r="D1542" s="24" t="s">
        <v>5027</v>
      </c>
      <c r="E1542" s="14" t="s">
        <v>5028</v>
      </c>
      <c r="F1542" s="14" t="s">
        <v>2263</v>
      </c>
      <c r="G1542" s="11">
        <v>10</v>
      </c>
      <c r="H1542" s="15">
        <f>retribucións!$E$59</f>
        <v>6486.34</v>
      </c>
      <c r="I1542" s="11" t="s">
        <v>1349</v>
      </c>
      <c r="J1542" s="24" t="s">
        <v>1350</v>
      </c>
      <c r="K1542" s="11">
        <v>1</v>
      </c>
      <c r="L1542" s="14"/>
      <c r="M1542" s="14"/>
      <c r="N1542" s="12"/>
      <c r="O1542" s="25"/>
      <c r="P1542" s="14" t="s">
        <v>5017</v>
      </c>
      <c r="Q1542" s="11" t="s">
        <v>15</v>
      </c>
      <c r="R1542" s="16" t="s">
        <v>5022</v>
      </c>
      <c r="S1542" s="12"/>
      <c r="T1542" s="13" t="s">
        <v>6687</v>
      </c>
      <c r="U1542" s="13" t="s">
        <v>6687</v>
      </c>
      <c r="V1542" s="11" t="s">
        <v>119</v>
      </c>
      <c r="W1542" s="14" t="s">
        <v>119</v>
      </c>
      <c r="X1542" s="14" t="s">
        <v>119</v>
      </c>
      <c r="Y1542" s="14" t="s">
        <v>119</v>
      </c>
      <c r="Z1542" s="14" t="s">
        <v>119</v>
      </c>
      <c r="AA1542" s="14"/>
      <c r="AB1542" s="15">
        <f>retribucións!$L$71</f>
        <v>18968.988064320001</v>
      </c>
      <c r="AC1542" s="15">
        <f>retribucións!$H$59</f>
        <v>19124.976097919996</v>
      </c>
      <c r="AD1542" s="15">
        <f t="shared" si="68"/>
        <v>155.98803359999511</v>
      </c>
    </row>
    <row r="1543" spans="1:30" ht="15" customHeight="1" x14ac:dyDescent="0.25">
      <c r="A1543" s="13" t="s">
        <v>6687</v>
      </c>
      <c r="B1543" s="13" t="s">
        <v>119</v>
      </c>
      <c r="C1543" s="14" t="s">
        <v>5014</v>
      </c>
      <c r="D1543" s="24" t="s">
        <v>5029</v>
      </c>
      <c r="E1543" s="14" t="s">
        <v>5030</v>
      </c>
      <c r="F1543" s="14" t="s">
        <v>2263</v>
      </c>
      <c r="G1543" s="11">
        <v>10</v>
      </c>
      <c r="H1543" s="15">
        <f>retribucións!$E$59</f>
        <v>6486.34</v>
      </c>
      <c r="I1543" s="11" t="s">
        <v>1349</v>
      </c>
      <c r="J1543" s="24" t="s">
        <v>1350</v>
      </c>
      <c r="K1543" s="11">
        <v>1</v>
      </c>
      <c r="L1543" s="14"/>
      <c r="M1543" s="14"/>
      <c r="N1543" s="12"/>
      <c r="O1543" s="25"/>
      <c r="P1543" s="14" t="s">
        <v>5017</v>
      </c>
      <c r="Q1543" s="11" t="s">
        <v>15</v>
      </c>
      <c r="R1543" s="16" t="s">
        <v>5022</v>
      </c>
      <c r="S1543" s="12"/>
      <c r="T1543" s="13" t="s">
        <v>6687</v>
      </c>
      <c r="U1543" s="13" t="s">
        <v>6687</v>
      </c>
      <c r="V1543" s="11" t="s">
        <v>119</v>
      </c>
      <c r="W1543" s="14" t="s">
        <v>119</v>
      </c>
      <c r="X1543" s="14" t="s">
        <v>119</v>
      </c>
      <c r="Y1543" s="14" t="s">
        <v>119</v>
      </c>
      <c r="Z1543" s="14" t="s">
        <v>119</v>
      </c>
      <c r="AA1543" s="14"/>
      <c r="AB1543" s="15">
        <f>retribucións!$L$71</f>
        <v>18968.988064320001</v>
      </c>
      <c r="AC1543" s="15">
        <f>retribucións!$H$59</f>
        <v>19124.976097919996</v>
      </c>
      <c r="AD1543" s="15">
        <f t="shared" si="68"/>
        <v>155.98803359999511</v>
      </c>
    </row>
    <row r="1544" spans="1:30" ht="15" customHeight="1" x14ac:dyDescent="0.25">
      <c r="A1544" s="13" t="s">
        <v>6687</v>
      </c>
      <c r="B1544" s="13" t="s">
        <v>119</v>
      </c>
      <c r="C1544" s="14" t="s">
        <v>5014</v>
      </c>
      <c r="D1544" s="24" t="s">
        <v>5031</v>
      </c>
      <c r="E1544" s="14" t="s">
        <v>5032</v>
      </c>
      <c r="F1544" s="14" t="s">
        <v>2263</v>
      </c>
      <c r="G1544" s="11">
        <v>10</v>
      </c>
      <c r="H1544" s="15">
        <f>retribucións!$E$59</f>
        <v>6486.34</v>
      </c>
      <c r="I1544" s="11" t="s">
        <v>1349</v>
      </c>
      <c r="J1544" s="24" t="s">
        <v>1350</v>
      </c>
      <c r="K1544" s="11">
        <v>1</v>
      </c>
      <c r="L1544" s="14"/>
      <c r="M1544" s="14"/>
      <c r="N1544" s="12"/>
      <c r="O1544" s="25"/>
      <c r="P1544" s="14" t="s">
        <v>5017</v>
      </c>
      <c r="Q1544" s="11" t="s">
        <v>15</v>
      </c>
      <c r="R1544" s="16" t="s">
        <v>5022</v>
      </c>
      <c r="S1544" s="12"/>
      <c r="T1544" s="13" t="s">
        <v>6687</v>
      </c>
      <c r="U1544" s="13" t="s">
        <v>6687</v>
      </c>
      <c r="V1544" s="11" t="s">
        <v>119</v>
      </c>
      <c r="W1544" s="14" t="s">
        <v>119</v>
      </c>
      <c r="X1544" s="14" t="s">
        <v>119</v>
      </c>
      <c r="Y1544" s="14" t="s">
        <v>119</v>
      </c>
      <c r="Z1544" s="14" t="s">
        <v>119</v>
      </c>
      <c r="AA1544" s="14"/>
      <c r="AB1544" s="15">
        <f>retribucións!$L$71</f>
        <v>18968.988064320001</v>
      </c>
      <c r="AC1544" s="15">
        <f>retribucións!$H$59</f>
        <v>19124.976097919996</v>
      </c>
      <c r="AD1544" s="15">
        <f t="shared" si="68"/>
        <v>155.98803359999511</v>
      </c>
    </row>
    <row r="1545" spans="1:30" ht="15" customHeight="1" x14ac:dyDescent="0.25">
      <c r="A1545" s="13" t="s">
        <v>6687</v>
      </c>
      <c r="B1545" s="13" t="s">
        <v>119</v>
      </c>
      <c r="C1545" s="14" t="s">
        <v>5014</v>
      </c>
      <c r="D1545" s="24" t="s">
        <v>5033</v>
      </c>
      <c r="E1545" s="14" t="s">
        <v>5034</v>
      </c>
      <c r="F1545" s="14" t="s">
        <v>2263</v>
      </c>
      <c r="G1545" s="11">
        <v>10</v>
      </c>
      <c r="H1545" s="15">
        <f>retribucións!$E$59</f>
        <v>6486.34</v>
      </c>
      <c r="I1545" s="11" t="s">
        <v>1349</v>
      </c>
      <c r="J1545" s="24" t="s">
        <v>1350</v>
      </c>
      <c r="K1545" s="11">
        <v>1</v>
      </c>
      <c r="L1545" s="14"/>
      <c r="M1545" s="14"/>
      <c r="N1545" s="12"/>
      <c r="O1545" s="25"/>
      <c r="P1545" s="14" t="s">
        <v>5017</v>
      </c>
      <c r="Q1545" s="11" t="s">
        <v>15</v>
      </c>
      <c r="R1545" s="16" t="s">
        <v>5022</v>
      </c>
      <c r="S1545" s="12"/>
      <c r="T1545" s="13" t="s">
        <v>6687</v>
      </c>
      <c r="U1545" s="13" t="s">
        <v>6687</v>
      </c>
      <c r="V1545" s="11" t="s">
        <v>119</v>
      </c>
      <c r="W1545" s="14" t="s">
        <v>119</v>
      </c>
      <c r="X1545" s="14" t="s">
        <v>119</v>
      </c>
      <c r="Y1545" s="14" t="s">
        <v>119</v>
      </c>
      <c r="Z1545" s="14" t="s">
        <v>119</v>
      </c>
      <c r="AA1545" s="14"/>
      <c r="AB1545" s="15">
        <f>retribucións!$L$71</f>
        <v>18968.988064320001</v>
      </c>
      <c r="AC1545" s="15">
        <f>retribucións!$H$59</f>
        <v>19124.976097919996</v>
      </c>
      <c r="AD1545" s="15">
        <f t="shared" si="68"/>
        <v>155.98803359999511</v>
      </c>
    </row>
    <row r="1546" spans="1:30" ht="15" customHeight="1" x14ac:dyDescent="0.25">
      <c r="A1546" s="13" t="s">
        <v>6687</v>
      </c>
      <c r="B1546" s="13" t="s">
        <v>119</v>
      </c>
      <c r="C1546" s="14" t="s">
        <v>5014</v>
      </c>
      <c r="D1546" s="24" t="s">
        <v>5035</v>
      </c>
      <c r="E1546" s="14" t="s">
        <v>5036</v>
      </c>
      <c r="F1546" s="14" t="s">
        <v>2263</v>
      </c>
      <c r="G1546" s="11">
        <v>10</v>
      </c>
      <c r="H1546" s="15">
        <f>retribucións!$E$59</f>
        <v>6486.34</v>
      </c>
      <c r="I1546" s="11" t="s">
        <v>1349</v>
      </c>
      <c r="J1546" s="24" t="s">
        <v>1350</v>
      </c>
      <c r="K1546" s="11">
        <v>1</v>
      </c>
      <c r="L1546" s="14"/>
      <c r="M1546" s="14"/>
      <c r="N1546" s="12"/>
      <c r="O1546" s="25"/>
      <c r="P1546" s="14" t="s">
        <v>5017</v>
      </c>
      <c r="Q1546" s="11" t="s">
        <v>15</v>
      </c>
      <c r="R1546" s="16">
        <v>2166</v>
      </c>
      <c r="S1546" s="12"/>
      <c r="T1546" s="13" t="s">
        <v>6687</v>
      </c>
      <c r="U1546" s="13" t="s">
        <v>6687</v>
      </c>
      <c r="V1546" s="11" t="s">
        <v>119</v>
      </c>
      <c r="W1546" s="14" t="s">
        <v>119</v>
      </c>
      <c r="X1546" s="14" t="s">
        <v>119</v>
      </c>
      <c r="Y1546" s="14" t="s">
        <v>119</v>
      </c>
      <c r="Z1546" s="14" t="s">
        <v>119</v>
      </c>
      <c r="AA1546" s="14"/>
      <c r="AB1546" s="15">
        <f>retribucións!$L$71</f>
        <v>18968.988064320001</v>
      </c>
      <c r="AC1546" s="15">
        <f>retribucións!$H$59</f>
        <v>19124.976097919996</v>
      </c>
      <c r="AD1546" s="15">
        <f t="shared" si="68"/>
        <v>155.98803359999511</v>
      </c>
    </row>
    <row r="1547" spans="1:30" ht="15" customHeight="1" x14ac:dyDescent="0.25">
      <c r="A1547" s="13" t="s">
        <v>6687</v>
      </c>
      <c r="B1547" s="13" t="s">
        <v>119</v>
      </c>
      <c r="C1547" s="14" t="s">
        <v>5014</v>
      </c>
      <c r="D1547" s="24" t="s">
        <v>5037</v>
      </c>
      <c r="E1547" s="14" t="s">
        <v>5038</v>
      </c>
      <c r="F1547" s="14" t="s">
        <v>2263</v>
      </c>
      <c r="G1547" s="11">
        <v>10</v>
      </c>
      <c r="H1547" s="15">
        <f>retribucións!$E$59</f>
        <v>6486.34</v>
      </c>
      <c r="I1547" s="11" t="s">
        <v>1349</v>
      </c>
      <c r="J1547" s="24" t="s">
        <v>1350</v>
      </c>
      <c r="K1547" s="11">
        <v>1</v>
      </c>
      <c r="L1547" s="14"/>
      <c r="M1547" s="14"/>
      <c r="N1547" s="12"/>
      <c r="O1547" s="25"/>
      <c r="P1547" s="14" t="s">
        <v>5017</v>
      </c>
      <c r="Q1547" s="11" t="s">
        <v>15</v>
      </c>
      <c r="R1547" s="16">
        <v>2166</v>
      </c>
      <c r="S1547" s="12"/>
      <c r="T1547" s="13" t="s">
        <v>6687</v>
      </c>
      <c r="U1547" s="13" t="s">
        <v>6687</v>
      </c>
      <c r="V1547" s="11" t="s">
        <v>119</v>
      </c>
      <c r="W1547" s="14" t="s">
        <v>119</v>
      </c>
      <c r="X1547" s="14" t="s">
        <v>119</v>
      </c>
      <c r="Y1547" s="14" t="s">
        <v>119</v>
      </c>
      <c r="Z1547" s="14" t="s">
        <v>119</v>
      </c>
      <c r="AA1547" s="14"/>
      <c r="AB1547" s="15">
        <f>retribucións!$L$71</f>
        <v>18968.988064320001</v>
      </c>
      <c r="AC1547" s="15">
        <f>retribucións!$H$59</f>
        <v>19124.976097919996</v>
      </c>
      <c r="AD1547" s="15">
        <f t="shared" si="68"/>
        <v>155.98803359999511</v>
      </c>
    </row>
    <row r="1548" spans="1:30" ht="15" customHeight="1" x14ac:dyDescent="0.25">
      <c r="A1548" s="13" t="s">
        <v>6687</v>
      </c>
      <c r="B1548" s="13" t="s">
        <v>119</v>
      </c>
      <c r="C1548" s="14" t="s">
        <v>5014</v>
      </c>
      <c r="D1548" s="24" t="s">
        <v>5039</v>
      </c>
      <c r="E1548" s="14" t="s">
        <v>5040</v>
      </c>
      <c r="F1548" s="14" t="s">
        <v>2263</v>
      </c>
      <c r="G1548" s="11">
        <v>10</v>
      </c>
      <c r="H1548" s="15">
        <f>retribucións!$E$59</f>
        <v>6486.34</v>
      </c>
      <c r="I1548" s="11" t="s">
        <v>1349</v>
      </c>
      <c r="J1548" s="24" t="s">
        <v>1350</v>
      </c>
      <c r="K1548" s="11">
        <v>1</v>
      </c>
      <c r="L1548" s="14"/>
      <c r="M1548" s="14"/>
      <c r="N1548" s="12"/>
      <c r="O1548" s="25"/>
      <c r="P1548" s="14" t="s">
        <v>5017</v>
      </c>
      <c r="Q1548" s="11" t="s">
        <v>15</v>
      </c>
      <c r="R1548" s="16">
        <v>2166</v>
      </c>
      <c r="S1548" s="12"/>
      <c r="T1548" s="13" t="s">
        <v>6687</v>
      </c>
      <c r="U1548" s="13" t="s">
        <v>6687</v>
      </c>
      <c r="V1548" s="11" t="s">
        <v>119</v>
      </c>
      <c r="W1548" s="14" t="s">
        <v>119</v>
      </c>
      <c r="X1548" s="14" t="s">
        <v>119</v>
      </c>
      <c r="Y1548" s="14" t="s">
        <v>119</v>
      </c>
      <c r="Z1548" s="14" t="s">
        <v>119</v>
      </c>
      <c r="AA1548" s="14"/>
      <c r="AB1548" s="15">
        <f>retribucións!$L$71</f>
        <v>18968.988064320001</v>
      </c>
      <c r="AC1548" s="15">
        <f>retribucións!$H$59</f>
        <v>19124.976097919996</v>
      </c>
      <c r="AD1548" s="15">
        <f t="shared" si="68"/>
        <v>155.98803359999511</v>
      </c>
    </row>
    <row r="1549" spans="1:30" ht="15" customHeight="1" x14ac:dyDescent="0.25">
      <c r="A1549" s="13" t="s">
        <v>6687</v>
      </c>
      <c r="B1549" s="13" t="s">
        <v>119</v>
      </c>
      <c r="C1549" s="14" t="s">
        <v>5041</v>
      </c>
      <c r="D1549" s="24" t="s">
        <v>5042</v>
      </c>
      <c r="E1549" s="14" t="s">
        <v>5043</v>
      </c>
      <c r="F1549" s="14" t="s">
        <v>1903</v>
      </c>
      <c r="G1549" s="11">
        <v>10</v>
      </c>
      <c r="H1549" s="15">
        <f>retribucións!$E$59</f>
        <v>6486.34</v>
      </c>
      <c r="I1549" s="11" t="s">
        <v>1349</v>
      </c>
      <c r="J1549" s="24" t="s">
        <v>1350</v>
      </c>
      <c r="K1549" s="11">
        <v>1</v>
      </c>
      <c r="L1549" s="14"/>
      <c r="M1549" s="14"/>
      <c r="N1549" s="12"/>
      <c r="O1549" s="25"/>
      <c r="P1549" s="14" t="s">
        <v>5017</v>
      </c>
      <c r="Q1549" s="11" t="s">
        <v>15</v>
      </c>
      <c r="R1549" s="16">
        <v>4371</v>
      </c>
      <c r="S1549" s="12"/>
      <c r="T1549" s="13" t="s">
        <v>6687</v>
      </c>
      <c r="U1549" s="13" t="s">
        <v>6687</v>
      </c>
      <c r="V1549" s="11" t="s">
        <v>119</v>
      </c>
      <c r="W1549" s="14" t="s">
        <v>119</v>
      </c>
      <c r="X1549" s="14" t="s">
        <v>119</v>
      </c>
      <c r="Y1549" s="14" t="s">
        <v>119</v>
      </c>
      <c r="Z1549" s="14" t="s">
        <v>119</v>
      </c>
      <c r="AA1549" s="14"/>
      <c r="AB1549" s="15">
        <f>retribucións!$L$71</f>
        <v>18968.988064320001</v>
      </c>
      <c r="AC1549" s="15">
        <f>retribucións!$H$59</f>
        <v>19124.976097919996</v>
      </c>
      <c r="AD1549" s="15">
        <f t="shared" si="68"/>
        <v>155.98803359999511</v>
      </c>
    </row>
    <row r="1550" spans="1:30" ht="15" customHeight="1" x14ac:dyDescent="0.25">
      <c r="A1550" s="13" t="s">
        <v>6687</v>
      </c>
      <c r="B1550" s="13" t="s">
        <v>119</v>
      </c>
      <c r="C1550" s="14" t="s">
        <v>5041</v>
      </c>
      <c r="D1550" s="24" t="s">
        <v>5044</v>
      </c>
      <c r="E1550" s="14" t="s">
        <v>5045</v>
      </c>
      <c r="F1550" s="14" t="s">
        <v>1903</v>
      </c>
      <c r="G1550" s="11">
        <v>10</v>
      </c>
      <c r="H1550" s="15">
        <f>retribucións!$E$59</f>
        <v>6486.34</v>
      </c>
      <c r="I1550" s="11" t="s">
        <v>1349</v>
      </c>
      <c r="J1550" s="24" t="s">
        <v>1350</v>
      </c>
      <c r="K1550" s="11">
        <v>1</v>
      </c>
      <c r="L1550" s="14"/>
      <c r="M1550" s="14"/>
      <c r="N1550" s="12"/>
      <c r="O1550" s="25"/>
      <c r="P1550" s="14" t="s">
        <v>5017</v>
      </c>
      <c r="Q1550" s="11" t="s">
        <v>15</v>
      </c>
      <c r="R1550" s="16">
        <v>4504</v>
      </c>
      <c r="S1550" s="12"/>
      <c r="T1550" s="13" t="s">
        <v>6687</v>
      </c>
      <c r="U1550" s="13" t="s">
        <v>6687</v>
      </c>
      <c r="V1550" s="11" t="s">
        <v>119</v>
      </c>
      <c r="W1550" s="14" t="s">
        <v>119</v>
      </c>
      <c r="X1550" s="14" t="s">
        <v>119</v>
      </c>
      <c r="Y1550" s="14" t="s">
        <v>119</v>
      </c>
      <c r="Z1550" s="14" t="s">
        <v>119</v>
      </c>
      <c r="AA1550" s="14"/>
      <c r="AB1550" s="15">
        <f>retribucións!$L$71</f>
        <v>18968.988064320001</v>
      </c>
      <c r="AC1550" s="15">
        <f>retribucións!$H$59</f>
        <v>19124.976097919996</v>
      </c>
      <c r="AD1550" s="15">
        <f t="shared" si="68"/>
        <v>155.98803359999511</v>
      </c>
    </row>
    <row r="1551" spans="1:30" ht="15" customHeight="1" x14ac:dyDescent="0.25">
      <c r="A1551" s="13" t="s">
        <v>6687</v>
      </c>
      <c r="B1551" s="13" t="s">
        <v>119</v>
      </c>
      <c r="C1551" s="14" t="s">
        <v>5041</v>
      </c>
      <c r="D1551" s="24" t="s">
        <v>5046</v>
      </c>
      <c r="E1551" s="14" t="s">
        <v>5047</v>
      </c>
      <c r="F1551" s="14" t="s">
        <v>2263</v>
      </c>
      <c r="G1551" s="11">
        <v>10</v>
      </c>
      <c r="H1551" s="15">
        <f>retribucións!$E$59</f>
        <v>6486.34</v>
      </c>
      <c r="I1551" s="11" t="s">
        <v>1349</v>
      </c>
      <c r="J1551" s="24" t="s">
        <v>1350</v>
      </c>
      <c r="K1551" s="11">
        <v>1</v>
      </c>
      <c r="L1551" s="14"/>
      <c r="M1551" s="14"/>
      <c r="N1551" s="12"/>
      <c r="O1551" s="25"/>
      <c r="P1551" s="14" t="s">
        <v>5017</v>
      </c>
      <c r="Q1551" s="11" t="s">
        <v>15</v>
      </c>
      <c r="R1551" s="16">
        <v>2166</v>
      </c>
      <c r="S1551" s="12"/>
      <c r="T1551" s="13" t="s">
        <v>6687</v>
      </c>
      <c r="U1551" s="13" t="s">
        <v>6687</v>
      </c>
      <c r="V1551" s="11" t="s">
        <v>119</v>
      </c>
      <c r="W1551" s="14" t="s">
        <v>119</v>
      </c>
      <c r="X1551" s="14" t="s">
        <v>119</v>
      </c>
      <c r="Y1551" s="14" t="s">
        <v>119</v>
      </c>
      <c r="Z1551" s="14" t="s">
        <v>119</v>
      </c>
      <c r="AA1551" s="14"/>
      <c r="AB1551" s="15">
        <f>retribucións!$L$71</f>
        <v>18968.988064320001</v>
      </c>
      <c r="AC1551" s="15">
        <f>retribucións!$H$59</f>
        <v>19124.976097919996</v>
      </c>
      <c r="AD1551" s="15">
        <f t="shared" si="68"/>
        <v>155.98803359999511</v>
      </c>
    </row>
    <row r="1552" spans="1:30" ht="15" customHeight="1" x14ac:dyDescent="0.25">
      <c r="A1552" s="13" t="s">
        <v>6687</v>
      </c>
      <c r="B1552" s="13" t="s">
        <v>119</v>
      </c>
      <c r="C1552" s="14" t="s">
        <v>5041</v>
      </c>
      <c r="D1552" s="24" t="s">
        <v>5048</v>
      </c>
      <c r="E1552" s="14" t="s">
        <v>5049</v>
      </c>
      <c r="F1552" s="14" t="s">
        <v>2263</v>
      </c>
      <c r="G1552" s="11">
        <v>10</v>
      </c>
      <c r="H1552" s="15">
        <f>retribucións!$E$59</f>
        <v>6486.34</v>
      </c>
      <c r="I1552" s="11" t="s">
        <v>1349</v>
      </c>
      <c r="J1552" s="24" t="s">
        <v>1350</v>
      </c>
      <c r="K1552" s="11">
        <v>1</v>
      </c>
      <c r="L1552" s="14"/>
      <c r="M1552" s="14"/>
      <c r="N1552" s="12"/>
      <c r="O1552" s="25"/>
      <c r="P1552" s="14" t="s">
        <v>5017</v>
      </c>
      <c r="Q1552" s="11" t="s">
        <v>15</v>
      </c>
      <c r="R1552" s="16" t="s">
        <v>5022</v>
      </c>
      <c r="S1552" s="12"/>
      <c r="T1552" s="13" t="s">
        <v>6687</v>
      </c>
      <c r="U1552" s="13" t="s">
        <v>6687</v>
      </c>
      <c r="V1552" s="11" t="s">
        <v>119</v>
      </c>
      <c r="W1552" s="14" t="s">
        <v>119</v>
      </c>
      <c r="X1552" s="14" t="s">
        <v>119</v>
      </c>
      <c r="Y1552" s="14" t="s">
        <v>119</v>
      </c>
      <c r="Z1552" s="14" t="s">
        <v>119</v>
      </c>
      <c r="AA1552" s="14"/>
      <c r="AB1552" s="15">
        <f>retribucións!$L$71</f>
        <v>18968.988064320001</v>
      </c>
      <c r="AC1552" s="15">
        <f>retribucións!$H$59</f>
        <v>19124.976097919996</v>
      </c>
      <c r="AD1552" s="15">
        <f t="shared" si="68"/>
        <v>155.98803359999511</v>
      </c>
    </row>
    <row r="1553" spans="1:30" ht="15" customHeight="1" x14ac:dyDescent="0.25">
      <c r="A1553" s="13" t="s">
        <v>6687</v>
      </c>
      <c r="B1553" s="13" t="s">
        <v>119</v>
      </c>
      <c r="C1553" s="14" t="s">
        <v>5041</v>
      </c>
      <c r="D1553" s="24" t="s">
        <v>5050</v>
      </c>
      <c r="E1553" s="14" t="s">
        <v>5051</v>
      </c>
      <c r="F1553" s="14" t="s">
        <v>2263</v>
      </c>
      <c r="G1553" s="11">
        <v>10</v>
      </c>
      <c r="H1553" s="15">
        <f>retribucións!$E$59</f>
        <v>6486.34</v>
      </c>
      <c r="I1553" s="11" t="s">
        <v>1349</v>
      </c>
      <c r="J1553" s="24" t="s">
        <v>1350</v>
      </c>
      <c r="K1553" s="11">
        <v>1</v>
      </c>
      <c r="L1553" s="14"/>
      <c r="M1553" s="14"/>
      <c r="N1553" s="12"/>
      <c r="O1553" s="25"/>
      <c r="P1553" s="14" t="s">
        <v>5017</v>
      </c>
      <c r="Q1553" s="11" t="s">
        <v>15</v>
      </c>
      <c r="R1553" s="16">
        <v>2166</v>
      </c>
      <c r="S1553" s="12"/>
      <c r="T1553" s="13" t="s">
        <v>6687</v>
      </c>
      <c r="U1553" s="13" t="s">
        <v>6687</v>
      </c>
      <c r="V1553" s="11" t="s">
        <v>119</v>
      </c>
      <c r="W1553" s="14" t="s">
        <v>119</v>
      </c>
      <c r="X1553" s="14" t="s">
        <v>119</v>
      </c>
      <c r="Y1553" s="14" t="s">
        <v>119</v>
      </c>
      <c r="Z1553" s="14" t="s">
        <v>119</v>
      </c>
      <c r="AA1553" s="14"/>
      <c r="AB1553" s="15">
        <f>retribucións!$L$71</f>
        <v>18968.988064320001</v>
      </c>
      <c r="AC1553" s="15">
        <f>retribucións!$H$59</f>
        <v>19124.976097919996</v>
      </c>
      <c r="AD1553" s="15">
        <f t="shared" si="68"/>
        <v>155.98803359999511</v>
      </c>
    </row>
    <row r="1554" spans="1:30" ht="15" customHeight="1" x14ac:dyDescent="0.25">
      <c r="A1554" s="13" t="s">
        <v>6687</v>
      </c>
      <c r="B1554" s="13" t="s">
        <v>119</v>
      </c>
      <c r="C1554" s="14" t="s">
        <v>5041</v>
      </c>
      <c r="D1554" s="24" t="s">
        <v>5052</v>
      </c>
      <c r="E1554" s="14" t="s">
        <v>5053</v>
      </c>
      <c r="F1554" s="14" t="s">
        <v>2263</v>
      </c>
      <c r="G1554" s="11">
        <v>10</v>
      </c>
      <c r="H1554" s="15">
        <f>retribucións!$E$59</f>
        <v>6486.34</v>
      </c>
      <c r="I1554" s="11" t="s">
        <v>1349</v>
      </c>
      <c r="J1554" s="24" t="s">
        <v>1350</v>
      </c>
      <c r="K1554" s="11">
        <v>1</v>
      </c>
      <c r="L1554" s="14"/>
      <c r="M1554" s="14"/>
      <c r="N1554" s="12"/>
      <c r="O1554" s="25"/>
      <c r="P1554" s="14" t="s">
        <v>5017</v>
      </c>
      <c r="Q1554" s="11" t="s">
        <v>15</v>
      </c>
      <c r="R1554" s="16">
        <v>2166</v>
      </c>
      <c r="S1554" s="12"/>
      <c r="T1554" s="13" t="s">
        <v>6687</v>
      </c>
      <c r="U1554" s="13" t="s">
        <v>6687</v>
      </c>
      <c r="V1554" s="11" t="s">
        <v>119</v>
      </c>
      <c r="W1554" s="14" t="s">
        <v>119</v>
      </c>
      <c r="X1554" s="14" t="s">
        <v>119</v>
      </c>
      <c r="Y1554" s="14" t="s">
        <v>119</v>
      </c>
      <c r="Z1554" s="14" t="s">
        <v>119</v>
      </c>
      <c r="AA1554" s="14"/>
      <c r="AB1554" s="15">
        <f>retribucións!$L$71</f>
        <v>18968.988064320001</v>
      </c>
      <c r="AC1554" s="15">
        <f>retribucións!$H$59</f>
        <v>19124.976097919996</v>
      </c>
      <c r="AD1554" s="15">
        <f t="shared" si="68"/>
        <v>155.98803359999511</v>
      </c>
    </row>
    <row r="1555" spans="1:30" ht="15" customHeight="1" x14ac:dyDescent="0.25">
      <c r="A1555" s="13" t="s">
        <v>6687</v>
      </c>
      <c r="B1555" s="13" t="s">
        <v>119</v>
      </c>
      <c r="C1555" s="14" t="s">
        <v>5041</v>
      </c>
      <c r="D1555" s="24" t="s">
        <v>5054</v>
      </c>
      <c r="E1555" s="14" t="s">
        <v>5055</v>
      </c>
      <c r="F1555" s="14" t="s">
        <v>2263</v>
      </c>
      <c r="G1555" s="11">
        <v>10</v>
      </c>
      <c r="H1555" s="15">
        <f>retribucións!$E$59</f>
        <v>6486.34</v>
      </c>
      <c r="I1555" s="11" t="s">
        <v>1349</v>
      </c>
      <c r="J1555" s="24" t="s">
        <v>1350</v>
      </c>
      <c r="K1555" s="11">
        <v>1</v>
      </c>
      <c r="L1555" s="14"/>
      <c r="M1555" s="14"/>
      <c r="N1555" s="12"/>
      <c r="O1555" s="25"/>
      <c r="P1555" s="14" t="s">
        <v>5017</v>
      </c>
      <c r="Q1555" s="11" t="s">
        <v>15</v>
      </c>
      <c r="R1555" s="16">
        <v>2166</v>
      </c>
      <c r="S1555" s="12"/>
      <c r="T1555" s="13" t="s">
        <v>6687</v>
      </c>
      <c r="U1555" s="13" t="s">
        <v>6687</v>
      </c>
      <c r="V1555" s="11" t="s">
        <v>119</v>
      </c>
      <c r="W1555" s="14" t="s">
        <v>119</v>
      </c>
      <c r="X1555" s="14" t="s">
        <v>119</v>
      </c>
      <c r="Y1555" s="14" t="s">
        <v>119</v>
      </c>
      <c r="Z1555" s="14" t="s">
        <v>119</v>
      </c>
      <c r="AA1555" s="14"/>
      <c r="AB1555" s="15">
        <f>retribucións!$L$71</f>
        <v>18968.988064320001</v>
      </c>
      <c r="AC1555" s="15">
        <f>retribucións!$H$59</f>
        <v>19124.976097919996</v>
      </c>
      <c r="AD1555" s="15">
        <f t="shared" si="68"/>
        <v>155.98803359999511</v>
      </c>
    </row>
    <row r="1556" spans="1:30" ht="15" customHeight="1" x14ac:dyDescent="0.25">
      <c r="A1556" s="13" t="s">
        <v>6687</v>
      </c>
      <c r="B1556" s="13" t="s">
        <v>119</v>
      </c>
      <c r="C1556" s="14" t="s">
        <v>5041</v>
      </c>
      <c r="D1556" s="24" t="s">
        <v>5056</v>
      </c>
      <c r="E1556" s="14" t="s">
        <v>5057</v>
      </c>
      <c r="F1556" s="14" t="s">
        <v>2263</v>
      </c>
      <c r="G1556" s="11">
        <v>10</v>
      </c>
      <c r="H1556" s="15">
        <f>retribucións!$E$59</f>
        <v>6486.34</v>
      </c>
      <c r="I1556" s="11" t="s">
        <v>1349</v>
      </c>
      <c r="J1556" s="24" t="s">
        <v>1350</v>
      </c>
      <c r="K1556" s="11">
        <v>1</v>
      </c>
      <c r="L1556" s="14"/>
      <c r="M1556" s="14"/>
      <c r="N1556" s="12"/>
      <c r="O1556" s="25"/>
      <c r="P1556" s="14" t="s">
        <v>5017</v>
      </c>
      <c r="Q1556" s="11" t="s">
        <v>15</v>
      </c>
      <c r="R1556" s="16">
        <v>4500</v>
      </c>
      <c r="S1556" s="12"/>
      <c r="T1556" s="13" t="s">
        <v>6687</v>
      </c>
      <c r="U1556" s="13" t="s">
        <v>6687</v>
      </c>
      <c r="V1556" s="11" t="s">
        <v>119</v>
      </c>
      <c r="W1556" s="14" t="s">
        <v>119</v>
      </c>
      <c r="X1556" s="14" t="s">
        <v>119</v>
      </c>
      <c r="Y1556" s="14" t="s">
        <v>119</v>
      </c>
      <c r="Z1556" s="14" t="s">
        <v>119</v>
      </c>
      <c r="AA1556" s="14"/>
      <c r="AB1556" s="15">
        <f>retribucións!$L$71</f>
        <v>18968.988064320001</v>
      </c>
      <c r="AC1556" s="15">
        <f>retribucións!$H$59</f>
        <v>19124.976097919996</v>
      </c>
      <c r="AD1556" s="15">
        <f t="shared" si="68"/>
        <v>155.98803359999511</v>
      </c>
    </row>
    <row r="1557" spans="1:30" ht="15" customHeight="1" x14ac:dyDescent="0.25">
      <c r="A1557" s="13" t="s">
        <v>6687</v>
      </c>
      <c r="B1557" s="13" t="s">
        <v>119</v>
      </c>
      <c r="C1557" s="14" t="s">
        <v>5041</v>
      </c>
      <c r="D1557" s="24" t="s">
        <v>5058</v>
      </c>
      <c r="E1557" s="14" t="s">
        <v>5059</v>
      </c>
      <c r="F1557" s="14" t="s">
        <v>2263</v>
      </c>
      <c r="G1557" s="11">
        <v>10</v>
      </c>
      <c r="H1557" s="15">
        <f>retribucións!$E$59</f>
        <v>6486.34</v>
      </c>
      <c r="I1557" s="11" t="s">
        <v>1349</v>
      </c>
      <c r="J1557" s="24" t="s">
        <v>1350</v>
      </c>
      <c r="K1557" s="11">
        <v>1</v>
      </c>
      <c r="L1557" s="14"/>
      <c r="M1557" s="14"/>
      <c r="N1557" s="12"/>
      <c r="O1557" s="25"/>
      <c r="P1557" s="14" t="s">
        <v>5017</v>
      </c>
      <c r="Q1557" s="11" t="s">
        <v>15</v>
      </c>
      <c r="R1557" s="16">
        <v>2166</v>
      </c>
      <c r="S1557" s="12"/>
      <c r="T1557" s="13" t="s">
        <v>6687</v>
      </c>
      <c r="U1557" s="13" t="s">
        <v>6687</v>
      </c>
      <c r="V1557" s="11" t="s">
        <v>119</v>
      </c>
      <c r="W1557" s="14" t="s">
        <v>119</v>
      </c>
      <c r="X1557" s="14" t="s">
        <v>119</v>
      </c>
      <c r="Y1557" s="14" t="s">
        <v>119</v>
      </c>
      <c r="Z1557" s="14" t="s">
        <v>119</v>
      </c>
      <c r="AA1557" s="14"/>
      <c r="AB1557" s="15">
        <f>retribucións!$L$71</f>
        <v>18968.988064320001</v>
      </c>
      <c r="AC1557" s="15">
        <f>retribucións!$H$59</f>
        <v>19124.976097919996</v>
      </c>
      <c r="AD1557" s="15">
        <f t="shared" si="68"/>
        <v>155.98803359999511</v>
      </c>
    </row>
    <row r="1558" spans="1:30" ht="15" customHeight="1" x14ac:dyDescent="0.25">
      <c r="A1558" s="13" t="s">
        <v>6687</v>
      </c>
      <c r="B1558" s="13" t="s">
        <v>119</v>
      </c>
      <c r="C1558" s="14" t="s">
        <v>5041</v>
      </c>
      <c r="D1558" s="24" t="s">
        <v>5060</v>
      </c>
      <c r="E1558" s="14" t="s">
        <v>5061</v>
      </c>
      <c r="F1558" s="14" t="s">
        <v>2263</v>
      </c>
      <c r="G1558" s="11">
        <v>10</v>
      </c>
      <c r="H1558" s="15">
        <f>retribucións!$E$59</f>
        <v>6486.34</v>
      </c>
      <c r="I1558" s="11" t="s">
        <v>1349</v>
      </c>
      <c r="J1558" s="24" t="s">
        <v>1350</v>
      </c>
      <c r="K1558" s="11">
        <v>1</v>
      </c>
      <c r="L1558" s="14"/>
      <c r="M1558" s="14"/>
      <c r="N1558" s="12"/>
      <c r="O1558" s="25"/>
      <c r="P1558" s="14" t="s">
        <v>5017</v>
      </c>
      <c r="Q1558" s="11" t="s">
        <v>15</v>
      </c>
      <c r="R1558" s="16">
        <v>4500</v>
      </c>
      <c r="S1558" s="12"/>
      <c r="T1558" s="13" t="s">
        <v>6687</v>
      </c>
      <c r="U1558" s="13" t="s">
        <v>6687</v>
      </c>
      <c r="V1558" s="11" t="s">
        <v>119</v>
      </c>
      <c r="W1558" s="14" t="s">
        <v>119</v>
      </c>
      <c r="X1558" s="14" t="s">
        <v>119</v>
      </c>
      <c r="Y1558" s="14" t="s">
        <v>119</v>
      </c>
      <c r="Z1558" s="14" t="s">
        <v>119</v>
      </c>
      <c r="AA1558" s="14"/>
      <c r="AB1558" s="15">
        <f>retribucións!$L$71</f>
        <v>18968.988064320001</v>
      </c>
      <c r="AC1558" s="15">
        <f>retribucións!$H$59</f>
        <v>19124.976097919996</v>
      </c>
      <c r="AD1558" s="15">
        <f t="shared" si="68"/>
        <v>155.98803359999511</v>
      </c>
    </row>
    <row r="1559" spans="1:30" ht="15" customHeight="1" x14ac:dyDescent="0.25">
      <c r="A1559" s="13" t="s">
        <v>6687</v>
      </c>
      <c r="B1559" s="13" t="s">
        <v>119</v>
      </c>
      <c r="C1559" s="14" t="s">
        <v>5041</v>
      </c>
      <c r="D1559" s="24" t="s">
        <v>5062</v>
      </c>
      <c r="E1559" s="14" t="s">
        <v>5063</v>
      </c>
      <c r="F1559" s="14" t="s">
        <v>2263</v>
      </c>
      <c r="G1559" s="11">
        <v>10</v>
      </c>
      <c r="H1559" s="15">
        <f>retribucións!$E$59</f>
        <v>6486.34</v>
      </c>
      <c r="I1559" s="11" t="s">
        <v>1349</v>
      </c>
      <c r="J1559" s="24" t="s">
        <v>1350</v>
      </c>
      <c r="K1559" s="11">
        <v>1</v>
      </c>
      <c r="L1559" s="14"/>
      <c r="M1559" s="14"/>
      <c r="N1559" s="12"/>
      <c r="O1559" s="25"/>
      <c r="P1559" s="14" t="s">
        <v>5017</v>
      </c>
      <c r="Q1559" s="11" t="s">
        <v>15</v>
      </c>
      <c r="R1559" s="16">
        <v>2166</v>
      </c>
      <c r="S1559" s="12"/>
      <c r="T1559" s="13" t="s">
        <v>6687</v>
      </c>
      <c r="U1559" s="13" t="s">
        <v>6687</v>
      </c>
      <c r="V1559" s="11" t="s">
        <v>119</v>
      </c>
      <c r="W1559" s="14" t="s">
        <v>119</v>
      </c>
      <c r="X1559" s="14" t="s">
        <v>119</v>
      </c>
      <c r="Y1559" s="14" t="s">
        <v>119</v>
      </c>
      <c r="Z1559" s="14" t="s">
        <v>119</v>
      </c>
      <c r="AA1559" s="14"/>
      <c r="AB1559" s="15">
        <f>retribucións!$L$71</f>
        <v>18968.988064320001</v>
      </c>
      <c r="AC1559" s="15">
        <f>retribucións!$H$59</f>
        <v>19124.976097919996</v>
      </c>
      <c r="AD1559" s="15">
        <f t="shared" si="68"/>
        <v>155.98803359999511</v>
      </c>
    </row>
    <row r="1560" spans="1:30" ht="15" customHeight="1" x14ac:dyDescent="0.25">
      <c r="A1560" s="13" t="s">
        <v>6687</v>
      </c>
      <c r="B1560" s="13" t="s">
        <v>119</v>
      </c>
      <c r="C1560" s="14" t="s">
        <v>5041</v>
      </c>
      <c r="D1560" s="24" t="s">
        <v>5064</v>
      </c>
      <c r="E1560" s="14" t="s">
        <v>5065</v>
      </c>
      <c r="F1560" s="14" t="s">
        <v>2263</v>
      </c>
      <c r="G1560" s="11">
        <v>10</v>
      </c>
      <c r="H1560" s="15">
        <f>retribucións!$E$59</f>
        <v>6486.34</v>
      </c>
      <c r="I1560" s="11" t="s">
        <v>1349</v>
      </c>
      <c r="J1560" s="24" t="s">
        <v>1350</v>
      </c>
      <c r="K1560" s="11">
        <v>1</v>
      </c>
      <c r="L1560" s="14"/>
      <c r="M1560" s="14"/>
      <c r="N1560" s="12"/>
      <c r="O1560" s="25"/>
      <c r="P1560" s="14" t="s">
        <v>5017</v>
      </c>
      <c r="Q1560" s="11" t="s">
        <v>15</v>
      </c>
      <c r="R1560" s="16">
        <v>2166</v>
      </c>
      <c r="S1560" s="12"/>
      <c r="T1560" s="13" t="s">
        <v>6687</v>
      </c>
      <c r="U1560" s="13" t="s">
        <v>6687</v>
      </c>
      <c r="V1560" s="11" t="s">
        <v>119</v>
      </c>
      <c r="W1560" s="14" t="s">
        <v>119</v>
      </c>
      <c r="X1560" s="14" t="s">
        <v>119</v>
      </c>
      <c r="Y1560" s="14" t="s">
        <v>119</v>
      </c>
      <c r="Z1560" s="14" t="s">
        <v>119</v>
      </c>
      <c r="AA1560" s="14"/>
      <c r="AB1560" s="15">
        <f>retribucións!$L$71</f>
        <v>18968.988064320001</v>
      </c>
      <c r="AC1560" s="15">
        <f>retribucións!$H$59</f>
        <v>19124.976097919996</v>
      </c>
      <c r="AD1560" s="15">
        <f t="shared" si="68"/>
        <v>155.98803359999511</v>
      </c>
    </row>
    <row r="1561" spans="1:30" ht="15" customHeight="1" x14ac:dyDescent="0.25">
      <c r="A1561" s="13" t="s">
        <v>6687</v>
      </c>
      <c r="B1561" s="13" t="s">
        <v>119</v>
      </c>
      <c r="C1561" s="14" t="s">
        <v>5041</v>
      </c>
      <c r="D1561" s="24" t="s">
        <v>5066</v>
      </c>
      <c r="E1561" s="14" t="s">
        <v>5067</v>
      </c>
      <c r="F1561" s="14" t="s">
        <v>2263</v>
      </c>
      <c r="G1561" s="11">
        <v>10</v>
      </c>
      <c r="H1561" s="15">
        <f>retribucións!$E$59</f>
        <v>6486.34</v>
      </c>
      <c r="I1561" s="11" t="s">
        <v>1349</v>
      </c>
      <c r="J1561" s="24" t="s">
        <v>1350</v>
      </c>
      <c r="K1561" s="11">
        <v>1</v>
      </c>
      <c r="L1561" s="14"/>
      <c r="M1561" s="14"/>
      <c r="N1561" s="12"/>
      <c r="O1561" s="25"/>
      <c r="P1561" s="14" t="s">
        <v>5017</v>
      </c>
      <c r="Q1561" s="11" t="s">
        <v>15</v>
      </c>
      <c r="R1561" s="16">
        <v>4500</v>
      </c>
      <c r="S1561" s="12"/>
      <c r="T1561" s="13" t="s">
        <v>6687</v>
      </c>
      <c r="U1561" s="13" t="s">
        <v>6687</v>
      </c>
      <c r="V1561" s="11" t="s">
        <v>119</v>
      </c>
      <c r="W1561" s="14" t="s">
        <v>119</v>
      </c>
      <c r="X1561" s="14" t="s">
        <v>119</v>
      </c>
      <c r="Y1561" s="14" t="s">
        <v>119</v>
      </c>
      <c r="Z1561" s="14" t="s">
        <v>119</v>
      </c>
      <c r="AA1561" s="14"/>
      <c r="AB1561" s="15">
        <f>retribucións!$L$71</f>
        <v>18968.988064320001</v>
      </c>
      <c r="AC1561" s="15">
        <f>retribucións!$H$59</f>
        <v>19124.976097919996</v>
      </c>
      <c r="AD1561" s="15">
        <f t="shared" si="68"/>
        <v>155.98803359999511</v>
      </c>
    </row>
    <row r="1562" spans="1:30" ht="15" customHeight="1" x14ac:dyDescent="0.25">
      <c r="A1562" s="13" t="s">
        <v>6687</v>
      </c>
      <c r="B1562" s="13" t="s">
        <v>119</v>
      </c>
      <c r="C1562" s="14" t="s">
        <v>5041</v>
      </c>
      <c r="D1562" s="24" t="s">
        <v>5068</v>
      </c>
      <c r="E1562" s="14" t="s">
        <v>5069</v>
      </c>
      <c r="F1562" s="14" t="s">
        <v>2263</v>
      </c>
      <c r="G1562" s="11">
        <v>10</v>
      </c>
      <c r="H1562" s="15">
        <f>retribucións!$E$59</f>
        <v>6486.34</v>
      </c>
      <c r="I1562" s="11" t="s">
        <v>1349</v>
      </c>
      <c r="J1562" s="24" t="s">
        <v>1350</v>
      </c>
      <c r="K1562" s="11">
        <v>1</v>
      </c>
      <c r="L1562" s="14"/>
      <c r="M1562" s="14"/>
      <c r="N1562" s="12"/>
      <c r="O1562" s="25"/>
      <c r="P1562" s="14" t="s">
        <v>5017</v>
      </c>
      <c r="Q1562" s="11" t="s">
        <v>15</v>
      </c>
      <c r="R1562" s="16">
        <v>2166</v>
      </c>
      <c r="S1562" s="12"/>
      <c r="T1562" s="13" t="s">
        <v>6687</v>
      </c>
      <c r="U1562" s="13" t="s">
        <v>6687</v>
      </c>
      <c r="V1562" s="11" t="s">
        <v>119</v>
      </c>
      <c r="W1562" s="14" t="s">
        <v>119</v>
      </c>
      <c r="X1562" s="14" t="s">
        <v>119</v>
      </c>
      <c r="Y1562" s="14" t="s">
        <v>119</v>
      </c>
      <c r="Z1562" s="14" t="s">
        <v>119</v>
      </c>
      <c r="AA1562" s="14"/>
      <c r="AB1562" s="15">
        <f>retribucións!$L$71</f>
        <v>18968.988064320001</v>
      </c>
      <c r="AC1562" s="15">
        <f>retribucións!$H$59</f>
        <v>19124.976097919996</v>
      </c>
      <c r="AD1562" s="15">
        <f t="shared" si="68"/>
        <v>155.98803359999511</v>
      </c>
    </row>
    <row r="1563" spans="1:30" ht="15" customHeight="1" x14ac:dyDescent="0.25">
      <c r="A1563" s="13" t="s">
        <v>6687</v>
      </c>
      <c r="B1563" s="13" t="s">
        <v>119</v>
      </c>
      <c r="C1563" s="14" t="s">
        <v>5041</v>
      </c>
      <c r="D1563" s="24" t="s">
        <v>5070</v>
      </c>
      <c r="E1563" s="14" t="s">
        <v>5071</v>
      </c>
      <c r="F1563" s="14" t="s">
        <v>2263</v>
      </c>
      <c r="G1563" s="11">
        <v>10</v>
      </c>
      <c r="H1563" s="15">
        <f>retribucións!$E$59</f>
        <v>6486.34</v>
      </c>
      <c r="I1563" s="11" t="s">
        <v>1349</v>
      </c>
      <c r="J1563" s="24" t="s">
        <v>1350</v>
      </c>
      <c r="K1563" s="11">
        <v>1</v>
      </c>
      <c r="L1563" s="14"/>
      <c r="M1563" s="14"/>
      <c r="N1563" s="12"/>
      <c r="O1563" s="25"/>
      <c r="P1563" s="14" t="s">
        <v>5017</v>
      </c>
      <c r="Q1563" s="11" t="s">
        <v>15</v>
      </c>
      <c r="R1563" s="16">
        <v>2166</v>
      </c>
      <c r="S1563" s="12"/>
      <c r="T1563" s="13" t="s">
        <v>6687</v>
      </c>
      <c r="U1563" s="13" t="s">
        <v>6687</v>
      </c>
      <c r="V1563" s="11" t="s">
        <v>119</v>
      </c>
      <c r="W1563" s="14" t="s">
        <v>119</v>
      </c>
      <c r="X1563" s="14" t="s">
        <v>119</v>
      </c>
      <c r="Y1563" s="14" t="s">
        <v>119</v>
      </c>
      <c r="Z1563" s="14" t="s">
        <v>119</v>
      </c>
      <c r="AA1563" s="14"/>
      <c r="AB1563" s="15">
        <f>retribucións!$L$71</f>
        <v>18968.988064320001</v>
      </c>
      <c r="AC1563" s="15">
        <f>retribucións!$H$59</f>
        <v>19124.976097919996</v>
      </c>
      <c r="AD1563" s="15">
        <f t="shared" si="68"/>
        <v>155.98803359999511</v>
      </c>
    </row>
    <row r="1564" spans="1:30" ht="15" customHeight="1" x14ac:dyDescent="0.25">
      <c r="A1564" s="13" t="s">
        <v>6687</v>
      </c>
      <c r="B1564" s="13" t="s">
        <v>119</v>
      </c>
      <c r="C1564" s="14" t="s">
        <v>5041</v>
      </c>
      <c r="D1564" s="24" t="s">
        <v>5072</v>
      </c>
      <c r="E1564" s="14" t="s">
        <v>5073</v>
      </c>
      <c r="F1564" s="14" t="s">
        <v>2263</v>
      </c>
      <c r="G1564" s="11">
        <v>10</v>
      </c>
      <c r="H1564" s="15">
        <f>retribucións!$E$59</f>
        <v>6486.34</v>
      </c>
      <c r="I1564" s="11" t="s">
        <v>1349</v>
      </c>
      <c r="J1564" s="24" t="s">
        <v>1350</v>
      </c>
      <c r="K1564" s="11">
        <v>1</v>
      </c>
      <c r="L1564" s="14"/>
      <c r="M1564" s="14"/>
      <c r="N1564" s="12"/>
      <c r="O1564" s="25"/>
      <c r="P1564" s="14" t="s">
        <v>5017</v>
      </c>
      <c r="Q1564" s="11" t="s">
        <v>15</v>
      </c>
      <c r="R1564" s="16">
        <v>2166</v>
      </c>
      <c r="S1564" s="12"/>
      <c r="T1564" s="13" t="s">
        <v>6687</v>
      </c>
      <c r="U1564" s="13" t="s">
        <v>6687</v>
      </c>
      <c r="V1564" s="11" t="s">
        <v>119</v>
      </c>
      <c r="W1564" s="14" t="s">
        <v>119</v>
      </c>
      <c r="X1564" s="14" t="s">
        <v>119</v>
      </c>
      <c r="Y1564" s="14" t="s">
        <v>119</v>
      </c>
      <c r="Z1564" s="14" t="s">
        <v>119</v>
      </c>
      <c r="AA1564" s="14"/>
      <c r="AB1564" s="15">
        <f>retribucións!$L$71</f>
        <v>18968.988064320001</v>
      </c>
      <c r="AC1564" s="15">
        <f>retribucións!$H$59</f>
        <v>19124.976097919996</v>
      </c>
      <c r="AD1564" s="15">
        <f t="shared" si="68"/>
        <v>155.98803359999511</v>
      </c>
    </row>
    <row r="1565" spans="1:30" ht="15" customHeight="1" x14ac:dyDescent="0.25">
      <c r="A1565" s="13" t="s">
        <v>6687</v>
      </c>
      <c r="B1565" s="13" t="s">
        <v>119</v>
      </c>
      <c r="C1565" s="14" t="s">
        <v>5041</v>
      </c>
      <c r="D1565" s="24" t="s">
        <v>5074</v>
      </c>
      <c r="E1565" s="14" t="s">
        <v>5075</v>
      </c>
      <c r="F1565" s="14" t="s">
        <v>2263</v>
      </c>
      <c r="G1565" s="11">
        <v>10</v>
      </c>
      <c r="H1565" s="15">
        <f>retribucións!$E$59</f>
        <v>6486.34</v>
      </c>
      <c r="I1565" s="11" t="s">
        <v>1349</v>
      </c>
      <c r="J1565" s="24" t="s">
        <v>1350</v>
      </c>
      <c r="K1565" s="11">
        <v>1</v>
      </c>
      <c r="L1565" s="14"/>
      <c r="M1565" s="14"/>
      <c r="N1565" s="12"/>
      <c r="O1565" s="25"/>
      <c r="P1565" s="14" t="s">
        <v>5017</v>
      </c>
      <c r="Q1565" s="11" t="s">
        <v>15</v>
      </c>
      <c r="R1565" s="16" t="s">
        <v>5076</v>
      </c>
      <c r="S1565" s="12"/>
      <c r="T1565" s="13" t="s">
        <v>6687</v>
      </c>
      <c r="U1565" s="13" t="s">
        <v>6687</v>
      </c>
      <c r="V1565" s="11" t="s">
        <v>119</v>
      </c>
      <c r="W1565" s="14" t="s">
        <v>119</v>
      </c>
      <c r="X1565" s="14" t="s">
        <v>119</v>
      </c>
      <c r="Y1565" s="14" t="s">
        <v>119</v>
      </c>
      <c r="Z1565" s="14" t="s">
        <v>119</v>
      </c>
      <c r="AA1565" s="14"/>
      <c r="AB1565" s="15">
        <f>retribucións!$L$71</f>
        <v>18968.988064320001</v>
      </c>
      <c r="AC1565" s="15">
        <f>retribucións!$H$59</f>
        <v>19124.976097919996</v>
      </c>
      <c r="AD1565" s="15">
        <f t="shared" si="68"/>
        <v>155.98803359999511</v>
      </c>
    </row>
    <row r="1566" spans="1:30" ht="15" customHeight="1" x14ac:dyDescent="0.25">
      <c r="A1566" s="13" t="s">
        <v>6687</v>
      </c>
      <c r="B1566" s="13" t="s">
        <v>119</v>
      </c>
      <c r="C1566" s="14" t="s">
        <v>5041</v>
      </c>
      <c r="D1566" s="24" t="s">
        <v>5077</v>
      </c>
      <c r="E1566" s="14" t="s">
        <v>5078</v>
      </c>
      <c r="F1566" s="14" t="s">
        <v>2263</v>
      </c>
      <c r="G1566" s="11">
        <v>10</v>
      </c>
      <c r="H1566" s="15">
        <f>retribucións!$E$59</f>
        <v>6486.34</v>
      </c>
      <c r="I1566" s="11" t="s">
        <v>1349</v>
      </c>
      <c r="J1566" s="24" t="s">
        <v>1350</v>
      </c>
      <c r="K1566" s="11">
        <v>1</v>
      </c>
      <c r="L1566" s="14"/>
      <c r="M1566" s="14"/>
      <c r="N1566" s="12"/>
      <c r="O1566" s="25"/>
      <c r="P1566" s="14" t="s">
        <v>5017</v>
      </c>
      <c r="Q1566" s="11" t="s">
        <v>15</v>
      </c>
      <c r="R1566" s="16" t="s">
        <v>5022</v>
      </c>
      <c r="S1566" s="12"/>
      <c r="T1566" s="13" t="s">
        <v>6687</v>
      </c>
      <c r="U1566" s="13" t="s">
        <v>6687</v>
      </c>
      <c r="V1566" s="11" t="s">
        <v>119</v>
      </c>
      <c r="W1566" s="14" t="s">
        <v>119</v>
      </c>
      <c r="X1566" s="14" t="s">
        <v>119</v>
      </c>
      <c r="Y1566" s="14" t="s">
        <v>119</v>
      </c>
      <c r="Z1566" s="14" t="s">
        <v>119</v>
      </c>
      <c r="AA1566" s="14"/>
      <c r="AB1566" s="15">
        <f>retribucións!$L$71</f>
        <v>18968.988064320001</v>
      </c>
      <c r="AC1566" s="15">
        <f>retribucións!$H$59</f>
        <v>19124.976097919996</v>
      </c>
      <c r="AD1566" s="15">
        <f t="shared" si="68"/>
        <v>155.98803359999511</v>
      </c>
    </row>
    <row r="1567" spans="1:30" ht="15" customHeight="1" x14ac:dyDescent="0.25">
      <c r="A1567" s="13" t="s">
        <v>6687</v>
      </c>
      <c r="B1567" s="13" t="s">
        <v>119</v>
      </c>
      <c r="C1567" s="14" t="s">
        <v>5041</v>
      </c>
      <c r="D1567" s="24" t="s">
        <v>5079</v>
      </c>
      <c r="E1567" s="14" t="s">
        <v>5080</v>
      </c>
      <c r="F1567" s="14" t="s">
        <v>5081</v>
      </c>
      <c r="G1567" s="11">
        <v>10</v>
      </c>
      <c r="H1567" s="15">
        <f>retribucións!$E$59</f>
        <v>6486.34</v>
      </c>
      <c r="I1567" s="11" t="s">
        <v>1349</v>
      </c>
      <c r="J1567" s="24" t="s">
        <v>1350</v>
      </c>
      <c r="K1567" s="11">
        <v>11</v>
      </c>
      <c r="L1567" s="14"/>
      <c r="M1567" s="14"/>
      <c r="N1567" s="12"/>
      <c r="O1567" s="25"/>
      <c r="P1567" s="14" t="s">
        <v>5017</v>
      </c>
      <c r="Q1567" s="11" t="s">
        <v>15</v>
      </c>
      <c r="R1567" s="16" t="s">
        <v>5082</v>
      </c>
      <c r="S1567" s="12"/>
      <c r="T1567" s="13" t="s">
        <v>6687</v>
      </c>
      <c r="U1567" s="13" t="s">
        <v>6687</v>
      </c>
      <c r="V1567" s="11" t="s">
        <v>119</v>
      </c>
      <c r="W1567" s="14" t="s">
        <v>119</v>
      </c>
      <c r="X1567" s="14" t="s">
        <v>119</v>
      </c>
      <c r="Y1567" s="14" t="s">
        <v>119</v>
      </c>
      <c r="Z1567" s="14" t="s">
        <v>119</v>
      </c>
      <c r="AA1567" s="14"/>
      <c r="AB1567" s="15">
        <f>retribucións!$L$71</f>
        <v>18968.988064320001</v>
      </c>
      <c r="AC1567" s="15">
        <f>retribucións!$H$59</f>
        <v>19124.976097919996</v>
      </c>
      <c r="AD1567" s="15">
        <f t="shared" si="68"/>
        <v>155.98803359999511</v>
      </c>
    </row>
    <row r="1568" spans="1:30" ht="15" customHeight="1" x14ac:dyDescent="0.25">
      <c r="A1568" s="13" t="s">
        <v>6687</v>
      </c>
      <c r="B1568" s="13" t="s">
        <v>119</v>
      </c>
      <c r="C1568" s="14" t="s">
        <v>5041</v>
      </c>
      <c r="D1568" s="24" t="s">
        <v>5083</v>
      </c>
      <c r="E1568" s="14" t="s">
        <v>5084</v>
      </c>
      <c r="F1568" s="14" t="s">
        <v>1348</v>
      </c>
      <c r="G1568" s="11">
        <v>10</v>
      </c>
      <c r="H1568" s="15">
        <f>retribucións!$E$59</f>
        <v>6486.34</v>
      </c>
      <c r="I1568" s="11" t="s">
        <v>1349</v>
      </c>
      <c r="J1568" s="24" t="s">
        <v>1350</v>
      </c>
      <c r="K1568" s="11">
        <v>11</v>
      </c>
      <c r="L1568" s="14"/>
      <c r="M1568" s="14"/>
      <c r="N1568" s="12"/>
      <c r="O1568" s="25"/>
      <c r="P1568" s="14" t="s">
        <v>5017</v>
      </c>
      <c r="Q1568" s="11" t="s">
        <v>15</v>
      </c>
      <c r="R1568" s="16" t="s">
        <v>5085</v>
      </c>
      <c r="S1568" s="12"/>
      <c r="T1568" s="13" t="s">
        <v>6687</v>
      </c>
      <c r="U1568" s="13" t="s">
        <v>6687</v>
      </c>
      <c r="V1568" s="11" t="s">
        <v>119</v>
      </c>
      <c r="W1568" s="14" t="s">
        <v>119</v>
      </c>
      <c r="X1568" s="14" t="s">
        <v>119</v>
      </c>
      <c r="Y1568" s="14" t="s">
        <v>119</v>
      </c>
      <c r="Z1568" s="14" t="s">
        <v>119</v>
      </c>
      <c r="AA1568" s="14"/>
      <c r="AB1568" s="15">
        <f>retribucións!$L$71</f>
        <v>18968.988064320001</v>
      </c>
      <c r="AC1568" s="15">
        <f>retribucións!$H$59</f>
        <v>19124.976097919996</v>
      </c>
      <c r="AD1568" s="15">
        <f t="shared" si="68"/>
        <v>155.98803359999511</v>
      </c>
    </row>
    <row r="1569" spans="1:30" ht="15" customHeight="1" x14ac:dyDescent="0.25">
      <c r="A1569" s="13" t="s">
        <v>17</v>
      </c>
      <c r="B1569" s="13" t="s">
        <v>119</v>
      </c>
      <c r="C1569" s="14" t="s">
        <v>5086</v>
      </c>
      <c r="D1569" s="24" t="s">
        <v>5087</v>
      </c>
      <c r="E1569" s="14" t="s">
        <v>5088</v>
      </c>
      <c r="F1569" s="14" t="s">
        <v>1903</v>
      </c>
      <c r="G1569" s="11">
        <v>10</v>
      </c>
      <c r="H1569" s="15">
        <f>retribucións!$E$59</f>
        <v>6486.34</v>
      </c>
      <c r="I1569" s="11" t="s">
        <v>1349</v>
      </c>
      <c r="J1569" s="24" t="s">
        <v>1350</v>
      </c>
      <c r="K1569" s="11">
        <v>1</v>
      </c>
      <c r="L1569" s="14"/>
      <c r="M1569" s="14"/>
      <c r="N1569" s="12"/>
      <c r="O1569" s="25"/>
      <c r="P1569" s="14" t="s">
        <v>2259</v>
      </c>
      <c r="Q1569" s="11" t="s">
        <v>15</v>
      </c>
      <c r="R1569" s="16" t="s">
        <v>4986</v>
      </c>
      <c r="S1569" s="12"/>
      <c r="T1569" s="13" t="s">
        <v>17</v>
      </c>
      <c r="U1569" s="13" t="s">
        <v>6687</v>
      </c>
      <c r="V1569" s="11" t="s">
        <v>119</v>
      </c>
      <c r="W1569" s="14" t="s">
        <v>119</v>
      </c>
      <c r="X1569" s="14" t="s">
        <v>119</v>
      </c>
      <c r="Y1569" s="14" t="s">
        <v>119</v>
      </c>
      <c r="Z1569" s="14" t="s">
        <v>119</v>
      </c>
      <c r="AA1569" s="14"/>
      <c r="AB1569" s="15">
        <f>retribucións!$L$71</f>
        <v>18968.988064320001</v>
      </c>
      <c r="AC1569" s="15">
        <f>retribucións!$H$59</f>
        <v>19124.976097919996</v>
      </c>
      <c r="AD1569" s="15">
        <f t="shared" si="68"/>
        <v>155.98803359999511</v>
      </c>
    </row>
    <row r="1570" spans="1:30" ht="15" customHeight="1" x14ac:dyDescent="0.25">
      <c r="A1570" s="13" t="s">
        <v>17</v>
      </c>
      <c r="B1570" s="13" t="s">
        <v>119</v>
      </c>
      <c r="C1570" s="14" t="s">
        <v>5086</v>
      </c>
      <c r="D1570" s="24" t="s">
        <v>5089</v>
      </c>
      <c r="E1570" s="14" t="s">
        <v>5090</v>
      </c>
      <c r="F1570" s="14" t="s">
        <v>1903</v>
      </c>
      <c r="G1570" s="11">
        <v>10</v>
      </c>
      <c r="H1570" s="15">
        <f>retribucións!$E$59</f>
        <v>6486.34</v>
      </c>
      <c r="I1570" s="11" t="s">
        <v>1349</v>
      </c>
      <c r="J1570" s="24" t="s">
        <v>1350</v>
      </c>
      <c r="K1570" s="11">
        <v>1</v>
      </c>
      <c r="L1570" s="14"/>
      <c r="M1570" s="14"/>
      <c r="N1570" s="12"/>
      <c r="O1570" s="25"/>
      <c r="P1570" s="14" t="s">
        <v>2259</v>
      </c>
      <c r="Q1570" s="11" t="s">
        <v>15</v>
      </c>
      <c r="R1570" s="16" t="s">
        <v>4986</v>
      </c>
      <c r="S1570" s="12"/>
      <c r="T1570" s="13" t="s">
        <v>17</v>
      </c>
      <c r="U1570" s="13" t="s">
        <v>6687</v>
      </c>
      <c r="V1570" s="11" t="s">
        <v>119</v>
      </c>
      <c r="W1570" s="14" t="s">
        <v>119</v>
      </c>
      <c r="X1570" s="14" t="s">
        <v>119</v>
      </c>
      <c r="Y1570" s="14" t="s">
        <v>119</v>
      </c>
      <c r="Z1570" s="14" t="s">
        <v>119</v>
      </c>
      <c r="AA1570" s="14"/>
      <c r="AB1570" s="15">
        <f>retribucións!$L$71</f>
        <v>18968.988064320001</v>
      </c>
      <c r="AC1570" s="15">
        <f>retribucións!$H$59</f>
        <v>19124.976097919996</v>
      </c>
      <c r="AD1570" s="15">
        <f t="shared" si="68"/>
        <v>155.98803359999511</v>
      </c>
    </row>
    <row r="1571" spans="1:30" ht="15" customHeight="1" x14ac:dyDescent="0.25">
      <c r="A1571" s="13" t="s">
        <v>17</v>
      </c>
      <c r="B1571" s="13" t="s">
        <v>119</v>
      </c>
      <c r="C1571" s="14" t="s">
        <v>5086</v>
      </c>
      <c r="D1571" s="24" t="s">
        <v>5091</v>
      </c>
      <c r="E1571" s="14" t="s">
        <v>5092</v>
      </c>
      <c r="F1571" s="14" t="s">
        <v>2263</v>
      </c>
      <c r="G1571" s="11">
        <v>10</v>
      </c>
      <c r="H1571" s="15">
        <f>retribucións!$E$59</f>
        <v>6486.34</v>
      </c>
      <c r="I1571" s="11" t="s">
        <v>1349</v>
      </c>
      <c r="J1571" s="24" t="s">
        <v>1350</v>
      </c>
      <c r="K1571" s="11">
        <v>1</v>
      </c>
      <c r="L1571" s="14"/>
      <c r="M1571" s="14"/>
      <c r="N1571" s="12"/>
      <c r="O1571" s="25"/>
      <c r="P1571" s="14"/>
      <c r="Q1571" s="11" t="s">
        <v>15</v>
      </c>
      <c r="R1571" s="16" t="s">
        <v>5093</v>
      </c>
      <c r="S1571" s="12"/>
      <c r="T1571" s="13" t="s">
        <v>17</v>
      </c>
      <c r="U1571" s="13" t="s">
        <v>6687</v>
      </c>
      <c r="V1571" s="11" t="s">
        <v>119</v>
      </c>
      <c r="W1571" s="14" t="s">
        <v>119</v>
      </c>
      <c r="X1571" s="14" t="s">
        <v>119</v>
      </c>
      <c r="Y1571" s="14" t="s">
        <v>119</v>
      </c>
      <c r="Z1571" s="14" t="s">
        <v>119</v>
      </c>
      <c r="AA1571" s="14"/>
      <c r="AB1571" s="15">
        <f>retribucións!$H$71</f>
        <v>18383.701689600002</v>
      </c>
      <c r="AC1571" s="15">
        <f>retribucións!$H$59</f>
        <v>19124.976097919996</v>
      </c>
      <c r="AD1571" s="15">
        <f t="shared" si="68"/>
        <v>741.27440831999411</v>
      </c>
    </row>
    <row r="1572" spans="1:30" ht="15" customHeight="1" x14ac:dyDescent="0.25">
      <c r="A1572" s="13" t="s">
        <v>17</v>
      </c>
      <c r="B1572" s="13" t="s">
        <v>17</v>
      </c>
      <c r="C1572" s="14" t="s">
        <v>5086</v>
      </c>
      <c r="D1572" s="24" t="s">
        <v>5094</v>
      </c>
      <c r="E1572" s="14" t="s">
        <v>5095</v>
      </c>
      <c r="F1572" s="14" t="s">
        <v>2263</v>
      </c>
      <c r="G1572" s="11">
        <v>10</v>
      </c>
      <c r="H1572" s="15">
        <f>retribucións!$E$59</f>
        <v>6486.34</v>
      </c>
      <c r="I1572" s="11" t="s">
        <v>1349</v>
      </c>
      <c r="J1572" s="24" t="s">
        <v>1350</v>
      </c>
      <c r="K1572" s="11">
        <v>1</v>
      </c>
      <c r="L1572" s="14"/>
      <c r="M1572" s="14"/>
      <c r="N1572" s="12"/>
      <c r="O1572" s="25"/>
      <c r="P1572" s="14" t="s">
        <v>2259</v>
      </c>
      <c r="Q1572" s="11" t="s">
        <v>15</v>
      </c>
      <c r="R1572" s="16">
        <v>2848</v>
      </c>
      <c r="S1572" s="12"/>
      <c r="T1572" s="13" t="s">
        <v>17</v>
      </c>
      <c r="U1572" s="13" t="s">
        <v>17</v>
      </c>
      <c r="V1572" s="11">
        <v>492</v>
      </c>
      <c r="W1572" s="14" t="s">
        <v>978</v>
      </c>
      <c r="X1572" s="14" t="s">
        <v>979</v>
      </c>
      <c r="Y1572" s="14" t="s">
        <v>20</v>
      </c>
      <c r="Z1572" s="14">
        <v>0</v>
      </c>
      <c r="AA1572" s="14"/>
      <c r="AB1572" s="15">
        <f>retribucións!$L$71</f>
        <v>18968.988064320001</v>
      </c>
      <c r="AC1572" s="15">
        <f>retribucións!$H$59</f>
        <v>19124.976097919996</v>
      </c>
      <c r="AD1572" s="15">
        <f>AC1572-AB1572</f>
        <v>155.98803359999511</v>
      </c>
    </row>
    <row r="1573" spans="1:30" ht="15" customHeight="1" x14ac:dyDescent="0.25">
      <c r="A1573" s="13" t="s">
        <v>17</v>
      </c>
      <c r="B1573" s="13" t="s">
        <v>119</v>
      </c>
      <c r="C1573" s="14" t="s">
        <v>5086</v>
      </c>
      <c r="D1573" s="24" t="s">
        <v>5096</v>
      </c>
      <c r="E1573" s="14" t="s">
        <v>5097</v>
      </c>
      <c r="F1573" s="14" t="s">
        <v>2263</v>
      </c>
      <c r="G1573" s="11">
        <v>10</v>
      </c>
      <c r="H1573" s="15">
        <f>retribucións!$E$59</f>
        <v>6486.34</v>
      </c>
      <c r="I1573" s="11" t="s">
        <v>1349</v>
      </c>
      <c r="J1573" s="24" t="s">
        <v>1350</v>
      </c>
      <c r="K1573" s="11">
        <v>1</v>
      </c>
      <c r="L1573" s="14"/>
      <c r="M1573" s="14"/>
      <c r="N1573" s="12"/>
      <c r="O1573" s="25"/>
      <c r="P1573" s="14" t="s">
        <v>2259</v>
      </c>
      <c r="Q1573" s="11" t="s">
        <v>15</v>
      </c>
      <c r="R1573" s="16">
        <v>2848</v>
      </c>
      <c r="S1573" s="12"/>
      <c r="T1573" s="13" t="s">
        <v>17</v>
      </c>
      <c r="U1573" s="13" t="s">
        <v>6687</v>
      </c>
      <c r="V1573" s="11" t="s">
        <v>119</v>
      </c>
      <c r="W1573" s="14" t="s">
        <v>119</v>
      </c>
      <c r="X1573" s="14" t="s">
        <v>119</v>
      </c>
      <c r="Y1573" s="14" t="s">
        <v>119</v>
      </c>
      <c r="Z1573" s="14" t="s">
        <v>119</v>
      </c>
      <c r="AA1573" s="14"/>
      <c r="AB1573" s="15">
        <f>retribucións!$L$71</f>
        <v>18968.988064320001</v>
      </c>
      <c r="AC1573" s="15">
        <f>retribucións!$H$59</f>
        <v>19124.976097919996</v>
      </c>
      <c r="AD1573" s="15">
        <f>AC1573-AB1573</f>
        <v>155.98803359999511</v>
      </c>
    </row>
    <row r="1574" spans="1:30" ht="15" customHeight="1" x14ac:dyDescent="0.25">
      <c r="A1574" s="13" t="s">
        <v>17</v>
      </c>
      <c r="B1574" s="13" t="s">
        <v>17</v>
      </c>
      <c r="C1574" s="14" t="s">
        <v>5086</v>
      </c>
      <c r="D1574" s="24" t="s">
        <v>5098</v>
      </c>
      <c r="E1574" s="14" t="s">
        <v>5099</v>
      </c>
      <c r="F1574" s="14" t="s">
        <v>2263</v>
      </c>
      <c r="G1574" s="11">
        <v>10</v>
      </c>
      <c r="H1574" s="15">
        <f>retribucións!$E$59</f>
        <v>6486.34</v>
      </c>
      <c r="I1574" s="11" t="s">
        <v>1349</v>
      </c>
      <c r="J1574" s="24" t="s">
        <v>1350</v>
      </c>
      <c r="K1574" s="11">
        <v>1</v>
      </c>
      <c r="L1574" s="14"/>
      <c r="M1574" s="14"/>
      <c r="N1574" s="12"/>
      <c r="O1574" s="25"/>
      <c r="P1574" s="14" t="s">
        <v>2259</v>
      </c>
      <c r="Q1574" s="11" t="s">
        <v>15</v>
      </c>
      <c r="R1574" s="16">
        <v>2848</v>
      </c>
      <c r="S1574" s="12"/>
      <c r="T1574" s="13" t="s">
        <v>17</v>
      </c>
      <c r="U1574" s="13" t="s">
        <v>17</v>
      </c>
      <c r="V1574" s="11">
        <v>377</v>
      </c>
      <c r="W1574" s="14" t="s">
        <v>980</v>
      </c>
      <c r="X1574" s="14" t="s">
        <v>981</v>
      </c>
      <c r="Y1574" s="14" t="s">
        <v>20</v>
      </c>
      <c r="Z1574" s="14">
        <v>0</v>
      </c>
      <c r="AA1574" s="14"/>
      <c r="AB1574" s="15">
        <f>retribucións!$L$71</f>
        <v>18968.988064320001</v>
      </c>
      <c r="AC1574" s="15">
        <f>retribucións!$H$59</f>
        <v>19124.976097919996</v>
      </c>
      <c r="AD1574" s="15">
        <f>AC1574-AB1574</f>
        <v>155.98803359999511</v>
      </c>
    </row>
    <row r="1575" spans="1:30" ht="15" customHeight="1" x14ac:dyDescent="0.25">
      <c r="A1575" s="13" t="s">
        <v>17</v>
      </c>
      <c r="B1575" s="13" t="s">
        <v>17</v>
      </c>
      <c r="C1575" s="14" t="s">
        <v>5086</v>
      </c>
      <c r="D1575" s="24" t="s">
        <v>5100</v>
      </c>
      <c r="E1575" s="14" t="s">
        <v>5101</v>
      </c>
      <c r="F1575" s="14" t="s">
        <v>2263</v>
      </c>
      <c r="G1575" s="11">
        <v>10</v>
      </c>
      <c r="H1575" s="15">
        <f>retribucións!$E$59</f>
        <v>6486.34</v>
      </c>
      <c r="I1575" s="11" t="s">
        <v>1349</v>
      </c>
      <c r="J1575" s="24" t="s">
        <v>1350</v>
      </c>
      <c r="K1575" s="11">
        <v>1</v>
      </c>
      <c r="L1575" s="14"/>
      <c r="M1575" s="14"/>
      <c r="N1575" s="12"/>
      <c r="O1575" s="25"/>
      <c r="P1575" s="14" t="s">
        <v>2259</v>
      </c>
      <c r="Q1575" s="11" t="s">
        <v>15</v>
      </c>
      <c r="R1575" s="16">
        <v>2848</v>
      </c>
      <c r="S1575" s="12"/>
      <c r="T1575" s="13" t="s">
        <v>17</v>
      </c>
      <c r="U1575" s="13" t="s">
        <v>17</v>
      </c>
      <c r="V1575" s="11">
        <v>247</v>
      </c>
      <c r="W1575" s="14" t="s">
        <v>982</v>
      </c>
      <c r="X1575" s="14" t="s">
        <v>983</v>
      </c>
      <c r="Y1575" s="14" t="s">
        <v>20</v>
      </c>
      <c r="Z1575" s="14">
        <v>0</v>
      </c>
      <c r="AA1575" s="14"/>
      <c r="AB1575" s="15">
        <f>retribucións!$L$71</f>
        <v>18968.988064320001</v>
      </c>
      <c r="AC1575" s="15">
        <f>retribucións!$H$59</f>
        <v>19124.976097919996</v>
      </c>
      <c r="AD1575" s="15">
        <f>AC1575-AB1575</f>
        <v>155.98803359999511</v>
      </c>
    </row>
    <row r="1576" spans="1:30" ht="15" customHeight="1" x14ac:dyDescent="0.25">
      <c r="A1576" s="13" t="s">
        <v>17</v>
      </c>
      <c r="B1576" s="13" t="s">
        <v>119</v>
      </c>
      <c r="C1576" s="14" t="s">
        <v>5086</v>
      </c>
      <c r="D1576" s="24" t="s">
        <v>5102</v>
      </c>
      <c r="E1576" s="14" t="s">
        <v>5103</v>
      </c>
      <c r="F1576" s="14" t="s">
        <v>2263</v>
      </c>
      <c r="G1576" s="11">
        <v>10</v>
      </c>
      <c r="H1576" s="15">
        <f>retribucións!$E$59</f>
        <v>6486.34</v>
      </c>
      <c r="I1576" s="11" t="s">
        <v>1349</v>
      </c>
      <c r="J1576" s="24" t="s">
        <v>1350</v>
      </c>
      <c r="K1576" s="11">
        <v>1</v>
      </c>
      <c r="L1576" s="14"/>
      <c r="M1576" s="14"/>
      <c r="N1576" s="12"/>
      <c r="O1576" s="25"/>
      <c r="P1576" s="14" t="s">
        <v>2259</v>
      </c>
      <c r="Q1576" s="11" t="s">
        <v>15</v>
      </c>
      <c r="R1576" s="16">
        <v>4841</v>
      </c>
      <c r="S1576" s="12"/>
      <c r="T1576" s="13" t="s">
        <v>17</v>
      </c>
      <c r="U1576" s="13" t="s">
        <v>6687</v>
      </c>
      <c r="V1576" s="11" t="s">
        <v>119</v>
      </c>
      <c r="W1576" s="14" t="s">
        <v>119</v>
      </c>
      <c r="X1576" s="14" t="s">
        <v>119</v>
      </c>
      <c r="Y1576" s="14" t="s">
        <v>119</v>
      </c>
      <c r="Z1576" s="14" t="s">
        <v>119</v>
      </c>
      <c r="AA1576" s="14"/>
      <c r="AB1576" s="15">
        <f>retribucións!$L$71</f>
        <v>18968.988064320001</v>
      </c>
      <c r="AC1576" s="15">
        <f>retribucións!$H$59</f>
        <v>19124.976097919996</v>
      </c>
      <c r="AD1576" s="15">
        <f>AC1576-AB1576</f>
        <v>155.98803359999511</v>
      </c>
    </row>
    <row r="1577" spans="1:30" ht="15" customHeight="1" x14ac:dyDescent="0.25">
      <c r="A1577" s="13" t="s">
        <v>17</v>
      </c>
      <c r="B1577" s="13" t="s">
        <v>119</v>
      </c>
      <c r="C1577" s="14" t="s">
        <v>5104</v>
      </c>
      <c r="D1577" s="24" t="s">
        <v>5105</v>
      </c>
      <c r="E1577" s="14" t="s">
        <v>5106</v>
      </c>
      <c r="F1577" s="14" t="s">
        <v>2263</v>
      </c>
      <c r="G1577" s="11">
        <v>14</v>
      </c>
      <c r="H1577" s="15">
        <f>retribucións!$E$55</f>
        <v>7157.92</v>
      </c>
      <c r="I1577" s="11" t="s">
        <v>1349</v>
      </c>
      <c r="J1577" s="24" t="s">
        <v>1350</v>
      </c>
      <c r="K1577" s="11">
        <v>1</v>
      </c>
      <c r="L1577" s="14"/>
      <c r="M1577" s="14"/>
      <c r="N1577" s="12"/>
      <c r="O1577" s="25"/>
      <c r="P1577" s="14" t="s">
        <v>4745</v>
      </c>
      <c r="Q1577" s="11" t="s">
        <v>15</v>
      </c>
      <c r="R1577" s="16" t="s">
        <v>5107</v>
      </c>
      <c r="S1577" s="12"/>
      <c r="T1577" s="13" t="s">
        <v>17</v>
      </c>
      <c r="U1577" s="13" t="s">
        <v>6687</v>
      </c>
      <c r="V1577" s="11" t="s">
        <v>119</v>
      </c>
      <c r="W1577" s="14" t="s">
        <v>119</v>
      </c>
      <c r="X1577" s="14" t="s">
        <v>119</v>
      </c>
      <c r="Y1577" s="14" t="s">
        <v>119</v>
      </c>
      <c r="Z1577" s="14" t="s">
        <v>119</v>
      </c>
      <c r="AA1577" s="14"/>
      <c r="AB1577" s="15">
        <f>retribucións!$J$71</f>
        <v>20581.988649600004</v>
      </c>
      <c r="AC1577" s="15">
        <f>retribucións!$H$55</f>
        <v>21327.358496639998</v>
      </c>
      <c r="AD1577" s="15">
        <f t="shared" ref="AD1577:AD1640" si="69">AC1577-AB1577</f>
        <v>745.36984703999406</v>
      </c>
    </row>
    <row r="1578" spans="1:30" ht="15" customHeight="1" x14ac:dyDescent="0.25">
      <c r="A1578" s="13" t="s">
        <v>17</v>
      </c>
      <c r="B1578" s="13" t="s">
        <v>17</v>
      </c>
      <c r="C1578" s="14" t="s">
        <v>5104</v>
      </c>
      <c r="D1578" s="24" t="s">
        <v>5108</v>
      </c>
      <c r="E1578" s="14" t="s">
        <v>5109</v>
      </c>
      <c r="F1578" s="14" t="s">
        <v>2263</v>
      </c>
      <c r="G1578" s="11">
        <v>14</v>
      </c>
      <c r="H1578" s="15">
        <f>retribucións!$E$55</f>
        <v>7157.92</v>
      </c>
      <c r="I1578" s="11" t="s">
        <v>1349</v>
      </c>
      <c r="J1578" s="24" t="s">
        <v>1350</v>
      </c>
      <c r="K1578" s="11">
        <v>1</v>
      </c>
      <c r="L1578" s="14"/>
      <c r="M1578" s="14"/>
      <c r="N1578" s="12"/>
      <c r="O1578" s="25"/>
      <c r="P1578" s="14" t="s">
        <v>4750</v>
      </c>
      <c r="Q1578" s="11" t="s">
        <v>15</v>
      </c>
      <c r="R1578" s="16" t="s">
        <v>984</v>
      </c>
      <c r="S1578" s="12"/>
      <c r="T1578" s="13" t="s">
        <v>17</v>
      </c>
      <c r="U1578" s="13" t="s">
        <v>17</v>
      </c>
      <c r="V1578" s="11">
        <v>109</v>
      </c>
      <c r="W1578" s="14" t="s">
        <v>985</v>
      </c>
      <c r="X1578" s="14" t="s">
        <v>986</v>
      </c>
      <c r="Y1578" s="14" t="s">
        <v>20</v>
      </c>
      <c r="Z1578" s="14">
        <v>0</v>
      </c>
      <c r="AA1578" s="14"/>
      <c r="AB1578" s="15">
        <f>retribucións!$N$71</f>
        <v>21167.275024320003</v>
      </c>
      <c r="AC1578" s="15">
        <f>retribucións!$H$55</f>
        <v>21327.358496639998</v>
      </c>
      <c r="AD1578" s="15">
        <f t="shared" si="69"/>
        <v>160.08347231999505</v>
      </c>
    </row>
    <row r="1579" spans="1:30" ht="15" customHeight="1" x14ac:dyDescent="0.25">
      <c r="A1579" s="13" t="s">
        <v>17</v>
      </c>
      <c r="B1579" s="13" t="s">
        <v>119</v>
      </c>
      <c r="C1579" s="14" t="s">
        <v>5104</v>
      </c>
      <c r="D1579" s="24" t="s">
        <v>5110</v>
      </c>
      <c r="E1579" s="14" t="s">
        <v>5111</v>
      </c>
      <c r="F1579" s="14" t="s">
        <v>2263</v>
      </c>
      <c r="G1579" s="11">
        <v>14</v>
      </c>
      <c r="H1579" s="15">
        <f>retribucións!$E$55</f>
        <v>7157.92</v>
      </c>
      <c r="I1579" s="11" t="s">
        <v>1349</v>
      </c>
      <c r="J1579" s="24" t="s">
        <v>1350</v>
      </c>
      <c r="K1579" s="11">
        <v>1</v>
      </c>
      <c r="L1579" s="14"/>
      <c r="M1579" s="14"/>
      <c r="N1579" s="12"/>
      <c r="O1579" s="25"/>
      <c r="P1579" s="14" t="s">
        <v>4745</v>
      </c>
      <c r="Q1579" s="11" t="s">
        <v>15</v>
      </c>
      <c r="R1579" s="16" t="s">
        <v>5107</v>
      </c>
      <c r="S1579" s="12"/>
      <c r="T1579" s="13" t="s">
        <v>17</v>
      </c>
      <c r="U1579" s="13" t="s">
        <v>6687</v>
      </c>
      <c r="V1579" s="11" t="s">
        <v>119</v>
      </c>
      <c r="W1579" s="14" t="s">
        <v>119</v>
      </c>
      <c r="X1579" s="14" t="s">
        <v>119</v>
      </c>
      <c r="Y1579" s="14" t="s">
        <v>119</v>
      </c>
      <c r="Z1579" s="14" t="s">
        <v>119</v>
      </c>
      <c r="AA1579" s="14"/>
      <c r="AB1579" s="15">
        <f>retribucións!$J$71</f>
        <v>20581.988649600004</v>
      </c>
      <c r="AC1579" s="15">
        <f>retribucións!$H$55</f>
        <v>21327.358496639998</v>
      </c>
      <c r="AD1579" s="15">
        <f t="shared" si="69"/>
        <v>745.36984703999406</v>
      </c>
    </row>
    <row r="1580" spans="1:30" ht="15" customHeight="1" x14ac:dyDescent="0.25">
      <c r="A1580" s="13" t="s">
        <v>17</v>
      </c>
      <c r="B1580" s="13" t="s">
        <v>119</v>
      </c>
      <c r="C1580" s="14" t="s">
        <v>5104</v>
      </c>
      <c r="D1580" s="24" t="s">
        <v>5112</v>
      </c>
      <c r="E1580" s="14" t="s">
        <v>5113</v>
      </c>
      <c r="F1580" s="14" t="s">
        <v>2263</v>
      </c>
      <c r="G1580" s="11">
        <v>14</v>
      </c>
      <c r="H1580" s="15">
        <f>retribucións!$E$55</f>
        <v>7157.92</v>
      </c>
      <c r="I1580" s="11" t="s">
        <v>1349</v>
      </c>
      <c r="J1580" s="24" t="s">
        <v>1350</v>
      </c>
      <c r="K1580" s="11">
        <v>1</v>
      </c>
      <c r="L1580" s="14"/>
      <c r="M1580" s="14"/>
      <c r="N1580" s="12"/>
      <c r="O1580" s="25"/>
      <c r="P1580" s="14" t="s">
        <v>4745</v>
      </c>
      <c r="Q1580" s="11" t="s">
        <v>15</v>
      </c>
      <c r="R1580" s="16" t="s">
        <v>5114</v>
      </c>
      <c r="S1580" s="12"/>
      <c r="T1580" s="13" t="s">
        <v>17</v>
      </c>
      <c r="U1580" s="13" t="s">
        <v>6687</v>
      </c>
      <c r="V1580" s="11" t="s">
        <v>119</v>
      </c>
      <c r="W1580" s="14" t="s">
        <v>119</v>
      </c>
      <c r="X1580" s="14" t="s">
        <v>119</v>
      </c>
      <c r="Y1580" s="14" t="s">
        <v>119</v>
      </c>
      <c r="Z1580" s="14" t="s">
        <v>119</v>
      </c>
      <c r="AA1580" s="14"/>
      <c r="AB1580" s="15">
        <f>retribucións!$J$71</f>
        <v>20581.988649600004</v>
      </c>
      <c r="AC1580" s="15">
        <f>retribucións!$H$55</f>
        <v>21327.358496639998</v>
      </c>
      <c r="AD1580" s="15">
        <f t="shared" si="69"/>
        <v>745.36984703999406</v>
      </c>
    </row>
    <row r="1581" spans="1:30" ht="15" customHeight="1" x14ac:dyDescent="0.25">
      <c r="A1581" s="13" t="s">
        <v>17</v>
      </c>
      <c r="B1581" s="13" t="s">
        <v>119</v>
      </c>
      <c r="C1581" s="14" t="s">
        <v>5104</v>
      </c>
      <c r="D1581" s="24" t="s">
        <v>5115</v>
      </c>
      <c r="E1581" s="14" t="s">
        <v>5116</v>
      </c>
      <c r="F1581" s="14" t="s">
        <v>2263</v>
      </c>
      <c r="G1581" s="11">
        <v>14</v>
      </c>
      <c r="H1581" s="15">
        <f>retribucións!$E$55</f>
        <v>7157.92</v>
      </c>
      <c r="I1581" s="11" t="s">
        <v>1349</v>
      </c>
      <c r="J1581" s="24" t="s">
        <v>1350</v>
      </c>
      <c r="K1581" s="11">
        <v>1</v>
      </c>
      <c r="L1581" s="14"/>
      <c r="M1581" s="14"/>
      <c r="N1581" s="12"/>
      <c r="O1581" s="25"/>
      <c r="P1581" s="14" t="s">
        <v>4745</v>
      </c>
      <c r="Q1581" s="11" t="s">
        <v>15</v>
      </c>
      <c r="R1581" s="16" t="s">
        <v>5107</v>
      </c>
      <c r="S1581" s="12"/>
      <c r="T1581" s="13" t="s">
        <v>17</v>
      </c>
      <c r="U1581" s="13" t="s">
        <v>6687</v>
      </c>
      <c r="V1581" s="11" t="s">
        <v>119</v>
      </c>
      <c r="W1581" s="14" t="s">
        <v>119</v>
      </c>
      <c r="X1581" s="14" t="s">
        <v>119</v>
      </c>
      <c r="Y1581" s="14" t="s">
        <v>119</v>
      </c>
      <c r="Z1581" s="14" t="s">
        <v>119</v>
      </c>
      <c r="AA1581" s="14"/>
      <c r="AB1581" s="15">
        <f>retribucións!$J$71</f>
        <v>20581.988649600004</v>
      </c>
      <c r="AC1581" s="15">
        <f>retribucións!$H$55</f>
        <v>21327.358496639998</v>
      </c>
      <c r="AD1581" s="15">
        <f t="shared" si="69"/>
        <v>745.36984703999406</v>
      </c>
    </row>
    <row r="1582" spans="1:30" ht="15" customHeight="1" x14ac:dyDescent="0.25">
      <c r="A1582" s="13" t="s">
        <v>17</v>
      </c>
      <c r="B1582" s="13" t="s">
        <v>119</v>
      </c>
      <c r="C1582" s="14" t="s">
        <v>5104</v>
      </c>
      <c r="D1582" s="24" t="s">
        <v>5117</v>
      </c>
      <c r="E1582" s="14" t="s">
        <v>5118</v>
      </c>
      <c r="F1582" s="14" t="s">
        <v>2263</v>
      </c>
      <c r="G1582" s="11">
        <v>14</v>
      </c>
      <c r="H1582" s="15">
        <f>retribucións!$E$55</f>
        <v>7157.92</v>
      </c>
      <c r="I1582" s="11" t="s">
        <v>1349</v>
      </c>
      <c r="J1582" s="24" t="s">
        <v>1350</v>
      </c>
      <c r="K1582" s="11">
        <v>1</v>
      </c>
      <c r="L1582" s="14"/>
      <c r="M1582" s="14"/>
      <c r="N1582" s="12"/>
      <c r="O1582" s="25"/>
      <c r="P1582" s="14" t="s">
        <v>4745</v>
      </c>
      <c r="Q1582" s="11" t="s">
        <v>15</v>
      </c>
      <c r="R1582" s="16" t="s">
        <v>5107</v>
      </c>
      <c r="S1582" s="12"/>
      <c r="T1582" s="13" t="s">
        <v>17</v>
      </c>
      <c r="U1582" s="13" t="s">
        <v>6687</v>
      </c>
      <c r="V1582" s="11" t="s">
        <v>119</v>
      </c>
      <c r="W1582" s="14" t="s">
        <v>119</v>
      </c>
      <c r="X1582" s="14" t="s">
        <v>119</v>
      </c>
      <c r="Y1582" s="14" t="s">
        <v>119</v>
      </c>
      <c r="Z1582" s="14" t="s">
        <v>119</v>
      </c>
      <c r="AA1582" s="14"/>
      <c r="AB1582" s="15">
        <f>retribucións!$J$71</f>
        <v>20581.988649600004</v>
      </c>
      <c r="AC1582" s="15">
        <f>retribucións!$H$55</f>
        <v>21327.358496639998</v>
      </c>
      <c r="AD1582" s="15">
        <f t="shared" si="69"/>
        <v>745.36984703999406</v>
      </c>
    </row>
    <row r="1583" spans="1:30" ht="15" customHeight="1" x14ac:dyDescent="0.25">
      <c r="A1583" s="13" t="s">
        <v>17</v>
      </c>
      <c r="B1583" s="13" t="s">
        <v>119</v>
      </c>
      <c r="C1583" s="14" t="s">
        <v>5104</v>
      </c>
      <c r="D1583" s="24" t="s">
        <v>5119</v>
      </c>
      <c r="E1583" s="14" t="s">
        <v>5120</v>
      </c>
      <c r="F1583" s="14" t="s">
        <v>2263</v>
      </c>
      <c r="G1583" s="11">
        <v>14</v>
      </c>
      <c r="H1583" s="15">
        <f>retribucións!$E$55</f>
        <v>7157.92</v>
      </c>
      <c r="I1583" s="11" t="s">
        <v>1349</v>
      </c>
      <c r="J1583" s="24" t="s">
        <v>1350</v>
      </c>
      <c r="K1583" s="11">
        <v>1</v>
      </c>
      <c r="L1583" s="14"/>
      <c r="M1583" s="14"/>
      <c r="N1583" s="12"/>
      <c r="O1583" s="25"/>
      <c r="P1583" s="14" t="s">
        <v>4745</v>
      </c>
      <c r="Q1583" s="11" t="s">
        <v>15</v>
      </c>
      <c r="R1583" s="16" t="s">
        <v>5114</v>
      </c>
      <c r="S1583" s="12"/>
      <c r="T1583" s="13" t="s">
        <v>17</v>
      </c>
      <c r="U1583" s="13" t="s">
        <v>6687</v>
      </c>
      <c r="V1583" s="11" t="s">
        <v>119</v>
      </c>
      <c r="W1583" s="14" t="s">
        <v>119</v>
      </c>
      <c r="X1583" s="14" t="s">
        <v>119</v>
      </c>
      <c r="Y1583" s="14" t="s">
        <v>119</v>
      </c>
      <c r="Z1583" s="14" t="s">
        <v>119</v>
      </c>
      <c r="AA1583" s="14"/>
      <c r="AB1583" s="15">
        <f>retribucións!$J$71</f>
        <v>20581.988649600004</v>
      </c>
      <c r="AC1583" s="15">
        <f>retribucións!$H$55</f>
        <v>21327.358496639998</v>
      </c>
      <c r="AD1583" s="15">
        <f t="shared" si="69"/>
        <v>745.36984703999406</v>
      </c>
    </row>
    <row r="1584" spans="1:30" ht="15" customHeight="1" x14ac:dyDescent="0.25">
      <c r="A1584" s="13" t="s">
        <v>17</v>
      </c>
      <c r="B1584" s="13" t="s">
        <v>119</v>
      </c>
      <c r="C1584" s="14" t="s">
        <v>5121</v>
      </c>
      <c r="D1584" s="24" t="s">
        <v>5122</v>
      </c>
      <c r="E1584" s="14" t="s">
        <v>5123</v>
      </c>
      <c r="F1584" s="14" t="s">
        <v>1903</v>
      </c>
      <c r="G1584" s="11">
        <v>14</v>
      </c>
      <c r="H1584" s="15">
        <f>retribucións!$E$55</f>
        <v>7157.92</v>
      </c>
      <c r="I1584" s="11" t="s">
        <v>1349</v>
      </c>
      <c r="J1584" s="24" t="s">
        <v>1350</v>
      </c>
      <c r="K1584" s="11">
        <v>1</v>
      </c>
      <c r="L1584" s="14"/>
      <c r="M1584" s="14"/>
      <c r="N1584" s="12"/>
      <c r="O1584" s="25"/>
      <c r="P1584" s="14" t="s">
        <v>4750</v>
      </c>
      <c r="Q1584" s="11" t="s">
        <v>15</v>
      </c>
      <c r="R1584" s="16">
        <v>1104</v>
      </c>
      <c r="S1584" s="12"/>
      <c r="T1584" s="13" t="s">
        <v>17</v>
      </c>
      <c r="U1584" s="13" t="s">
        <v>6687</v>
      </c>
      <c r="V1584" s="11" t="s">
        <v>119</v>
      </c>
      <c r="W1584" s="14" t="s">
        <v>119</v>
      </c>
      <c r="X1584" s="14" t="s">
        <v>119</v>
      </c>
      <c r="Y1584" s="14" t="s">
        <v>119</v>
      </c>
      <c r="Z1584" s="14" t="s">
        <v>119</v>
      </c>
      <c r="AA1584" s="14"/>
      <c r="AB1584" s="15">
        <f>retribucións!$N$71</f>
        <v>21167.275024320003</v>
      </c>
      <c r="AC1584" s="15">
        <f>retribucións!$H$55</f>
        <v>21327.358496639998</v>
      </c>
      <c r="AD1584" s="15">
        <f t="shared" si="69"/>
        <v>160.08347231999505</v>
      </c>
    </row>
    <row r="1585" spans="1:30" ht="15" customHeight="1" x14ac:dyDescent="0.25">
      <c r="A1585" s="13" t="s">
        <v>17</v>
      </c>
      <c r="B1585" s="13" t="s">
        <v>17</v>
      </c>
      <c r="C1585" s="14" t="s">
        <v>5121</v>
      </c>
      <c r="D1585" s="24" t="s">
        <v>5124</v>
      </c>
      <c r="E1585" s="14" t="s">
        <v>5125</v>
      </c>
      <c r="F1585" s="14" t="s">
        <v>1903</v>
      </c>
      <c r="G1585" s="11">
        <v>14</v>
      </c>
      <c r="H1585" s="15">
        <f>retribucións!$E$55</f>
        <v>7157.92</v>
      </c>
      <c r="I1585" s="11" t="s">
        <v>1349</v>
      </c>
      <c r="J1585" s="24" t="s">
        <v>1350</v>
      </c>
      <c r="K1585" s="11">
        <v>1</v>
      </c>
      <c r="L1585" s="14"/>
      <c r="M1585" s="14"/>
      <c r="N1585" s="12"/>
      <c r="O1585" s="25"/>
      <c r="P1585" s="14" t="s">
        <v>4750</v>
      </c>
      <c r="Q1585" s="11" t="s">
        <v>15</v>
      </c>
      <c r="R1585" s="16" t="s">
        <v>987</v>
      </c>
      <c r="S1585" s="12"/>
      <c r="T1585" s="13" t="s">
        <v>17</v>
      </c>
      <c r="U1585" s="13" t="s">
        <v>17</v>
      </c>
      <c r="V1585" s="11">
        <v>110</v>
      </c>
      <c r="W1585" s="14" t="s">
        <v>988</v>
      </c>
      <c r="X1585" s="14" t="s">
        <v>989</v>
      </c>
      <c r="Y1585" s="14" t="s">
        <v>20</v>
      </c>
      <c r="Z1585" s="14">
        <v>0</v>
      </c>
      <c r="AA1585" s="14"/>
      <c r="AB1585" s="15">
        <f>retribucións!$N$71</f>
        <v>21167.275024320003</v>
      </c>
      <c r="AC1585" s="15">
        <f>retribucións!$H$55</f>
        <v>21327.358496639998</v>
      </c>
      <c r="AD1585" s="15">
        <f t="shared" si="69"/>
        <v>160.08347231999505</v>
      </c>
    </row>
    <row r="1586" spans="1:30" ht="15" customHeight="1" x14ac:dyDescent="0.25">
      <c r="A1586" s="13" t="s">
        <v>17</v>
      </c>
      <c r="B1586" s="13" t="s">
        <v>17</v>
      </c>
      <c r="C1586" s="14" t="s">
        <v>5121</v>
      </c>
      <c r="D1586" s="24" t="s">
        <v>5126</v>
      </c>
      <c r="E1586" s="14" t="s">
        <v>5127</v>
      </c>
      <c r="F1586" s="14" t="s">
        <v>2263</v>
      </c>
      <c r="G1586" s="11">
        <v>14</v>
      </c>
      <c r="H1586" s="15">
        <f>retribucións!$E$55</f>
        <v>7157.92</v>
      </c>
      <c r="I1586" s="11" t="s">
        <v>1349</v>
      </c>
      <c r="J1586" s="24" t="s">
        <v>1350</v>
      </c>
      <c r="K1586" s="11">
        <v>1</v>
      </c>
      <c r="L1586" s="14"/>
      <c r="M1586" s="14"/>
      <c r="N1586" s="12"/>
      <c r="O1586" s="25"/>
      <c r="P1586" s="14" t="s">
        <v>4750</v>
      </c>
      <c r="Q1586" s="11" t="s">
        <v>15</v>
      </c>
      <c r="R1586" s="16" t="s">
        <v>984</v>
      </c>
      <c r="S1586" s="12"/>
      <c r="T1586" s="13" t="s">
        <v>17</v>
      </c>
      <c r="U1586" s="13" t="s">
        <v>17</v>
      </c>
      <c r="V1586" s="11">
        <v>633</v>
      </c>
      <c r="W1586" s="14" t="s">
        <v>990</v>
      </c>
      <c r="X1586" s="14" t="s">
        <v>991</v>
      </c>
      <c r="Y1586" s="14" t="s">
        <v>20</v>
      </c>
      <c r="Z1586" s="14">
        <v>0</v>
      </c>
      <c r="AA1586" s="14"/>
      <c r="AB1586" s="15">
        <f>retribucións!$N$71</f>
        <v>21167.275024320003</v>
      </c>
      <c r="AC1586" s="15">
        <f>retribucións!$H$55</f>
        <v>21327.358496639998</v>
      </c>
      <c r="AD1586" s="15">
        <f t="shared" si="69"/>
        <v>160.08347231999505</v>
      </c>
    </row>
    <row r="1587" spans="1:30" ht="15" customHeight="1" x14ac:dyDescent="0.25">
      <c r="A1587" s="13" t="s">
        <v>17</v>
      </c>
      <c r="B1587" s="13" t="s">
        <v>119</v>
      </c>
      <c r="C1587" s="14" t="s">
        <v>5121</v>
      </c>
      <c r="D1587" s="24" t="s">
        <v>5128</v>
      </c>
      <c r="E1587" s="14" t="s">
        <v>5129</v>
      </c>
      <c r="F1587" s="14" t="s">
        <v>2263</v>
      </c>
      <c r="G1587" s="11">
        <v>14</v>
      </c>
      <c r="H1587" s="15">
        <f>retribucións!$E$55</f>
        <v>7157.92</v>
      </c>
      <c r="I1587" s="11" t="s">
        <v>1349</v>
      </c>
      <c r="J1587" s="24" t="s">
        <v>1350</v>
      </c>
      <c r="K1587" s="11">
        <v>1</v>
      </c>
      <c r="L1587" s="14"/>
      <c r="M1587" s="14"/>
      <c r="N1587" s="12"/>
      <c r="O1587" s="25"/>
      <c r="P1587" s="14" t="s">
        <v>4750</v>
      </c>
      <c r="Q1587" s="11" t="s">
        <v>15</v>
      </c>
      <c r="R1587" s="16" t="s">
        <v>5130</v>
      </c>
      <c r="S1587" s="12"/>
      <c r="T1587" s="13" t="s">
        <v>17</v>
      </c>
      <c r="U1587" s="13" t="s">
        <v>6687</v>
      </c>
      <c r="V1587" s="11" t="s">
        <v>119</v>
      </c>
      <c r="W1587" s="14" t="s">
        <v>119</v>
      </c>
      <c r="X1587" s="14" t="s">
        <v>119</v>
      </c>
      <c r="Y1587" s="14" t="s">
        <v>119</v>
      </c>
      <c r="Z1587" s="14" t="s">
        <v>119</v>
      </c>
      <c r="AA1587" s="14"/>
      <c r="AB1587" s="15">
        <f>retribucións!$N$71</f>
        <v>21167.275024320003</v>
      </c>
      <c r="AC1587" s="15">
        <f>retribucións!$H$55</f>
        <v>21327.358496639998</v>
      </c>
      <c r="AD1587" s="15">
        <f t="shared" si="69"/>
        <v>160.08347231999505</v>
      </c>
    </row>
    <row r="1588" spans="1:30" ht="15" customHeight="1" x14ac:dyDescent="0.25">
      <c r="A1588" s="13" t="s">
        <v>17</v>
      </c>
      <c r="B1588" s="13" t="s">
        <v>119</v>
      </c>
      <c r="C1588" s="14" t="s">
        <v>5121</v>
      </c>
      <c r="D1588" s="24" t="s">
        <v>5131</v>
      </c>
      <c r="E1588" s="14" t="s">
        <v>5132</v>
      </c>
      <c r="F1588" s="14" t="s">
        <v>2263</v>
      </c>
      <c r="G1588" s="11">
        <v>14</v>
      </c>
      <c r="H1588" s="15">
        <f>retribucións!$E$55</f>
        <v>7157.92</v>
      </c>
      <c r="I1588" s="11" t="s">
        <v>1349</v>
      </c>
      <c r="J1588" s="24" t="s">
        <v>1350</v>
      </c>
      <c r="K1588" s="11">
        <v>1</v>
      </c>
      <c r="L1588" s="14"/>
      <c r="M1588" s="14"/>
      <c r="N1588" s="12"/>
      <c r="O1588" s="25"/>
      <c r="P1588" s="14" t="s">
        <v>4750</v>
      </c>
      <c r="Q1588" s="11" t="s">
        <v>15</v>
      </c>
      <c r="R1588" s="16" t="s">
        <v>984</v>
      </c>
      <c r="S1588" s="12"/>
      <c r="T1588" s="13" t="s">
        <v>17</v>
      </c>
      <c r="U1588" s="13" t="s">
        <v>6687</v>
      </c>
      <c r="V1588" s="11" t="s">
        <v>119</v>
      </c>
      <c r="W1588" s="14" t="s">
        <v>119</v>
      </c>
      <c r="X1588" s="14" t="s">
        <v>119</v>
      </c>
      <c r="Y1588" s="14" t="s">
        <v>119</v>
      </c>
      <c r="Z1588" s="14" t="s">
        <v>119</v>
      </c>
      <c r="AA1588" s="14"/>
      <c r="AB1588" s="15">
        <f>retribucións!$N$71</f>
        <v>21167.275024320003</v>
      </c>
      <c r="AC1588" s="15">
        <f>retribucións!$H$55</f>
        <v>21327.358496639998</v>
      </c>
      <c r="AD1588" s="15">
        <f t="shared" si="69"/>
        <v>160.08347231999505</v>
      </c>
    </row>
    <row r="1589" spans="1:30" ht="15" customHeight="1" x14ac:dyDescent="0.25">
      <c r="A1589" s="13" t="s">
        <v>17</v>
      </c>
      <c r="B1589" s="13" t="s">
        <v>17</v>
      </c>
      <c r="C1589" s="14" t="s">
        <v>5121</v>
      </c>
      <c r="D1589" s="24" t="s">
        <v>5133</v>
      </c>
      <c r="E1589" s="14" t="s">
        <v>5134</v>
      </c>
      <c r="F1589" s="14" t="s">
        <v>2263</v>
      </c>
      <c r="G1589" s="11">
        <v>14</v>
      </c>
      <c r="H1589" s="15">
        <f>retribucións!$E$55</f>
        <v>7157.92</v>
      </c>
      <c r="I1589" s="11" t="s">
        <v>1349</v>
      </c>
      <c r="J1589" s="24" t="s">
        <v>1350</v>
      </c>
      <c r="K1589" s="11">
        <v>1</v>
      </c>
      <c r="L1589" s="14"/>
      <c r="M1589" s="14"/>
      <c r="N1589" s="12"/>
      <c r="O1589" s="25"/>
      <c r="P1589" s="14" t="s">
        <v>4750</v>
      </c>
      <c r="Q1589" s="11" t="s">
        <v>15</v>
      </c>
      <c r="R1589" s="16" t="s">
        <v>984</v>
      </c>
      <c r="S1589" s="12"/>
      <c r="T1589" s="13" t="s">
        <v>17</v>
      </c>
      <c r="U1589" s="13" t="s">
        <v>17</v>
      </c>
      <c r="V1589" s="11">
        <v>125</v>
      </c>
      <c r="W1589" s="14" t="s">
        <v>992</v>
      </c>
      <c r="X1589" s="14" t="s">
        <v>993</v>
      </c>
      <c r="Y1589" s="14" t="s">
        <v>20</v>
      </c>
      <c r="Z1589" s="14">
        <v>0</v>
      </c>
      <c r="AA1589" s="14"/>
      <c r="AB1589" s="15">
        <f>retribucións!$N$71</f>
        <v>21167.275024320003</v>
      </c>
      <c r="AC1589" s="15">
        <f>retribucións!$H$55</f>
        <v>21327.358496639998</v>
      </c>
      <c r="AD1589" s="15">
        <f t="shared" si="69"/>
        <v>160.08347231999505</v>
      </c>
    </row>
    <row r="1590" spans="1:30" ht="15" customHeight="1" x14ac:dyDescent="0.25">
      <c r="A1590" s="13" t="s">
        <v>17</v>
      </c>
      <c r="B1590" s="13" t="s">
        <v>119</v>
      </c>
      <c r="C1590" s="14" t="s">
        <v>5121</v>
      </c>
      <c r="D1590" s="24" t="s">
        <v>5135</v>
      </c>
      <c r="E1590" s="14" t="s">
        <v>5136</v>
      </c>
      <c r="F1590" s="14" t="s">
        <v>2263</v>
      </c>
      <c r="G1590" s="11">
        <v>14</v>
      </c>
      <c r="H1590" s="15">
        <f>retribucións!$E$55</f>
        <v>7157.92</v>
      </c>
      <c r="I1590" s="11" t="s">
        <v>1349</v>
      </c>
      <c r="J1590" s="24" t="s">
        <v>1350</v>
      </c>
      <c r="K1590" s="11">
        <v>1</v>
      </c>
      <c r="L1590" s="14"/>
      <c r="M1590" s="14"/>
      <c r="N1590" s="12"/>
      <c r="O1590" s="25"/>
      <c r="P1590" s="14" t="s">
        <v>4750</v>
      </c>
      <c r="Q1590" s="11" t="s">
        <v>15</v>
      </c>
      <c r="R1590" s="16" t="s">
        <v>5130</v>
      </c>
      <c r="S1590" s="12"/>
      <c r="T1590" s="13" t="s">
        <v>17</v>
      </c>
      <c r="U1590" s="13" t="s">
        <v>6687</v>
      </c>
      <c r="V1590" s="11" t="s">
        <v>119</v>
      </c>
      <c r="W1590" s="14" t="s">
        <v>119</v>
      </c>
      <c r="X1590" s="14" t="s">
        <v>119</v>
      </c>
      <c r="Y1590" s="14" t="s">
        <v>119</v>
      </c>
      <c r="Z1590" s="14" t="s">
        <v>119</v>
      </c>
      <c r="AA1590" s="14"/>
      <c r="AB1590" s="15">
        <f>retribucións!$N$71</f>
        <v>21167.275024320003</v>
      </c>
      <c r="AC1590" s="15">
        <f>retribucións!$H$55</f>
        <v>21327.358496639998</v>
      </c>
      <c r="AD1590" s="15">
        <f t="shared" si="69"/>
        <v>160.08347231999505</v>
      </c>
    </row>
    <row r="1591" spans="1:30" ht="15" customHeight="1" x14ac:dyDescent="0.25">
      <c r="A1591" s="13" t="s">
        <v>17</v>
      </c>
      <c r="B1591" s="13" t="s">
        <v>119</v>
      </c>
      <c r="C1591" s="14" t="s">
        <v>5121</v>
      </c>
      <c r="D1591" s="24" t="s">
        <v>5137</v>
      </c>
      <c r="E1591" s="14" t="s">
        <v>5138</v>
      </c>
      <c r="F1591" s="14" t="s">
        <v>2263</v>
      </c>
      <c r="G1591" s="11">
        <v>14</v>
      </c>
      <c r="H1591" s="15">
        <f>retribucións!$E$55</f>
        <v>7157.92</v>
      </c>
      <c r="I1591" s="11" t="s">
        <v>1349</v>
      </c>
      <c r="J1591" s="24" t="s">
        <v>1350</v>
      </c>
      <c r="K1591" s="11">
        <v>1</v>
      </c>
      <c r="L1591" s="14"/>
      <c r="M1591" s="14"/>
      <c r="N1591" s="12"/>
      <c r="O1591" s="25"/>
      <c r="P1591" s="14" t="s">
        <v>4750</v>
      </c>
      <c r="Q1591" s="11" t="s">
        <v>15</v>
      </c>
      <c r="R1591" s="16" t="s">
        <v>984</v>
      </c>
      <c r="S1591" s="12"/>
      <c r="T1591" s="13" t="s">
        <v>17</v>
      </c>
      <c r="U1591" s="13" t="s">
        <v>6687</v>
      </c>
      <c r="V1591" s="11" t="s">
        <v>119</v>
      </c>
      <c r="W1591" s="14" t="s">
        <v>119</v>
      </c>
      <c r="X1591" s="14" t="s">
        <v>119</v>
      </c>
      <c r="Y1591" s="14" t="s">
        <v>119</v>
      </c>
      <c r="Z1591" s="14" t="s">
        <v>119</v>
      </c>
      <c r="AA1591" s="14"/>
      <c r="AB1591" s="15">
        <f>retribucións!$N$71</f>
        <v>21167.275024320003</v>
      </c>
      <c r="AC1591" s="15">
        <f>retribucións!$H$55</f>
        <v>21327.358496639998</v>
      </c>
      <c r="AD1591" s="15">
        <f t="shared" si="69"/>
        <v>160.08347231999505</v>
      </c>
    </row>
    <row r="1592" spans="1:30" ht="15" customHeight="1" x14ac:dyDescent="0.25">
      <c r="A1592" s="13" t="s">
        <v>17</v>
      </c>
      <c r="B1592" s="13" t="s">
        <v>119</v>
      </c>
      <c r="C1592" s="14" t="s">
        <v>5121</v>
      </c>
      <c r="D1592" s="24" t="s">
        <v>5139</v>
      </c>
      <c r="E1592" s="14" t="s">
        <v>5140</v>
      </c>
      <c r="F1592" s="14" t="s">
        <v>2263</v>
      </c>
      <c r="G1592" s="11">
        <v>14</v>
      </c>
      <c r="H1592" s="15">
        <f>retribucións!$E$55</f>
        <v>7157.92</v>
      </c>
      <c r="I1592" s="11" t="s">
        <v>1349</v>
      </c>
      <c r="J1592" s="24" t="s">
        <v>1350</v>
      </c>
      <c r="K1592" s="11">
        <v>1</v>
      </c>
      <c r="L1592" s="14"/>
      <c r="M1592" s="14"/>
      <c r="N1592" s="12"/>
      <c r="O1592" s="25"/>
      <c r="P1592" s="14" t="s">
        <v>4750</v>
      </c>
      <c r="Q1592" s="11" t="s">
        <v>15</v>
      </c>
      <c r="R1592" s="16" t="s">
        <v>984</v>
      </c>
      <c r="S1592" s="12"/>
      <c r="T1592" s="13" t="s">
        <v>17</v>
      </c>
      <c r="U1592" s="13" t="s">
        <v>6687</v>
      </c>
      <c r="V1592" s="11" t="s">
        <v>119</v>
      </c>
      <c r="W1592" s="14" t="s">
        <v>119</v>
      </c>
      <c r="X1592" s="14" t="s">
        <v>119</v>
      </c>
      <c r="Y1592" s="14" t="s">
        <v>119</v>
      </c>
      <c r="Z1592" s="14" t="s">
        <v>119</v>
      </c>
      <c r="AA1592" s="14"/>
      <c r="AB1592" s="15">
        <f>retribucións!$N$71</f>
        <v>21167.275024320003</v>
      </c>
      <c r="AC1592" s="15">
        <f>retribucións!$H$55</f>
        <v>21327.358496639998</v>
      </c>
      <c r="AD1592" s="15">
        <f t="shared" si="69"/>
        <v>160.08347231999505</v>
      </c>
    </row>
    <row r="1593" spans="1:30" ht="15" customHeight="1" x14ac:dyDescent="0.25">
      <c r="A1593" s="13" t="s">
        <v>17</v>
      </c>
      <c r="B1593" s="13" t="s">
        <v>119</v>
      </c>
      <c r="C1593" s="14" t="s">
        <v>5121</v>
      </c>
      <c r="D1593" s="24" t="s">
        <v>5141</v>
      </c>
      <c r="E1593" s="14" t="s">
        <v>5142</v>
      </c>
      <c r="F1593" s="14" t="s">
        <v>2263</v>
      </c>
      <c r="G1593" s="11">
        <v>14</v>
      </c>
      <c r="H1593" s="15">
        <f>retribucións!$E$55</f>
        <v>7157.92</v>
      </c>
      <c r="I1593" s="11" t="s">
        <v>1349</v>
      </c>
      <c r="J1593" s="24" t="s">
        <v>1350</v>
      </c>
      <c r="K1593" s="11">
        <v>1</v>
      </c>
      <c r="L1593" s="14"/>
      <c r="M1593" s="14"/>
      <c r="N1593" s="12"/>
      <c r="O1593" s="25"/>
      <c r="P1593" s="14" t="s">
        <v>4750</v>
      </c>
      <c r="Q1593" s="11" t="s">
        <v>15</v>
      </c>
      <c r="R1593" s="16" t="s">
        <v>984</v>
      </c>
      <c r="S1593" s="12"/>
      <c r="T1593" s="13" t="s">
        <v>17</v>
      </c>
      <c r="U1593" s="13" t="s">
        <v>6687</v>
      </c>
      <c r="V1593" s="11" t="s">
        <v>119</v>
      </c>
      <c r="W1593" s="14" t="s">
        <v>119</v>
      </c>
      <c r="X1593" s="14" t="s">
        <v>119</v>
      </c>
      <c r="Y1593" s="14" t="s">
        <v>119</v>
      </c>
      <c r="Z1593" s="14" t="s">
        <v>119</v>
      </c>
      <c r="AA1593" s="14"/>
      <c r="AB1593" s="15">
        <f>retribucións!$N$71</f>
        <v>21167.275024320003</v>
      </c>
      <c r="AC1593" s="15">
        <f>retribucións!$H$55</f>
        <v>21327.358496639998</v>
      </c>
      <c r="AD1593" s="15">
        <f t="shared" si="69"/>
        <v>160.08347231999505</v>
      </c>
    </row>
    <row r="1594" spans="1:30" ht="15" customHeight="1" x14ac:dyDescent="0.25">
      <c r="A1594" s="13" t="s">
        <v>17</v>
      </c>
      <c r="B1594" s="13" t="s">
        <v>119</v>
      </c>
      <c r="C1594" s="14" t="s">
        <v>5143</v>
      </c>
      <c r="D1594" s="24" t="s">
        <v>5144</v>
      </c>
      <c r="E1594" s="14" t="s">
        <v>5145</v>
      </c>
      <c r="F1594" s="14" t="s">
        <v>1903</v>
      </c>
      <c r="G1594" s="11">
        <v>14</v>
      </c>
      <c r="H1594" s="15">
        <f>retribucións!$E$55</f>
        <v>7157.92</v>
      </c>
      <c r="I1594" s="11" t="s">
        <v>1349</v>
      </c>
      <c r="J1594" s="24" t="s">
        <v>1350</v>
      </c>
      <c r="K1594" s="11">
        <v>1</v>
      </c>
      <c r="L1594" s="14"/>
      <c r="M1594" s="14"/>
      <c r="N1594" s="12"/>
      <c r="O1594" s="25"/>
      <c r="P1594" s="14" t="s">
        <v>4750</v>
      </c>
      <c r="Q1594" s="11" t="s">
        <v>15</v>
      </c>
      <c r="R1594" s="16">
        <v>4372</v>
      </c>
      <c r="S1594" s="12"/>
      <c r="T1594" s="13" t="s">
        <v>17</v>
      </c>
      <c r="U1594" s="13" t="s">
        <v>6687</v>
      </c>
      <c r="V1594" s="11" t="s">
        <v>119</v>
      </c>
      <c r="W1594" s="14" t="s">
        <v>119</v>
      </c>
      <c r="X1594" s="14" t="s">
        <v>119</v>
      </c>
      <c r="Y1594" s="14" t="s">
        <v>119</v>
      </c>
      <c r="Z1594" s="14" t="s">
        <v>119</v>
      </c>
      <c r="AA1594" s="14"/>
      <c r="AB1594" s="15">
        <f>retribucións!$N$71</f>
        <v>21167.275024320003</v>
      </c>
      <c r="AC1594" s="15">
        <f>retribucións!$H$55</f>
        <v>21327.358496639998</v>
      </c>
      <c r="AD1594" s="15">
        <f t="shared" si="69"/>
        <v>160.08347231999505</v>
      </c>
    </row>
    <row r="1595" spans="1:30" ht="15" customHeight="1" x14ac:dyDescent="0.25">
      <c r="A1595" s="13" t="s">
        <v>17</v>
      </c>
      <c r="B1595" s="13" t="s">
        <v>119</v>
      </c>
      <c r="C1595" s="14" t="s">
        <v>5143</v>
      </c>
      <c r="D1595" s="24" t="s">
        <v>5146</v>
      </c>
      <c r="E1595" s="14" t="s">
        <v>5147</v>
      </c>
      <c r="F1595" s="14" t="s">
        <v>2263</v>
      </c>
      <c r="G1595" s="11">
        <v>14</v>
      </c>
      <c r="H1595" s="15">
        <f>retribucións!$E$55</f>
        <v>7157.92</v>
      </c>
      <c r="I1595" s="11" t="s">
        <v>1349</v>
      </c>
      <c r="J1595" s="24" t="s">
        <v>1350</v>
      </c>
      <c r="K1595" s="11">
        <v>1</v>
      </c>
      <c r="L1595" s="14"/>
      <c r="M1595" s="14"/>
      <c r="N1595" s="12"/>
      <c r="O1595" s="25"/>
      <c r="P1595" s="14" t="s">
        <v>4745</v>
      </c>
      <c r="Q1595" s="11" t="s">
        <v>15</v>
      </c>
      <c r="R1595" s="16" t="s">
        <v>5107</v>
      </c>
      <c r="S1595" s="12"/>
      <c r="T1595" s="13" t="s">
        <v>17</v>
      </c>
      <c r="U1595" s="13" t="s">
        <v>6687</v>
      </c>
      <c r="V1595" s="11" t="s">
        <v>119</v>
      </c>
      <c r="W1595" s="14" t="s">
        <v>119</v>
      </c>
      <c r="X1595" s="14" t="s">
        <v>119</v>
      </c>
      <c r="Y1595" s="14" t="s">
        <v>119</v>
      </c>
      <c r="Z1595" s="14" t="s">
        <v>119</v>
      </c>
      <c r="AA1595" s="14"/>
      <c r="AB1595" s="15">
        <f>retribucións!$J$71</f>
        <v>20581.988649600004</v>
      </c>
      <c r="AC1595" s="15">
        <f>retribucións!$H$55</f>
        <v>21327.358496639998</v>
      </c>
      <c r="AD1595" s="15">
        <f t="shared" si="69"/>
        <v>745.36984703999406</v>
      </c>
    </row>
    <row r="1596" spans="1:30" ht="15" customHeight="1" x14ac:dyDescent="0.25">
      <c r="A1596" s="13" t="s">
        <v>17</v>
      </c>
      <c r="B1596" s="13" t="s">
        <v>119</v>
      </c>
      <c r="C1596" s="14" t="s">
        <v>5143</v>
      </c>
      <c r="D1596" s="24" t="s">
        <v>5148</v>
      </c>
      <c r="E1596" s="14" t="s">
        <v>5149</v>
      </c>
      <c r="F1596" s="14" t="s">
        <v>2263</v>
      </c>
      <c r="G1596" s="11">
        <v>14</v>
      </c>
      <c r="H1596" s="15">
        <f>retribucións!$E$55</f>
        <v>7157.92</v>
      </c>
      <c r="I1596" s="11" t="s">
        <v>1349</v>
      </c>
      <c r="J1596" s="24" t="s">
        <v>1350</v>
      </c>
      <c r="K1596" s="11">
        <v>1</v>
      </c>
      <c r="L1596" s="14"/>
      <c r="M1596" s="14"/>
      <c r="N1596" s="12"/>
      <c r="O1596" s="25"/>
      <c r="P1596" s="14" t="s">
        <v>4745</v>
      </c>
      <c r="Q1596" s="11" t="s">
        <v>15</v>
      </c>
      <c r="R1596" s="16" t="s">
        <v>5107</v>
      </c>
      <c r="S1596" s="12"/>
      <c r="T1596" s="13" t="s">
        <v>17</v>
      </c>
      <c r="U1596" s="13" t="s">
        <v>6687</v>
      </c>
      <c r="V1596" s="11" t="s">
        <v>119</v>
      </c>
      <c r="W1596" s="14" t="s">
        <v>119</v>
      </c>
      <c r="X1596" s="14" t="s">
        <v>119</v>
      </c>
      <c r="Y1596" s="14" t="s">
        <v>119</v>
      </c>
      <c r="Z1596" s="14" t="s">
        <v>119</v>
      </c>
      <c r="AA1596" s="14"/>
      <c r="AB1596" s="15">
        <f>retribucións!$J$71</f>
        <v>20581.988649600004</v>
      </c>
      <c r="AC1596" s="15">
        <f>retribucións!$H$55</f>
        <v>21327.358496639998</v>
      </c>
      <c r="AD1596" s="15">
        <f t="shared" si="69"/>
        <v>745.36984703999406</v>
      </c>
    </row>
    <row r="1597" spans="1:30" ht="15" customHeight="1" x14ac:dyDescent="0.25">
      <c r="A1597" s="13" t="s">
        <v>17</v>
      </c>
      <c r="B1597" s="13" t="s">
        <v>119</v>
      </c>
      <c r="C1597" s="14" t="s">
        <v>5143</v>
      </c>
      <c r="D1597" s="24" t="s">
        <v>5150</v>
      </c>
      <c r="E1597" s="14" t="s">
        <v>5151</v>
      </c>
      <c r="F1597" s="14" t="s">
        <v>2263</v>
      </c>
      <c r="G1597" s="11">
        <v>14</v>
      </c>
      <c r="H1597" s="15">
        <f>retribucións!$E$55</f>
        <v>7157.92</v>
      </c>
      <c r="I1597" s="11" t="s">
        <v>1349</v>
      </c>
      <c r="J1597" s="24" t="s">
        <v>1350</v>
      </c>
      <c r="K1597" s="11">
        <v>1</v>
      </c>
      <c r="L1597" s="14"/>
      <c r="M1597" s="14"/>
      <c r="N1597" s="12"/>
      <c r="O1597" s="25"/>
      <c r="P1597" s="14" t="s">
        <v>4745</v>
      </c>
      <c r="Q1597" s="11" t="s">
        <v>15</v>
      </c>
      <c r="R1597" s="16" t="s">
        <v>5107</v>
      </c>
      <c r="S1597" s="12"/>
      <c r="T1597" s="13" t="s">
        <v>17</v>
      </c>
      <c r="U1597" s="13" t="s">
        <v>6687</v>
      </c>
      <c r="V1597" s="11" t="s">
        <v>119</v>
      </c>
      <c r="W1597" s="14" t="s">
        <v>119</v>
      </c>
      <c r="X1597" s="14" t="s">
        <v>119</v>
      </c>
      <c r="Y1597" s="14" t="s">
        <v>119</v>
      </c>
      <c r="Z1597" s="14" t="s">
        <v>119</v>
      </c>
      <c r="AA1597" s="14"/>
      <c r="AB1597" s="15">
        <f>retribucións!$J$71</f>
        <v>20581.988649600004</v>
      </c>
      <c r="AC1597" s="15">
        <f>retribucións!$H$55</f>
        <v>21327.358496639998</v>
      </c>
      <c r="AD1597" s="15">
        <f t="shared" si="69"/>
        <v>745.36984703999406</v>
      </c>
    </row>
    <row r="1598" spans="1:30" ht="15" customHeight="1" x14ac:dyDescent="0.25">
      <c r="A1598" s="13" t="s">
        <v>17</v>
      </c>
      <c r="B1598" s="13" t="s">
        <v>119</v>
      </c>
      <c r="C1598" s="14" t="s">
        <v>5152</v>
      </c>
      <c r="D1598" s="24" t="s">
        <v>5153</v>
      </c>
      <c r="E1598" s="14" t="s">
        <v>5154</v>
      </c>
      <c r="F1598" s="14" t="s">
        <v>1903</v>
      </c>
      <c r="G1598" s="11">
        <v>14</v>
      </c>
      <c r="H1598" s="15">
        <f>retribucións!$E$55</f>
        <v>7157.92</v>
      </c>
      <c r="I1598" s="11" t="s">
        <v>1349</v>
      </c>
      <c r="J1598" s="24" t="s">
        <v>1350</v>
      </c>
      <c r="K1598" s="11">
        <v>1</v>
      </c>
      <c r="L1598" s="14"/>
      <c r="M1598" s="14"/>
      <c r="N1598" s="12"/>
      <c r="O1598" s="25"/>
      <c r="P1598" s="14" t="s">
        <v>2259</v>
      </c>
      <c r="Q1598" s="11" t="s">
        <v>15</v>
      </c>
      <c r="R1598" s="16"/>
      <c r="S1598" s="12"/>
      <c r="T1598" s="13" t="s">
        <v>17</v>
      </c>
      <c r="U1598" s="13" t="s">
        <v>6687</v>
      </c>
      <c r="V1598" s="11" t="s">
        <v>119</v>
      </c>
      <c r="W1598" s="14" t="s">
        <v>119</v>
      </c>
      <c r="X1598" s="14" t="s">
        <v>119</v>
      </c>
      <c r="Y1598" s="14" t="s">
        <v>119</v>
      </c>
      <c r="Z1598" s="14" t="s">
        <v>119</v>
      </c>
      <c r="AA1598" s="14"/>
      <c r="AB1598" s="15">
        <f>retribucións!$L$71</f>
        <v>18968.988064320001</v>
      </c>
      <c r="AC1598" s="15">
        <f>+retribucións!H55</f>
        <v>21327.358496639998</v>
      </c>
      <c r="AD1598" s="15">
        <f t="shared" si="69"/>
        <v>2358.3704323199963</v>
      </c>
    </row>
    <row r="1599" spans="1:30" ht="15" customHeight="1" x14ac:dyDescent="0.25">
      <c r="A1599" s="13" t="s">
        <v>17</v>
      </c>
      <c r="B1599" s="13" t="s">
        <v>119</v>
      </c>
      <c r="C1599" s="14" t="s">
        <v>5152</v>
      </c>
      <c r="D1599" s="24" t="s">
        <v>5155</v>
      </c>
      <c r="E1599" s="14" t="s">
        <v>5156</v>
      </c>
      <c r="F1599" s="14" t="s">
        <v>1903</v>
      </c>
      <c r="G1599" s="11">
        <v>14</v>
      </c>
      <c r="H1599" s="15">
        <f>retribucións!$E$55</f>
        <v>7157.92</v>
      </c>
      <c r="I1599" s="11" t="s">
        <v>1349</v>
      </c>
      <c r="J1599" s="24" t="s">
        <v>1350</v>
      </c>
      <c r="K1599" s="11">
        <v>1</v>
      </c>
      <c r="L1599" s="14"/>
      <c r="M1599" s="14"/>
      <c r="N1599" s="12"/>
      <c r="O1599" s="25"/>
      <c r="P1599" s="14" t="s">
        <v>2259</v>
      </c>
      <c r="Q1599" s="11" t="s">
        <v>15</v>
      </c>
      <c r="R1599" s="16"/>
      <c r="S1599" s="12"/>
      <c r="T1599" s="13" t="s">
        <v>17</v>
      </c>
      <c r="U1599" s="13" t="s">
        <v>6687</v>
      </c>
      <c r="V1599" s="11" t="s">
        <v>119</v>
      </c>
      <c r="W1599" s="14" t="s">
        <v>119</v>
      </c>
      <c r="X1599" s="14" t="s">
        <v>119</v>
      </c>
      <c r="Y1599" s="14" t="s">
        <v>119</v>
      </c>
      <c r="Z1599" s="14" t="s">
        <v>119</v>
      </c>
      <c r="AA1599" s="14"/>
      <c r="AB1599" s="15">
        <f>retribucións!$L$71</f>
        <v>18968.988064320001</v>
      </c>
      <c r="AC1599" s="15">
        <f>+retribucións!H55</f>
        <v>21327.358496639998</v>
      </c>
      <c r="AD1599" s="15">
        <f t="shared" si="69"/>
        <v>2358.3704323199963</v>
      </c>
    </row>
    <row r="1600" spans="1:30" ht="15" customHeight="1" x14ac:dyDescent="0.25">
      <c r="A1600" s="13" t="s">
        <v>17</v>
      </c>
      <c r="B1600" s="13" t="s">
        <v>119</v>
      </c>
      <c r="C1600" s="14" t="s">
        <v>5152</v>
      </c>
      <c r="D1600" s="24" t="s">
        <v>5157</v>
      </c>
      <c r="E1600" s="14" t="s">
        <v>5158</v>
      </c>
      <c r="F1600" s="14" t="s">
        <v>1903</v>
      </c>
      <c r="G1600" s="11">
        <v>14</v>
      </c>
      <c r="H1600" s="15">
        <f>retribucións!$E$55</f>
        <v>7157.92</v>
      </c>
      <c r="I1600" s="11" t="s">
        <v>1349</v>
      </c>
      <c r="J1600" s="24" t="s">
        <v>1350</v>
      </c>
      <c r="K1600" s="11">
        <v>1</v>
      </c>
      <c r="L1600" s="14"/>
      <c r="M1600" s="14"/>
      <c r="N1600" s="12"/>
      <c r="O1600" s="25"/>
      <c r="P1600" s="14" t="s">
        <v>4750</v>
      </c>
      <c r="Q1600" s="11" t="s">
        <v>15</v>
      </c>
      <c r="R1600" s="16">
        <v>4372</v>
      </c>
      <c r="S1600" s="12"/>
      <c r="T1600" s="13" t="s">
        <v>17</v>
      </c>
      <c r="U1600" s="13" t="s">
        <v>6687</v>
      </c>
      <c r="V1600" s="11" t="s">
        <v>119</v>
      </c>
      <c r="W1600" s="14" t="s">
        <v>119</v>
      </c>
      <c r="X1600" s="14" t="s">
        <v>119</v>
      </c>
      <c r="Y1600" s="14" t="s">
        <v>119</v>
      </c>
      <c r="Z1600" s="14" t="s">
        <v>119</v>
      </c>
      <c r="AA1600" s="14"/>
      <c r="AB1600" s="15">
        <f>retribucións!$N$71</f>
        <v>21167.275024320003</v>
      </c>
      <c r="AC1600" s="15">
        <f>retribucións!$H$55</f>
        <v>21327.358496639998</v>
      </c>
      <c r="AD1600" s="15">
        <f t="shared" si="69"/>
        <v>160.08347231999505</v>
      </c>
    </row>
    <row r="1601" spans="1:30" ht="15" customHeight="1" x14ac:dyDescent="0.25">
      <c r="A1601" s="13" t="s">
        <v>17</v>
      </c>
      <c r="B1601" s="13" t="s">
        <v>119</v>
      </c>
      <c r="C1601" s="14" t="s">
        <v>5152</v>
      </c>
      <c r="D1601" s="24" t="s">
        <v>5159</v>
      </c>
      <c r="E1601" s="14" t="s">
        <v>5160</v>
      </c>
      <c r="F1601" s="14" t="s">
        <v>2263</v>
      </c>
      <c r="G1601" s="11">
        <v>14</v>
      </c>
      <c r="H1601" s="15">
        <f>retribucións!$E$55</f>
        <v>7157.92</v>
      </c>
      <c r="I1601" s="11" t="s">
        <v>1349</v>
      </c>
      <c r="J1601" s="24" t="s">
        <v>1350</v>
      </c>
      <c r="K1601" s="11">
        <v>1</v>
      </c>
      <c r="L1601" s="14"/>
      <c r="M1601" s="14"/>
      <c r="N1601" s="12"/>
      <c r="O1601" s="25"/>
      <c r="P1601" s="14" t="s">
        <v>2259</v>
      </c>
      <c r="Q1601" s="11" t="s">
        <v>15</v>
      </c>
      <c r="R1601" s="16">
        <v>4500</v>
      </c>
      <c r="S1601" s="12"/>
      <c r="T1601" s="13" t="s">
        <v>17</v>
      </c>
      <c r="U1601" s="13" t="s">
        <v>6687</v>
      </c>
      <c r="V1601" s="11" t="s">
        <v>119</v>
      </c>
      <c r="W1601" s="14" t="s">
        <v>119</v>
      </c>
      <c r="X1601" s="14" t="s">
        <v>119</v>
      </c>
      <c r="Y1601" s="14" t="s">
        <v>119</v>
      </c>
      <c r="Z1601" s="14" t="s">
        <v>119</v>
      </c>
      <c r="AA1601" s="14"/>
      <c r="AB1601" s="15">
        <f>retribucións!$L$71</f>
        <v>18968.988064320001</v>
      </c>
      <c r="AC1601" s="15">
        <f>+retribucións!$H$55</f>
        <v>21327.358496639998</v>
      </c>
      <c r="AD1601" s="15">
        <f t="shared" si="69"/>
        <v>2358.3704323199963</v>
      </c>
    </row>
    <row r="1602" spans="1:30" ht="15" customHeight="1" x14ac:dyDescent="0.25">
      <c r="A1602" s="13" t="s">
        <v>17</v>
      </c>
      <c r="B1602" s="13" t="s">
        <v>119</v>
      </c>
      <c r="C1602" s="14" t="s">
        <v>5152</v>
      </c>
      <c r="D1602" s="24" t="s">
        <v>5161</v>
      </c>
      <c r="E1602" s="14" t="s">
        <v>5162</v>
      </c>
      <c r="F1602" s="14" t="s">
        <v>2263</v>
      </c>
      <c r="G1602" s="11">
        <v>14</v>
      </c>
      <c r="H1602" s="15">
        <f>retribucións!$E$55</f>
        <v>7157.92</v>
      </c>
      <c r="I1602" s="11" t="s">
        <v>1349</v>
      </c>
      <c r="J1602" s="24" t="s">
        <v>1350</v>
      </c>
      <c r="K1602" s="11">
        <v>1</v>
      </c>
      <c r="L1602" s="14"/>
      <c r="M1602" s="14"/>
      <c r="N1602" s="12"/>
      <c r="O1602" s="25"/>
      <c r="P1602" s="14" t="s">
        <v>2259</v>
      </c>
      <c r="Q1602" s="11" t="s">
        <v>15</v>
      </c>
      <c r="R1602" s="16">
        <v>4500</v>
      </c>
      <c r="S1602" s="12"/>
      <c r="T1602" s="13" t="s">
        <v>17</v>
      </c>
      <c r="U1602" s="13" t="s">
        <v>6687</v>
      </c>
      <c r="V1602" s="11" t="s">
        <v>119</v>
      </c>
      <c r="W1602" s="14" t="s">
        <v>119</v>
      </c>
      <c r="X1602" s="14" t="s">
        <v>119</v>
      </c>
      <c r="Y1602" s="14" t="s">
        <v>119</v>
      </c>
      <c r="Z1602" s="14" t="s">
        <v>119</v>
      </c>
      <c r="AA1602" s="14"/>
      <c r="AB1602" s="15">
        <f>retribucións!$L$71</f>
        <v>18968.988064320001</v>
      </c>
      <c r="AC1602" s="15">
        <f>+retribucións!$H$55</f>
        <v>21327.358496639998</v>
      </c>
      <c r="AD1602" s="15">
        <f t="shared" si="69"/>
        <v>2358.3704323199963</v>
      </c>
    </row>
    <row r="1603" spans="1:30" ht="15" customHeight="1" x14ac:dyDescent="0.25">
      <c r="A1603" s="13" t="s">
        <v>17</v>
      </c>
      <c r="B1603" s="13" t="s">
        <v>17</v>
      </c>
      <c r="C1603" s="14" t="s">
        <v>5152</v>
      </c>
      <c r="D1603" s="24" t="s">
        <v>5163</v>
      </c>
      <c r="E1603" s="14" t="s">
        <v>5164</v>
      </c>
      <c r="F1603" s="14" t="s">
        <v>2263</v>
      </c>
      <c r="G1603" s="11">
        <v>14</v>
      </c>
      <c r="H1603" s="15">
        <f>retribucións!$E$55</f>
        <v>7157.92</v>
      </c>
      <c r="I1603" s="11" t="s">
        <v>1349</v>
      </c>
      <c r="J1603" s="24" t="s">
        <v>1350</v>
      </c>
      <c r="K1603" s="11">
        <v>1</v>
      </c>
      <c r="L1603" s="14"/>
      <c r="M1603" s="14"/>
      <c r="N1603" s="12"/>
      <c r="O1603" s="25"/>
      <c r="P1603" s="14" t="s">
        <v>2259</v>
      </c>
      <c r="Q1603" s="11" t="s">
        <v>15</v>
      </c>
      <c r="R1603" s="16">
        <v>4500</v>
      </c>
      <c r="S1603" s="12"/>
      <c r="T1603" s="13" t="s">
        <v>17</v>
      </c>
      <c r="U1603" s="13" t="s">
        <v>17</v>
      </c>
      <c r="V1603" s="11">
        <v>392</v>
      </c>
      <c r="W1603" s="14" t="s">
        <v>994</v>
      </c>
      <c r="X1603" s="14" t="s">
        <v>995</v>
      </c>
      <c r="Y1603" s="14" t="s">
        <v>20</v>
      </c>
      <c r="Z1603" s="14">
        <v>0</v>
      </c>
      <c r="AA1603" s="14"/>
      <c r="AB1603" s="15">
        <f>retribucións!$L$71</f>
        <v>18968.988064320001</v>
      </c>
      <c r="AC1603" s="15">
        <f>+retribucións!$H$55</f>
        <v>21327.358496639998</v>
      </c>
      <c r="AD1603" s="15">
        <f t="shared" si="69"/>
        <v>2358.3704323199963</v>
      </c>
    </row>
    <row r="1604" spans="1:30" ht="15" customHeight="1" x14ac:dyDescent="0.25">
      <c r="A1604" s="13" t="s">
        <v>17</v>
      </c>
      <c r="B1604" s="13" t="s">
        <v>119</v>
      </c>
      <c r="C1604" s="14" t="s">
        <v>5152</v>
      </c>
      <c r="D1604" s="24" t="s">
        <v>5165</v>
      </c>
      <c r="E1604" s="14" t="s">
        <v>5166</v>
      </c>
      <c r="F1604" s="14" t="s">
        <v>2263</v>
      </c>
      <c r="G1604" s="11">
        <v>14</v>
      </c>
      <c r="H1604" s="15">
        <f>retribucións!$E$55</f>
        <v>7157.92</v>
      </c>
      <c r="I1604" s="11" t="s">
        <v>1349</v>
      </c>
      <c r="J1604" s="24" t="s">
        <v>1350</v>
      </c>
      <c r="K1604" s="11">
        <v>1</v>
      </c>
      <c r="L1604" s="14"/>
      <c r="M1604" s="14"/>
      <c r="N1604" s="12"/>
      <c r="O1604" s="25"/>
      <c r="P1604" s="14" t="s">
        <v>2259</v>
      </c>
      <c r="Q1604" s="11" t="s">
        <v>15</v>
      </c>
      <c r="R1604" s="16">
        <v>4500</v>
      </c>
      <c r="S1604" s="12"/>
      <c r="T1604" s="13" t="s">
        <v>17</v>
      </c>
      <c r="U1604" s="13" t="s">
        <v>6687</v>
      </c>
      <c r="V1604" s="11" t="s">
        <v>119</v>
      </c>
      <c r="W1604" s="14" t="s">
        <v>119</v>
      </c>
      <c r="X1604" s="14" t="s">
        <v>119</v>
      </c>
      <c r="Y1604" s="14" t="s">
        <v>119</v>
      </c>
      <c r="Z1604" s="14" t="s">
        <v>119</v>
      </c>
      <c r="AA1604" s="14"/>
      <c r="AB1604" s="15">
        <f>retribucións!$L$71</f>
        <v>18968.988064320001</v>
      </c>
      <c r="AC1604" s="15">
        <f>+retribucións!$H$55</f>
        <v>21327.358496639998</v>
      </c>
      <c r="AD1604" s="15">
        <f t="shared" si="69"/>
        <v>2358.3704323199963</v>
      </c>
    </row>
    <row r="1605" spans="1:30" ht="15" customHeight="1" x14ac:dyDescent="0.25">
      <c r="A1605" s="13" t="s">
        <v>17</v>
      </c>
      <c r="B1605" s="13" t="s">
        <v>119</v>
      </c>
      <c r="C1605" s="14" t="s">
        <v>5152</v>
      </c>
      <c r="D1605" s="24" t="s">
        <v>5167</v>
      </c>
      <c r="E1605" s="14" t="s">
        <v>5168</v>
      </c>
      <c r="F1605" s="14" t="s">
        <v>2263</v>
      </c>
      <c r="G1605" s="11">
        <v>14</v>
      </c>
      <c r="H1605" s="15">
        <f>retribucións!$E$55</f>
        <v>7157.92</v>
      </c>
      <c r="I1605" s="11" t="s">
        <v>1349</v>
      </c>
      <c r="J1605" s="24" t="s">
        <v>1350</v>
      </c>
      <c r="K1605" s="11">
        <v>1</v>
      </c>
      <c r="L1605" s="14"/>
      <c r="M1605" s="14"/>
      <c r="N1605" s="12"/>
      <c r="O1605" s="25"/>
      <c r="P1605" s="14" t="s">
        <v>2259</v>
      </c>
      <c r="Q1605" s="11" t="s">
        <v>15</v>
      </c>
      <c r="R1605" s="16"/>
      <c r="S1605" s="12"/>
      <c r="T1605" s="13" t="s">
        <v>17</v>
      </c>
      <c r="U1605" s="13" t="s">
        <v>6687</v>
      </c>
      <c r="V1605" s="11" t="s">
        <v>119</v>
      </c>
      <c r="W1605" s="14" t="s">
        <v>119</v>
      </c>
      <c r="X1605" s="14" t="s">
        <v>119</v>
      </c>
      <c r="Y1605" s="14" t="s">
        <v>119</v>
      </c>
      <c r="Z1605" s="14" t="s">
        <v>119</v>
      </c>
      <c r="AA1605" s="14"/>
      <c r="AB1605" s="15">
        <f>retribucións!$L$71</f>
        <v>18968.988064320001</v>
      </c>
      <c r="AC1605" s="15">
        <f>+retribucións!$H$55</f>
        <v>21327.358496639998</v>
      </c>
      <c r="AD1605" s="15">
        <f t="shared" si="69"/>
        <v>2358.3704323199963</v>
      </c>
    </row>
    <row r="1606" spans="1:30" ht="15" customHeight="1" x14ac:dyDescent="0.25">
      <c r="A1606" s="13" t="s">
        <v>17</v>
      </c>
      <c r="B1606" s="13" t="s">
        <v>17</v>
      </c>
      <c r="C1606" s="14" t="s">
        <v>5152</v>
      </c>
      <c r="D1606" s="24" t="s">
        <v>5169</v>
      </c>
      <c r="E1606" s="14" t="s">
        <v>5170</v>
      </c>
      <c r="F1606" s="14" t="s">
        <v>2263</v>
      </c>
      <c r="G1606" s="11">
        <v>14</v>
      </c>
      <c r="H1606" s="15">
        <f>retribucións!$E$55</f>
        <v>7157.92</v>
      </c>
      <c r="I1606" s="11" t="s">
        <v>1349</v>
      </c>
      <c r="J1606" s="24" t="s">
        <v>1350</v>
      </c>
      <c r="K1606" s="11">
        <v>1</v>
      </c>
      <c r="L1606" s="14"/>
      <c r="M1606" s="14"/>
      <c r="N1606" s="12"/>
      <c r="O1606" s="25"/>
      <c r="P1606" s="14" t="s">
        <v>4750</v>
      </c>
      <c r="Q1606" s="11" t="s">
        <v>15</v>
      </c>
      <c r="R1606" s="16" t="s">
        <v>984</v>
      </c>
      <c r="S1606" s="12"/>
      <c r="T1606" s="13" t="s">
        <v>17</v>
      </c>
      <c r="U1606" s="13" t="s">
        <v>17</v>
      </c>
      <c r="V1606" s="11">
        <v>539</v>
      </c>
      <c r="W1606" s="14" t="s">
        <v>996</v>
      </c>
      <c r="X1606" s="14" t="s">
        <v>997</v>
      </c>
      <c r="Y1606" s="14" t="s">
        <v>20</v>
      </c>
      <c r="Z1606" s="14">
        <v>0</v>
      </c>
      <c r="AA1606" s="14"/>
      <c r="AB1606" s="15">
        <f>retribucións!$N$71</f>
        <v>21167.275024320003</v>
      </c>
      <c r="AC1606" s="15">
        <f>retribucións!$H$55</f>
        <v>21327.358496639998</v>
      </c>
      <c r="AD1606" s="15">
        <f t="shared" si="69"/>
        <v>160.08347231999505</v>
      </c>
    </row>
    <row r="1607" spans="1:30" ht="15" customHeight="1" x14ac:dyDescent="0.25">
      <c r="A1607" s="13" t="s">
        <v>17</v>
      </c>
      <c r="B1607" s="13" t="s">
        <v>119</v>
      </c>
      <c r="C1607" s="14" t="s">
        <v>5152</v>
      </c>
      <c r="D1607" s="24" t="s">
        <v>5171</v>
      </c>
      <c r="E1607" s="14" t="s">
        <v>5172</v>
      </c>
      <c r="F1607" s="14" t="s">
        <v>2263</v>
      </c>
      <c r="G1607" s="11">
        <v>14</v>
      </c>
      <c r="H1607" s="15">
        <f>retribucións!$E$55</f>
        <v>7157.92</v>
      </c>
      <c r="I1607" s="11" t="s">
        <v>1349</v>
      </c>
      <c r="J1607" s="24" t="s">
        <v>1350</v>
      </c>
      <c r="K1607" s="11">
        <v>1</v>
      </c>
      <c r="L1607" s="14"/>
      <c r="M1607" s="14"/>
      <c r="N1607" s="12"/>
      <c r="O1607" s="25"/>
      <c r="P1607" s="14" t="s">
        <v>4750</v>
      </c>
      <c r="Q1607" s="11" t="s">
        <v>15</v>
      </c>
      <c r="R1607" s="16" t="s">
        <v>984</v>
      </c>
      <c r="S1607" s="12"/>
      <c r="T1607" s="13" t="s">
        <v>17</v>
      </c>
      <c r="U1607" s="13" t="s">
        <v>6687</v>
      </c>
      <c r="V1607" s="11" t="s">
        <v>119</v>
      </c>
      <c r="W1607" s="14" t="s">
        <v>119</v>
      </c>
      <c r="X1607" s="14" t="s">
        <v>119</v>
      </c>
      <c r="Y1607" s="14" t="s">
        <v>119</v>
      </c>
      <c r="Z1607" s="14" t="s">
        <v>119</v>
      </c>
      <c r="AA1607" s="14"/>
      <c r="AB1607" s="15">
        <f>retribucións!$N$71</f>
        <v>21167.275024320003</v>
      </c>
      <c r="AC1607" s="15">
        <f>retribucións!$H$55</f>
        <v>21327.358496639998</v>
      </c>
      <c r="AD1607" s="15">
        <f t="shared" si="69"/>
        <v>160.08347231999505</v>
      </c>
    </row>
    <row r="1608" spans="1:30" ht="15" customHeight="1" x14ac:dyDescent="0.25">
      <c r="A1608" s="13" t="s">
        <v>17</v>
      </c>
      <c r="B1608" s="13" t="s">
        <v>119</v>
      </c>
      <c r="C1608" s="14" t="s">
        <v>5152</v>
      </c>
      <c r="D1608" s="24" t="s">
        <v>5173</v>
      </c>
      <c r="E1608" s="14" t="s">
        <v>5174</v>
      </c>
      <c r="F1608" s="14" t="s">
        <v>2263</v>
      </c>
      <c r="G1608" s="11">
        <v>14</v>
      </c>
      <c r="H1608" s="15">
        <f>retribucións!$E$55</f>
        <v>7157.92</v>
      </c>
      <c r="I1608" s="11" t="s">
        <v>1349</v>
      </c>
      <c r="J1608" s="24" t="s">
        <v>1350</v>
      </c>
      <c r="K1608" s="11">
        <v>1</v>
      </c>
      <c r="L1608" s="14"/>
      <c r="M1608" s="14"/>
      <c r="N1608" s="12"/>
      <c r="O1608" s="25"/>
      <c r="P1608" s="14" t="s">
        <v>4750</v>
      </c>
      <c r="Q1608" s="11" t="s">
        <v>15</v>
      </c>
      <c r="R1608" s="16" t="s">
        <v>5130</v>
      </c>
      <c r="S1608" s="12"/>
      <c r="T1608" s="13" t="s">
        <v>17</v>
      </c>
      <c r="U1608" s="13" t="s">
        <v>6687</v>
      </c>
      <c r="V1608" s="11" t="s">
        <v>119</v>
      </c>
      <c r="W1608" s="14" t="s">
        <v>119</v>
      </c>
      <c r="X1608" s="14" t="s">
        <v>119</v>
      </c>
      <c r="Y1608" s="14" t="s">
        <v>119</v>
      </c>
      <c r="Z1608" s="14" t="s">
        <v>119</v>
      </c>
      <c r="AA1608" s="14"/>
      <c r="AB1608" s="15">
        <f>retribucións!$N$71</f>
        <v>21167.275024320003</v>
      </c>
      <c r="AC1608" s="15">
        <f>retribucións!$H$55</f>
        <v>21327.358496639998</v>
      </c>
      <c r="AD1608" s="15">
        <f t="shared" si="69"/>
        <v>160.08347231999505</v>
      </c>
    </row>
    <row r="1609" spans="1:30" ht="15" customHeight="1" x14ac:dyDescent="0.25">
      <c r="A1609" s="13" t="s">
        <v>17</v>
      </c>
      <c r="B1609" s="13" t="s">
        <v>119</v>
      </c>
      <c r="C1609" s="14" t="s">
        <v>5152</v>
      </c>
      <c r="D1609" s="24" t="s">
        <v>5175</v>
      </c>
      <c r="E1609" s="14" t="s">
        <v>5176</v>
      </c>
      <c r="F1609" s="14" t="s">
        <v>2263</v>
      </c>
      <c r="G1609" s="11">
        <v>14</v>
      </c>
      <c r="H1609" s="15">
        <f>retribucións!$E$55</f>
        <v>7157.92</v>
      </c>
      <c r="I1609" s="11" t="s">
        <v>1349</v>
      </c>
      <c r="J1609" s="24" t="s">
        <v>1350</v>
      </c>
      <c r="K1609" s="11">
        <v>1</v>
      </c>
      <c r="L1609" s="14"/>
      <c r="M1609" s="14"/>
      <c r="N1609" s="12"/>
      <c r="O1609" s="25"/>
      <c r="P1609" s="14" t="s">
        <v>4750</v>
      </c>
      <c r="Q1609" s="11" t="s">
        <v>15</v>
      </c>
      <c r="R1609" s="16" t="s">
        <v>984</v>
      </c>
      <c r="S1609" s="12"/>
      <c r="T1609" s="13" t="s">
        <v>17</v>
      </c>
      <c r="U1609" s="13" t="s">
        <v>6687</v>
      </c>
      <c r="V1609" s="11" t="s">
        <v>119</v>
      </c>
      <c r="W1609" s="14" t="s">
        <v>119</v>
      </c>
      <c r="X1609" s="14" t="s">
        <v>119</v>
      </c>
      <c r="Y1609" s="14" t="s">
        <v>119</v>
      </c>
      <c r="Z1609" s="14" t="s">
        <v>119</v>
      </c>
      <c r="AA1609" s="14"/>
      <c r="AB1609" s="15">
        <f>retribucións!$N$71</f>
        <v>21167.275024320003</v>
      </c>
      <c r="AC1609" s="15">
        <f>retribucións!$H$55</f>
        <v>21327.358496639998</v>
      </c>
      <c r="AD1609" s="15">
        <f t="shared" si="69"/>
        <v>160.08347231999505</v>
      </c>
    </row>
    <row r="1610" spans="1:30" ht="15" customHeight="1" x14ac:dyDescent="0.25">
      <c r="A1610" s="13" t="s">
        <v>17</v>
      </c>
      <c r="B1610" s="13" t="s">
        <v>17</v>
      </c>
      <c r="C1610" s="14" t="s">
        <v>5152</v>
      </c>
      <c r="D1610" s="24" t="s">
        <v>5177</v>
      </c>
      <c r="E1610" s="14" t="s">
        <v>5178</v>
      </c>
      <c r="F1610" s="14" t="s">
        <v>5179</v>
      </c>
      <c r="G1610" s="11">
        <v>14</v>
      </c>
      <c r="H1610" s="15">
        <f>retribucións!$E$55</f>
        <v>7157.92</v>
      </c>
      <c r="I1610" s="11" t="s">
        <v>1349</v>
      </c>
      <c r="J1610" s="24" t="s">
        <v>1350</v>
      </c>
      <c r="K1610" s="11">
        <v>1</v>
      </c>
      <c r="L1610" s="14"/>
      <c r="M1610" s="14"/>
      <c r="N1610" s="12"/>
      <c r="O1610" s="25"/>
      <c r="P1610" s="14"/>
      <c r="Q1610" s="11" t="s">
        <v>15</v>
      </c>
      <c r="R1610" s="16" t="s">
        <v>998</v>
      </c>
      <c r="S1610" s="12"/>
      <c r="T1610" s="13" t="s">
        <v>17</v>
      </c>
      <c r="U1610" s="13" t="s">
        <v>17</v>
      </c>
      <c r="V1610" s="11">
        <v>553</v>
      </c>
      <c r="W1610" s="14" t="s">
        <v>999</v>
      </c>
      <c r="X1610" s="14" t="s">
        <v>1000</v>
      </c>
      <c r="Y1610" s="14" t="s">
        <v>20</v>
      </c>
      <c r="Z1610" s="14">
        <v>0</v>
      </c>
      <c r="AA1610" s="14"/>
      <c r="AB1610" s="15">
        <f>retribucións!$H$71</f>
        <v>18383.701689600002</v>
      </c>
      <c r="AC1610" s="15">
        <f>+retribucións!H55</f>
        <v>21327.358496639998</v>
      </c>
      <c r="AD1610" s="15">
        <f t="shared" si="69"/>
        <v>2943.6568070399953</v>
      </c>
    </row>
    <row r="1611" spans="1:30" ht="15" customHeight="1" x14ac:dyDescent="0.25">
      <c r="A1611" s="13" t="s">
        <v>17</v>
      </c>
      <c r="B1611" s="13" t="s">
        <v>119</v>
      </c>
      <c r="C1611" s="14" t="s">
        <v>5180</v>
      </c>
      <c r="D1611" s="24" t="s">
        <v>5181</v>
      </c>
      <c r="E1611" s="14" t="s">
        <v>5182</v>
      </c>
      <c r="F1611" s="14" t="s">
        <v>1903</v>
      </c>
      <c r="G1611" s="11">
        <v>14</v>
      </c>
      <c r="H1611" s="15">
        <f>retribucións!$E$55</f>
        <v>7157.92</v>
      </c>
      <c r="I1611" s="11" t="s">
        <v>1349</v>
      </c>
      <c r="J1611" s="24" t="s">
        <v>1350</v>
      </c>
      <c r="K1611" s="11">
        <v>1</v>
      </c>
      <c r="L1611" s="14"/>
      <c r="M1611" s="14"/>
      <c r="N1611" s="12"/>
      <c r="O1611" s="25"/>
      <c r="P1611" s="14" t="s">
        <v>4750</v>
      </c>
      <c r="Q1611" s="11" t="s">
        <v>15</v>
      </c>
      <c r="R1611" s="16">
        <v>4839</v>
      </c>
      <c r="S1611" s="12"/>
      <c r="T1611" s="13" t="s">
        <v>17</v>
      </c>
      <c r="U1611" s="13" t="s">
        <v>6687</v>
      </c>
      <c r="V1611" s="11" t="s">
        <v>119</v>
      </c>
      <c r="W1611" s="14" t="s">
        <v>119</v>
      </c>
      <c r="X1611" s="14" t="s">
        <v>119</v>
      </c>
      <c r="Y1611" s="14" t="s">
        <v>119</v>
      </c>
      <c r="Z1611" s="14" t="s">
        <v>119</v>
      </c>
      <c r="AA1611" s="14"/>
      <c r="AB1611" s="15">
        <f>retribucións!$N$71</f>
        <v>21167.275024320003</v>
      </c>
      <c r="AC1611" s="15">
        <f>retribucións!$H$55</f>
        <v>21327.358496639998</v>
      </c>
      <c r="AD1611" s="15">
        <f t="shared" si="69"/>
        <v>160.08347231999505</v>
      </c>
    </row>
    <row r="1612" spans="1:30" ht="15" customHeight="1" x14ac:dyDescent="0.25">
      <c r="A1612" s="13" t="s">
        <v>17</v>
      </c>
      <c r="B1612" s="13" t="s">
        <v>119</v>
      </c>
      <c r="C1612" s="14" t="s">
        <v>5180</v>
      </c>
      <c r="D1612" s="24" t="s">
        <v>5183</v>
      </c>
      <c r="E1612" s="14" t="s">
        <v>5184</v>
      </c>
      <c r="F1612" s="14" t="s">
        <v>2263</v>
      </c>
      <c r="G1612" s="11">
        <v>14</v>
      </c>
      <c r="H1612" s="15">
        <f>retribucións!$E$55</f>
        <v>7157.92</v>
      </c>
      <c r="I1612" s="11" t="s">
        <v>1349</v>
      </c>
      <c r="J1612" s="24" t="s">
        <v>1350</v>
      </c>
      <c r="K1612" s="11">
        <v>1</v>
      </c>
      <c r="L1612" s="14"/>
      <c r="M1612" s="14"/>
      <c r="N1612" s="12"/>
      <c r="O1612" s="25"/>
      <c r="P1612" s="14" t="s">
        <v>4750</v>
      </c>
      <c r="Q1612" s="11" t="s">
        <v>15</v>
      </c>
      <c r="R1612" s="16" t="s">
        <v>984</v>
      </c>
      <c r="S1612" s="12"/>
      <c r="T1612" s="13" t="s">
        <v>17</v>
      </c>
      <c r="U1612" s="13" t="s">
        <v>6687</v>
      </c>
      <c r="V1612" s="11" t="s">
        <v>119</v>
      </c>
      <c r="W1612" s="14" t="s">
        <v>119</v>
      </c>
      <c r="X1612" s="14" t="s">
        <v>119</v>
      </c>
      <c r="Y1612" s="14" t="s">
        <v>119</v>
      </c>
      <c r="Z1612" s="14" t="s">
        <v>119</v>
      </c>
      <c r="AA1612" s="14"/>
      <c r="AB1612" s="15">
        <f>retribucións!$N$71</f>
        <v>21167.275024320003</v>
      </c>
      <c r="AC1612" s="15">
        <f>retribucións!$H$55</f>
        <v>21327.358496639998</v>
      </c>
      <c r="AD1612" s="15">
        <f t="shared" si="69"/>
        <v>160.08347231999505</v>
      </c>
    </row>
    <row r="1613" spans="1:30" ht="15" customHeight="1" x14ac:dyDescent="0.25">
      <c r="A1613" s="13" t="s">
        <v>17</v>
      </c>
      <c r="B1613" s="13" t="s">
        <v>119</v>
      </c>
      <c r="C1613" s="14" t="s">
        <v>5180</v>
      </c>
      <c r="D1613" s="24" t="s">
        <v>5185</v>
      </c>
      <c r="E1613" s="14" t="s">
        <v>5186</v>
      </c>
      <c r="F1613" s="14" t="s">
        <v>2263</v>
      </c>
      <c r="G1613" s="11">
        <v>14</v>
      </c>
      <c r="H1613" s="15">
        <f>retribucións!$E$55</f>
        <v>7157.92</v>
      </c>
      <c r="I1613" s="11" t="s">
        <v>1349</v>
      </c>
      <c r="J1613" s="24" t="s">
        <v>1350</v>
      </c>
      <c r="K1613" s="11">
        <v>1</v>
      </c>
      <c r="L1613" s="14"/>
      <c r="M1613" s="14"/>
      <c r="N1613" s="12"/>
      <c r="O1613" s="25"/>
      <c r="P1613" s="14" t="s">
        <v>4750</v>
      </c>
      <c r="Q1613" s="11" t="s">
        <v>15</v>
      </c>
      <c r="R1613" s="16" t="s">
        <v>984</v>
      </c>
      <c r="S1613" s="12"/>
      <c r="T1613" s="13" t="s">
        <v>17</v>
      </c>
      <c r="U1613" s="13" t="s">
        <v>6687</v>
      </c>
      <c r="V1613" s="11" t="s">
        <v>119</v>
      </c>
      <c r="W1613" s="14" t="s">
        <v>119</v>
      </c>
      <c r="X1613" s="14" t="s">
        <v>119</v>
      </c>
      <c r="Y1613" s="14" t="s">
        <v>119</v>
      </c>
      <c r="Z1613" s="14" t="s">
        <v>119</v>
      </c>
      <c r="AA1613" s="14"/>
      <c r="AB1613" s="15">
        <f>retribucións!$N$71</f>
        <v>21167.275024320003</v>
      </c>
      <c r="AC1613" s="15">
        <f>retribucións!$H$55</f>
        <v>21327.358496639998</v>
      </c>
      <c r="AD1613" s="15">
        <f t="shared" si="69"/>
        <v>160.08347231999505</v>
      </c>
    </row>
    <row r="1614" spans="1:30" ht="15" customHeight="1" x14ac:dyDescent="0.25">
      <c r="A1614" s="13" t="s">
        <v>17</v>
      </c>
      <c r="B1614" s="13" t="s">
        <v>119</v>
      </c>
      <c r="C1614" s="14" t="s">
        <v>5180</v>
      </c>
      <c r="D1614" s="24" t="s">
        <v>5187</v>
      </c>
      <c r="E1614" s="14" t="s">
        <v>5188</v>
      </c>
      <c r="F1614" s="14" t="s">
        <v>2263</v>
      </c>
      <c r="G1614" s="11">
        <v>14</v>
      </c>
      <c r="H1614" s="15">
        <f>retribucións!$E$55</f>
        <v>7157.92</v>
      </c>
      <c r="I1614" s="11" t="s">
        <v>1349</v>
      </c>
      <c r="J1614" s="24" t="s">
        <v>1350</v>
      </c>
      <c r="K1614" s="11">
        <v>1</v>
      </c>
      <c r="L1614" s="14"/>
      <c r="M1614" s="14"/>
      <c r="N1614" s="12"/>
      <c r="O1614" s="25"/>
      <c r="P1614" s="14" t="s">
        <v>4750</v>
      </c>
      <c r="Q1614" s="11" t="s">
        <v>15</v>
      </c>
      <c r="R1614" s="16" t="s">
        <v>984</v>
      </c>
      <c r="S1614" s="12"/>
      <c r="T1614" s="13" t="s">
        <v>17</v>
      </c>
      <c r="U1614" s="13" t="s">
        <v>6687</v>
      </c>
      <c r="V1614" s="11" t="s">
        <v>119</v>
      </c>
      <c r="W1614" s="14" t="s">
        <v>119</v>
      </c>
      <c r="X1614" s="14" t="s">
        <v>119</v>
      </c>
      <c r="Y1614" s="14" t="s">
        <v>119</v>
      </c>
      <c r="Z1614" s="14" t="s">
        <v>119</v>
      </c>
      <c r="AA1614" s="14"/>
      <c r="AB1614" s="15">
        <f>retribucións!$N$71</f>
        <v>21167.275024320003</v>
      </c>
      <c r="AC1614" s="15">
        <f>retribucións!$H$55</f>
        <v>21327.358496639998</v>
      </c>
      <c r="AD1614" s="15">
        <f t="shared" si="69"/>
        <v>160.08347231999505</v>
      </c>
    </row>
    <row r="1615" spans="1:30" ht="15" customHeight="1" x14ac:dyDescent="0.25">
      <c r="A1615" s="13" t="s">
        <v>17</v>
      </c>
      <c r="B1615" s="13" t="s">
        <v>119</v>
      </c>
      <c r="C1615" s="14" t="s">
        <v>5180</v>
      </c>
      <c r="D1615" s="24" t="s">
        <v>5189</v>
      </c>
      <c r="E1615" s="14" t="s">
        <v>5190</v>
      </c>
      <c r="F1615" s="14" t="s">
        <v>2263</v>
      </c>
      <c r="G1615" s="11">
        <v>14</v>
      </c>
      <c r="H1615" s="15">
        <f>retribucións!$E$55</f>
        <v>7157.92</v>
      </c>
      <c r="I1615" s="11" t="s">
        <v>1349</v>
      </c>
      <c r="J1615" s="24" t="s">
        <v>1350</v>
      </c>
      <c r="K1615" s="11">
        <v>1</v>
      </c>
      <c r="L1615" s="14"/>
      <c r="M1615" s="14"/>
      <c r="N1615" s="12"/>
      <c r="O1615" s="25"/>
      <c r="P1615" s="14" t="s">
        <v>4750</v>
      </c>
      <c r="Q1615" s="11" t="s">
        <v>15</v>
      </c>
      <c r="R1615" s="16" t="s">
        <v>984</v>
      </c>
      <c r="S1615" s="12"/>
      <c r="T1615" s="13" t="s">
        <v>17</v>
      </c>
      <c r="U1615" s="13" t="s">
        <v>6687</v>
      </c>
      <c r="V1615" s="11" t="s">
        <v>119</v>
      </c>
      <c r="W1615" s="14" t="s">
        <v>119</v>
      </c>
      <c r="X1615" s="14" t="s">
        <v>119</v>
      </c>
      <c r="Y1615" s="14" t="s">
        <v>119</v>
      </c>
      <c r="Z1615" s="14" t="s">
        <v>119</v>
      </c>
      <c r="AA1615" s="14"/>
      <c r="AB1615" s="15">
        <f>retribucións!$N$71</f>
        <v>21167.275024320003</v>
      </c>
      <c r="AC1615" s="15">
        <f>retribucións!$H$55</f>
        <v>21327.358496639998</v>
      </c>
      <c r="AD1615" s="15">
        <f t="shared" si="69"/>
        <v>160.08347231999505</v>
      </c>
    </row>
    <row r="1616" spans="1:30" ht="15" customHeight="1" x14ac:dyDescent="0.25">
      <c r="A1616" s="13" t="s">
        <v>17</v>
      </c>
      <c r="B1616" s="13" t="s">
        <v>119</v>
      </c>
      <c r="C1616" s="14" t="s">
        <v>5191</v>
      </c>
      <c r="D1616" s="24" t="s">
        <v>5192</v>
      </c>
      <c r="E1616" s="14" t="s">
        <v>5193</v>
      </c>
      <c r="F1616" s="14" t="s">
        <v>1903</v>
      </c>
      <c r="G1616" s="11">
        <v>14</v>
      </c>
      <c r="H1616" s="15">
        <f>retribucións!$E$55</f>
        <v>7157.92</v>
      </c>
      <c r="I1616" s="11" t="s">
        <v>1349</v>
      </c>
      <c r="J1616" s="24" t="s">
        <v>1350</v>
      </c>
      <c r="K1616" s="11">
        <v>1</v>
      </c>
      <c r="L1616" s="14"/>
      <c r="M1616" s="14"/>
      <c r="N1616" s="12"/>
      <c r="O1616" s="25"/>
      <c r="P1616" s="14" t="s">
        <v>4750</v>
      </c>
      <c r="Q1616" s="11" t="s">
        <v>15</v>
      </c>
      <c r="R1616" s="16" t="s">
        <v>5194</v>
      </c>
      <c r="S1616" s="12"/>
      <c r="T1616" s="13" t="s">
        <v>17</v>
      </c>
      <c r="U1616" s="13" t="s">
        <v>6687</v>
      </c>
      <c r="V1616" s="11" t="s">
        <v>119</v>
      </c>
      <c r="W1616" s="14" t="s">
        <v>119</v>
      </c>
      <c r="X1616" s="14" t="s">
        <v>119</v>
      </c>
      <c r="Y1616" s="14" t="s">
        <v>119</v>
      </c>
      <c r="Z1616" s="14" t="s">
        <v>119</v>
      </c>
      <c r="AA1616" s="14"/>
      <c r="AB1616" s="15">
        <f>retribucións!$N$71</f>
        <v>21167.275024320003</v>
      </c>
      <c r="AC1616" s="15">
        <f>retribucións!$H$55</f>
        <v>21327.358496639998</v>
      </c>
      <c r="AD1616" s="15">
        <f t="shared" si="69"/>
        <v>160.08347231999505</v>
      </c>
    </row>
    <row r="1617" spans="1:30" ht="15" customHeight="1" x14ac:dyDescent="0.25">
      <c r="A1617" s="13" t="s">
        <v>17</v>
      </c>
      <c r="B1617" s="13" t="s">
        <v>119</v>
      </c>
      <c r="C1617" s="14" t="s">
        <v>5191</v>
      </c>
      <c r="D1617" s="24" t="s">
        <v>5195</v>
      </c>
      <c r="E1617" s="14" t="s">
        <v>5196</v>
      </c>
      <c r="F1617" s="14" t="s">
        <v>1903</v>
      </c>
      <c r="G1617" s="11">
        <v>14</v>
      </c>
      <c r="H1617" s="15">
        <f>retribucións!$E$55</f>
        <v>7157.92</v>
      </c>
      <c r="I1617" s="11" t="s">
        <v>1349</v>
      </c>
      <c r="J1617" s="24" t="s">
        <v>1350</v>
      </c>
      <c r="K1617" s="11">
        <v>1</v>
      </c>
      <c r="L1617" s="14"/>
      <c r="M1617" s="14"/>
      <c r="N1617" s="12"/>
      <c r="O1617" s="25"/>
      <c r="P1617" s="14" t="s">
        <v>4750</v>
      </c>
      <c r="Q1617" s="11" t="s">
        <v>15</v>
      </c>
      <c r="R1617" s="16" t="s">
        <v>5194</v>
      </c>
      <c r="S1617" s="12"/>
      <c r="T1617" s="13" t="s">
        <v>17</v>
      </c>
      <c r="U1617" s="13" t="s">
        <v>6687</v>
      </c>
      <c r="V1617" s="11" t="s">
        <v>119</v>
      </c>
      <c r="W1617" s="14" t="s">
        <v>119</v>
      </c>
      <c r="X1617" s="14" t="s">
        <v>119</v>
      </c>
      <c r="Y1617" s="14" t="s">
        <v>119</v>
      </c>
      <c r="Z1617" s="14" t="s">
        <v>119</v>
      </c>
      <c r="AA1617" s="14"/>
      <c r="AB1617" s="15">
        <f>retribucións!$N$71</f>
        <v>21167.275024320003</v>
      </c>
      <c r="AC1617" s="15">
        <f>retribucións!$H$55</f>
        <v>21327.358496639998</v>
      </c>
      <c r="AD1617" s="15">
        <f t="shared" si="69"/>
        <v>160.08347231999505</v>
      </c>
    </row>
    <row r="1618" spans="1:30" ht="15" customHeight="1" x14ac:dyDescent="0.25">
      <c r="A1618" s="13" t="s">
        <v>17</v>
      </c>
      <c r="B1618" s="13" t="s">
        <v>119</v>
      </c>
      <c r="C1618" s="14" t="s">
        <v>5191</v>
      </c>
      <c r="D1618" s="24" t="s">
        <v>5197</v>
      </c>
      <c r="E1618" s="14" t="s">
        <v>5198</v>
      </c>
      <c r="F1618" s="14" t="s">
        <v>1903</v>
      </c>
      <c r="G1618" s="11">
        <v>14</v>
      </c>
      <c r="H1618" s="15">
        <f>retribucións!$E$55</f>
        <v>7157.92</v>
      </c>
      <c r="I1618" s="11" t="s">
        <v>1349</v>
      </c>
      <c r="J1618" s="24" t="s">
        <v>1350</v>
      </c>
      <c r="K1618" s="11">
        <v>1</v>
      </c>
      <c r="L1618" s="14"/>
      <c r="M1618" s="14"/>
      <c r="N1618" s="12"/>
      <c r="O1618" s="25"/>
      <c r="P1618" s="14" t="s">
        <v>4750</v>
      </c>
      <c r="Q1618" s="11" t="s">
        <v>15</v>
      </c>
      <c r="R1618" s="16" t="s">
        <v>5194</v>
      </c>
      <c r="S1618" s="12"/>
      <c r="T1618" s="13" t="s">
        <v>17</v>
      </c>
      <c r="U1618" s="13" t="s">
        <v>6687</v>
      </c>
      <c r="V1618" s="11" t="s">
        <v>119</v>
      </c>
      <c r="W1618" s="14" t="s">
        <v>119</v>
      </c>
      <c r="X1618" s="14" t="s">
        <v>119</v>
      </c>
      <c r="Y1618" s="14" t="s">
        <v>119</v>
      </c>
      <c r="Z1618" s="14" t="s">
        <v>119</v>
      </c>
      <c r="AA1618" s="14"/>
      <c r="AB1618" s="15">
        <f>retribucións!$N$71</f>
        <v>21167.275024320003</v>
      </c>
      <c r="AC1618" s="15">
        <f>retribucións!$H$55</f>
        <v>21327.358496639998</v>
      </c>
      <c r="AD1618" s="15">
        <f t="shared" si="69"/>
        <v>160.08347231999505</v>
      </c>
    </row>
    <row r="1619" spans="1:30" ht="15" customHeight="1" x14ac:dyDescent="0.25">
      <c r="A1619" s="13" t="s">
        <v>6687</v>
      </c>
      <c r="B1619" s="13" t="s">
        <v>119</v>
      </c>
      <c r="C1619" s="14" t="s">
        <v>5191</v>
      </c>
      <c r="D1619" s="24" t="s">
        <v>5199</v>
      </c>
      <c r="E1619" s="14" t="s">
        <v>5200</v>
      </c>
      <c r="F1619" s="14" t="s">
        <v>1903</v>
      </c>
      <c r="G1619" s="11">
        <v>14</v>
      </c>
      <c r="H1619" s="15">
        <f>retribucións!$E$55</f>
        <v>7157.92</v>
      </c>
      <c r="I1619" s="11" t="s">
        <v>1349</v>
      </c>
      <c r="J1619" s="24" t="s">
        <v>1350</v>
      </c>
      <c r="K1619" s="11">
        <v>1</v>
      </c>
      <c r="L1619" s="14"/>
      <c r="M1619" s="14"/>
      <c r="N1619" s="12"/>
      <c r="O1619" s="25"/>
      <c r="P1619" s="14" t="s">
        <v>5201</v>
      </c>
      <c r="Q1619" s="11" t="s">
        <v>15</v>
      </c>
      <c r="R1619" s="16">
        <v>3695</v>
      </c>
      <c r="S1619" s="12"/>
      <c r="T1619" s="13" t="s">
        <v>6687</v>
      </c>
      <c r="U1619" s="13" t="s">
        <v>6687</v>
      </c>
      <c r="V1619" s="11" t="s">
        <v>119</v>
      </c>
      <c r="W1619" s="14" t="s">
        <v>119</v>
      </c>
      <c r="X1619" s="14" t="s">
        <v>119</v>
      </c>
      <c r="Y1619" s="14" t="s">
        <v>119</v>
      </c>
      <c r="Z1619" s="14" t="s">
        <v>119</v>
      </c>
      <c r="AA1619" s="14"/>
      <c r="AB1619" s="15">
        <f>retribucións!$N$71/12*4.8</f>
        <v>8466.9100097280007</v>
      </c>
      <c r="AC1619" s="15">
        <f>retribucións!$H$55/12*4.8</f>
        <v>8530.943398655998</v>
      </c>
      <c r="AD1619" s="15">
        <f t="shared" si="69"/>
        <v>64.033388927997294</v>
      </c>
    </row>
    <row r="1620" spans="1:30" ht="15" customHeight="1" x14ac:dyDescent="0.25">
      <c r="A1620" s="13" t="s">
        <v>17</v>
      </c>
      <c r="B1620" s="13" t="s">
        <v>17</v>
      </c>
      <c r="C1620" s="14" t="s">
        <v>5191</v>
      </c>
      <c r="D1620" s="24" t="s">
        <v>5202</v>
      </c>
      <c r="E1620" s="14" t="s">
        <v>5203</v>
      </c>
      <c r="F1620" s="14" t="s">
        <v>2263</v>
      </c>
      <c r="G1620" s="11">
        <v>14</v>
      </c>
      <c r="H1620" s="15">
        <f>retribucións!$E$55</f>
        <v>7157.92</v>
      </c>
      <c r="I1620" s="11" t="s">
        <v>1349</v>
      </c>
      <c r="J1620" s="24" t="s">
        <v>1350</v>
      </c>
      <c r="K1620" s="11">
        <v>1</v>
      </c>
      <c r="L1620" s="14"/>
      <c r="M1620" s="14"/>
      <c r="N1620" s="12"/>
      <c r="O1620" s="25"/>
      <c r="P1620" s="14" t="s">
        <v>4750</v>
      </c>
      <c r="Q1620" s="11" t="s">
        <v>15</v>
      </c>
      <c r="R1620" s="16" t="s">
        <v>1001</v>
      </c>
      <c r="S1620" s="12"/>
      <c r="T1620" s="13" t="s">
        <v>17</v>
      </c>
      <c r="U1620" s="13" t="s">
        <v>17</v>
      </c>
      <c r="V1620" s="11">
        <v>519</v>
      </c>
      <c r="W1620" s="14" t="s">
        <v>1002</v>
      </c>
      <c r="X1620" s="14" t="s">
        <v>1003</v>
      </c>
      <c r="Y1620" s="14" t="s">
        <v>20</v>
      </c>
      <c r="Z1620" s="14">
        <v>0</v>
      </c>
      <c r="AA1620" s="14"/>
      <c r="AB1620" s="15">
        <f>retribucións!$N$71</f>
        <v>21167.275024320003</v>
      </c>
      <c r="AC1620" s="15">
        <f>retribucións!$H$55</f>
        <v>21327.358496639998</v>
      </c>
      <c r="AD1620" s="15">
        <f t="shared" si="69"/>
        <v>160.08347231999505</v>
      </c>
    </row>
    <row r="1621" spans="1:30" ht="15" customHeight="1" x14ac:dyDescent="0.25">
      <c r="A1621" s="13" t="s">
        <v>17</v>
      </c>
      <c r="B1621" s="13" t="s">
        <v>119</v>
      </c>
      <c r="C1621" s="14" t="s">
        <v>5191</v>
      </c>
      <c r="D1621" s="24" t="s">
        <v>5204</v>
      </c>
      <c r="E1621" s="14" t="s">
        <v>5205</v>
      </c>
      <c r="F1621" s="14" t="s">
        <v>2263</v>
      </c>
      <c r="G1621" s="11">
        <v>14</v>
      </c>
      <c r="H1621" s="15">
        <f>retribucións!$E$55</f>
        <v>7157.92</v>
      </c>
      <c r="I1621" s="11" t="s">
        <v>1349</v>
      </c>
      <c r="J1621" s="24" t="s">
        <v>1350</v>
      </c>
      <c r="K1621" s="11">
        <v>1</v>
      </c>
      <c r="L1621" s="14"/>
      <c r="M1621" s="14"/>
      <c r="N1621" s="12"/>
      <c r="O1621" s="25"/>
      <c r="P1621" s="14" t="s">
        <v>4750</v>
      </c>
      <c r="Q1621" s="11" t="s">
        <v>15</v>
      </c>
      <c r="R1621" s="16" t="s">
        <v>1001</v>
      </c>
      <c r="S1621" s="12"/>
      <c r="T1621" s="13" t="s">
        <v>17</v>
      </c>
      <c r="U1621" s="13" t="s">
        <v>6687</v>
      </c>
      <c r="V1621" s="11" t="s">
        <v>119</v>
      </c>
      <c r="W1621" s="14" t="s">
        <v>119</v>
      </c>
      <c r="X1621" s="14" t="s">
        <v>119</v>
      </c>
      <c r="Y1621" s="14" t="s">
        <v>119</v>
      </c>
      <c r="Z1621" s="14" t="s">
        <v>119</v>
      </c>
      <c r="AA1621" s="14"/>
      <c r="AB1621" s="15">
        <f>retribucións!$N$71</f>
        <v>21167.275024320003</v>
      </c>
      <c r="AC1621" s="15">
        <f>retribucións!$H$55</f>
        <v>21327.358496639998</v>
      </c>
      <c r="AD1621" s="15">
        <f t="shared" si="69"/>
        <v>160.08347231999505</v>
      </c>
    </row>
    <row r="1622" spans="1:30" ht="15" customHeight="1" x14ac:dyDescent="0.25">
      <c r="A1622" s="13" t="s">
        <v>17</v>
      </c>
      <c r="B1622" s="13" t="s">
        <v>119</v>
      </c>
      <c r="C1622" s="14" t="s">
        <v>5191</v>
      </c>
      <c r="D1622" s="24" t="s">
        <v>5206</v>
      </c>
      <c r="E1622" s="14" t="s">
        <v>5207</v>
      </c>
      <c r="F1622" s="14" t="s">
        <v>2263</v>
      </c>
      <c r="G1622" s="11">
        <v>14</v>
      </c>
      <c r="H1622" s="15">
        <f>retribucións!$E$55</f>
        <v>7157.92</v>
      </c>
      <c r="I1622" s="11" t="s">
        <v>1349</v>
      </c>
      <c r="J1622" s="24" t="s">
        <v>1350</v>
      </c>
      <c r="K1622" s="11">
        <v>1</v>
      </c>
      <c r="L1622" s="14"/>
      <c r="M1622" s="14"/>
      <c r="N1622" s="12"/>
      <c r="O1622" s="25"/>
      <c r="P1622" s="14" t="s">
        <v>4750</v>
      </c>
      <c r="Q1622" s="11" t="s">
        <v>15</v>
      </c>
      <c r="R1622" s="16" t="s">
        <v>1001</v>
      </c>
      <c r="S1622" s="12"/>
      <c r="T1622" s="13" t="s">
        <v>17</v>
      </c>
      <c r="U1622" s="13" t="s">
        <v>6687</v>
      </c>
      <c r="V1622" s="11" t="s">
        <v>119</v>
      </c>
      <c r="W1622" s="14" t="s">
        <v>119</v>
      </c>
      <c r="X1622" s="14" t="s">
        <v>119</v>
      </c>
      <c r="Y1622" s="14" t="s">
        <v>119</v>
      </c>
      <c r="Z1622" s="14" t="s">
        <v>119</v>
      </c>
      <c r="AA1622" s="14"/>
      <c r="AB1622" s="15">
        <f>retribucións!$N$71</f>
        <v>21167.275024320003</v>
      </c>
      <c r="AC1622" s="15">
        <f>retribucións!$H$55</f>
        <v>21327.358496639998</v>
      </c>
      <c r="AD1622" s="15">
        <f t="shared" si="69"/>
        <v>160.08347231999505</v>
      </c>
    </row>
    <row r="1623" spans="1:30" ht="15" customHeight="1" x14ac:dyDescent="0.25">
      <c r="A1623" s="13" t="s">
        <v>17</v>
      </c>
      <c r="B1623" s="13" t="s">
        <v>119</v>
      </c>
      <c r="C1623" s="14" t="s">
        <v>5191</v>
      </c>
      <c r="D1623" s="24" t="s">
        <v>5208</v>
      </c>
      <c r="E1623" s="14" t="s">
        <v>5209</v>
      </c>
      <c r="F1623" s="14" t="s">
        <v>2263</v>
      </c>
      <c r="G1623" s="11">
        <v>14</v>
      </c>
      <c r="H1623" s="15">
        <f>retribucións!$E$55</f>
        <v>7157.92</v>
      </c>
      <c r="I1623" s="11" t="s">
        <v>1349</v>
      </c>
      <c r="J1623" s="24" t="s">
        <v>1350</v>
      </c>
      <c r="K1623" s="11">
        <v>1</v>
      </c>
      <c r="L1623" s="14"/>
      <c r="M1623" s="14"/>
      <c r="N1623" s="12"/>
      <c r="O1623" s="25"/>
      <c r="P1623" s="14" t="s">
        <v>4750</v>
      </c>
      <c r="Q1623" s="11" t="s">
        <v>15</v>
      </c>
      <c r="R1623" s="16" t="s">
        <v>1001</v>
      </c>
      <c r="S1623" s="12"/>
      <c r="T1623" s="13" t="s">
        <v>17</v>
      </c>
      <c r="U1623" s="13" t="s">
        <v>6687</v>
      </c>
      <c r="V1623" s="11" t="s">
        <v>119</v>
      </c>
      <c r="W1623" s="14" t="s">
        <v>119</v>
      </c>
      <c r="X1623" s="14" t="s">
        <v>119</v>
      </c>
      <c r="Y1623" s="14" t="s">
        <v>119</v>
      </c>
      <c r="Z1623" s="14" t="s">
        <v>119</v>
      </c>
      <c r="AA1623" s="14"/>
      <c r="AB1623" s="15">
        <f>retribucións!$N$71</f>
        <v>21167.275024320003</v>
      </c>
      <c r="AC1623" s="15">
        <f>retribucións!$H$55</f>
        <v>21327.358496639998</v>
      </c>
      <c r="AD1623" s="15">
        <f t="shared" si="69"/>
        <v>160.08347231999505</v>
      </c>
    </row>
    <row r="1624" spans="1:30" ht="15" customHeight="1" x14ac:dyDescent="0.25">
      <c r="A1624" s="13" t="s">
        <v>17</v>
      </c>
      <c r="B1624" s="13" t="s">
        <v>119</v>
      </c>
      <c r="C1624" s="14" t="s">
        <v>5191</v>
      </c>
      <c r="D1624" s="24" t="s">
        <v>5210</v>
      </c>
      <c r="E1624" s="14" t="s">
        <v>5211</v>
      </c>
      <c r="F1624" s="14" t="s">
        <v>2263</v>
      </c>
      <c r="G1624" s="11">
        <v>14</v>
      </c>
      <c r="H1624" s="15">
        <f>retribucións!$E$55</f>
        <v>7157.92</v>
      </c>
      <c r="I1624" s="11" t="s">
        <v>1349</v>
      </c>
      <c r="J1624" s="24" t="s">
        <v>1350</v>
      </c>
      <c r="K1624" s="11">
        <v>1</v>
      </c>
      <c r="L1624" s="14"/>
      <c r="M1624" s="14"/>
      <c r="N1624" s="12"/>
      <c r="O1624" s="25"/>
      <c r="P1624" s="14" t="s">
        <v>4750</v>
      </c>
      <c r="Q1624" s="11" t="s">
        <v>15</v>
      </c>
      <c r="R1624" s="16" t="s">
        <v>1001</v>
      </c>
      <c r="S1624" s="12"/>
      <c r="T1624" s="13" t="s">
        <v>17</v>
      </c>
      <c r="U1624" s="13" t="s">
        <v>6687</v>
      </c>
      <c r="V1624" s="11" t="s">
        <v>119</v>
      </c>
      <c r="W1624" s="14" t="s">
        <v>119</v>
      </c>
      <c r="X1624" s="14" t="s">
        <v>119</v>
      </c>
      <c r="Y1624" s="14" t="s">
        <v>119</v>
      </c>
      <c r="Z1624" s="14" t="s">
        <v>119</v>
      </c>
      <c r="AA1624" s="14"/>
      <c r="AB1624" s="15">
        <f>retribucións!$N$71</f>
        <v>21167.275024320003</v>
      </c>
      <c r="AC1624" s="15">
        <f>retribucións!$H$55</f>
        <v>21327.358496639998</v>
      </c>
      <c r="AD1624" s="15">
        <f t="shared" si="69"/>
        <v>160.08347231999505</v>
      </c>
    </row>
    <row r="1625" spans="1:30" ht="15" customHeight="1" x14ac:dyDescent="0.25">
      <c r="A1625" s="13" t="s">
        <v>17</v>
      </c>
      <c r="B1625" s="13" t="s">
        <v>17</v>
      </c>
      <c r="C1625" s="14" t="s">
        <v>5191</v>
      </c>
      <c r="D1625" s="24" t="s">
        <v>5212</v>
      </c>
      <c r="E1625" s="14" t="s">
        <v>5213</v>
      </c>
      <c r="F1625" s="14" t="s">
        <v>2263</v>
      </c>
      <c r="G1625" s="11">
        <v>14</v>
      </c>
      <c r="H1625" s="15">
        <f>retribucións!$E$55</f>
        <v>7157.92</v>
      </c>
      <c r="I1625" s="11" t="s">
        <v>1349</v>
      </c>
      <c r="J1625" s="24" t="s">
        <v>1350</v>
      </c>
      <c r="K1625" s="11">
        <v>1</v>
      </c>
      <c r="L1625" s="14"/>
      <c r="M1625" s="14"/>
      <c r="N1625" s="12"/>
      <c r="O1625" s="25"/>
      <c r="P1625" s="14" t="s">
        <v>4750</v>
      </c>
      <c r="Q1625" s="11" t="s">
        <v>15</v>
      </c>
      <c r="R1625" s="16" t="s">
        <v>1001</v>
      </c>
      <c r="S1625" s="12"/>
      <c r="T1625" s="13" t="s">
        <v>17</v>
      </c>
      <c r="U1625" s="13" t="s">
        <v>17</v>
      </c>
      <c r="V1625" s="11">
        <v>589</v>
      </c>
      <c r="W1625" s="14" t="s">
        <v>1004</v>
      </c>
      <c r="X1625" s="14" t="s">
        <v>1005</v>
      </c>
      <c r="Y1625" s="14" t="s">
        <v>44</v>
      </c>
      <c r="Z1625" s="14">
        <v>0</v>
      </c>
      <c r="AA1625" s="14"/>
      <c r="AB1625" s="15">
        <f>retribucións!$N$71</f>
        <v>21167.275024320003</v>
      </c>
      <c r="AC1625" s="15">
        <f>retribucións!$H$55</f>
        <v>21327.358496639998</v>
      </c>
      <c r="AD1625" s="15">
        <f t="shared" si="69"/>
        <v>160.08347231999505</v>
      </c>
    </row>
    <row r="1626" spans="1:30" ht="15" customHeight="1" x14ac:dyDescent="0.25">
      <c r="A1626" s="13" t="s">
        <v>17</v>
      </c>
      <c r="B1626" s="13" t="s">
        <v>119</v>
      </c>
      <c r="C1626" s="14" t="s">
        <v>5191</v>
      </c>
      <c r="D1626" s="24" t="s">
        <v>5214</v>
      </c>
      <c r="E1626" s="14" t="s">
        <v>5215</v>
      </c>
      <c r="F1626" s="14" t="s">
        <v>2263</v>
      </c>
      <c r="G1626" s="11">
        <v>14</v>
      </c>
      <c r="H1626" s="15">
        <f>retribucións!$E$55</f>
        <v>7157.92</v>
      </c>
      <c r="I1626" s="11" t="s">
        <v>1349</v>
      </c>
      <c r="J1626" s="24" t="s">
        <v>1350</v>
      </c>
      <c r="K1626" s="11">
        <v>1</v>
      </c>
      <c r="L1626" s="14"/>
      <c r="M1626" s="14"/>
      <c r="N1626" s="12"/>
      <c r="O1626" s="25"/>
      <c r="P1626" s="14" t="s">
        <v>4750</v>
      </c>
      <c r="Q1626" s="11" t="s">
        <v>15</v>
      </c>
      <c r="R1626" s="16" t="s">
        <v>1001</v>
      </c>
      <c r="S1626" s="12"/>
      <c r="T1626" s="13" t="s">
        <v>17</v>
      </c>
      <c r="U1626" s="13" t="s">
        <v>6687</v>
      </c>
      <c r="V1626" s="11" t="s">
        <v>119</v>
      </c>
      <c r="W1626" s="14" t="s">
        <v>119</v>
      </c>
      <c r="X1626" s="14" t="s">
        <v>119</v>
      </c>
      <c r="Y1626" s="14" t="s">
        <v>119</v>
      </c>
      <c r="Z1626" s="14" t="s">
        <v>119</v>
      </c>
      <c r="AA1626" s="14"/>
      <c r="AB1626" s="15">
        <f>retribucións!$N$71</f>
        <v>21167.275024320003</v>
      </c>
      <c r="AC1626" s="15">
        <f>retribucións!$H$55</f>
        <v>21327.358496639998</v>
      </c>
      <c r="AD1626" s="15">
        <f t="shared" si="69"/>
        <v>160.08347231999505</v>
      </c>
    </row>
    <row r="1627" spans="1:30" ht="15" customHeight="1" x14ac:dyDescent="0.25">
      <c r="A1627" s="13" t="s">
        <v>17</v>
      </c>
      <c r="B1627" s="13" t="s">
        <v>17</v>
      </c>
      <c r="C1627" s="14" t="s">
        <v>5191</v>
      </c>
      <c r="D1627" s="24" t="s">
        <v>5216</v>
      </c>
      <c r="E1627" s="14" t="s">
        <v>5217</v>
      </c>
      <c r="F1627" s="14" t="s">
        <v>2263</v>
      </c>
      <c r="G1627" s="11">
        <v>14</v>
      </c>
      <c r="H1627" s="15">
        <f>retribucións!$E$55</f>
        <v>7157.92</v>
      </c>
      <c r="I1627" s="11" t="s">
        <v>1349</v>
      </c>
      <c r="J1627" s="24" t="s">
        <v>1350</v>
      </c>
      <c r="K1627" s="11">
        <v>1</v>
      </c>
      <c r="L1627" s="14"/>
      <c r="M1627" s="14"/>
      <c r="N1627" s="12"/>
      <c r="O1627" s="25"/>
      <c r="P1627" s="14" t="s">
        <v>4750</v>
      </c>
      <c r="Q1627" s="11" t="s">
        <v>15</v>
      </c>
      <c r="R1627" s="16" t="s">
        <v>1001</v>
      </c>
      <c r="S1627" s="12"/>
      <c r="T1627" s="13" t="s">
        <v>17</v>
      </c>
      <c r="U1627" s="13" t="s">
        <v>17</v>
      </c>
      <c r="V1627" s="11">
        <v>327</v>
      </c>
      <c r="W1627" s="14" t="s">
        <v>1006</v>
      </c>
      <c r="X1627" s="14" t="s">
        <v>1007</v>
      </c>
      <c r="Y1627" s="14" t="s">
        <v>20</v>
      </c>
      <c r="Z1627" s="14">
        <v>0</v>
      </c>
      <c r="AA1627" s="14"/>
      <c r="AB1627" s="15">
        <f>retribucións!$N$71</f>
        <v>21167.275024320003</v>
      </c>
      <c r="AC1627" s="15">
        <f>retribucións!$H$55</f>
        <v>21327.358496639998</v>
      </c>
      <c r="AD1627" s="15">
        <f t="shared" si="69"/>
        <v>160.08347231999505</v>
      </c>
    </row>
    <row r="1628" spans="1:30" ht="15" customHeight="1" x14ac:dyDescent="0.25">
      <c r="A1628" s="13" t="s">
        <v>17</v>
      </c>
      <c r="B1628" s="13" t="s">
        <v>119</v>
      </c>
      <c r="C1628" s="14" t="s">
        <v>5191</v>
      </c>
      <c r="D1628" s="24" t="s">
        <v>5218</v>
      </c>
      <c r="E1628" s="14" t="s">
        <v>5219</v>
      </c>
      <c r="F1628" s="14" t="s">
        <v>2263</v>
      </c>
      <c r="G1628" s="11">
        <v>14</v>
      </c>
      <c r="H1628" s="15">
        <f>retribucións!$E$55</f>
        <v>7157.92</v>
      </c>
      <c r="I1628" s="11" t="s">
        <v>1349</v>
      </c>
      <c r="J1628" s="24" t="s">
        <v>1350</v>
      </c>
      <c r="K1628" s="11">
        <v>1</v>
      </c>
      <c r="L1628" s="14"/>
      <c r="M1628" s="14"/>
      <c r="N1628" s="12"/>
      <c r="O1628" s="25"/>
      <c r="P1628" s="14" t="s">
        <v>4750</v>
      </c>
      <c r="Q1628" s="11" t="s">
        <v>15</v>
      </c>
      <c r="R1628" s="16" t="s">
        <v>1001</v>
      </c>
      <c r="S1628" s="12"/>
      <c r="T1628" s="13" t="s">
        <v>17</v>
      </c>
      <c r="U1628" s="13" t="s">
        <v>6687</v>
      </c>
      <c r="V1628" s="11" t="s">
        <v>119</v>
      </c>
      <c r="W1628" s="14" t="s">
        <v>119</v>
      </c>
      <c r="X1628" s="14" t="s">
        <v>119</v>
      </c>
      <c r="Y1628" s="14" t="s">
        <v>119</v>
      </c>
      <c r="Z1628" s="14" t="s">
        <v>119</v>
      </c>
      <c r="AA1628" s="14"/>
      <c r="AB1628" s="15">
        <f>retribucións!$N$71</f>
        <v>21167.275024320003</v>
      </c>
      <c r="AC1628" s="15">
        <f>retribucións!$H$55</f>
        <v>21327.358496639998</v>
      </c>
      <c r="AD1628" s="15">
        <f t="shared" si="69"/>
        <v>160.08347231999505</v>
      </c>
    </row>
    <row r="1629" spans="1:30" ht="15" customHeight="1" x14ac:dyDescent="0.25">
      <c r="A1629" s="13" t="s">
        <v>17</v>
      </c>
      <c r="B1629" s="13" t="s">
        <v>119</v>
      </c>
      <c r="C1629" s="14" t="s">
        <v>5191</v>
      </c>
      <c r="D1629" s="24" t="s">
        <v>5220</v>
      </c>
      <c r="E1629" s="14" t="s">
        <v>5221</v>
      </c>
      <c r="F1629" s="14" t="s">
        <v>2263</v>
      </c>
      <c r="G1629" s="11">
        <v>14</v>
      </c>
      <c r="H1629" s="15">
        <f>retribucións!$E$55</f>
        <v>7157.92</v>
      </c>
      <c r="I1629" s="11" t="s">
        <v>1349</v>
      </c>
      <c r="J1629" s="24" t="s">
        <v>1350</v>
      </c>
      <c r="K1629" s="11">
        <v>1</v>
      </c>
      <c r="L1629" s="14"/>
      <c r="M1629" s="14"/>
      <c r="N1629" s="12"/>
      <c r="O1629" s="25"/>
      <c r="P1629" s="14" t="s">
        <v>4750</v>
      </c>
      <c r="Q1629" s="11" t="s">
        <v>15</v>
      </c>
      <c r="R1629" s="16" t="s">
        <v>1001</v>
      </c>
      <c r="S1629" s="12"/>
      <c r="T1629" s="13" t="s">
        <v>17</v>
      </c>
      <c r="U1629" s="13" t="s">
        <v>6687</v>
      </c>
      <c r="V1629" s="11" t="s">
        <v>119</v>
      </c>
      <c r="W1629" s="14" t="s">
        <v>119</v>
      </c>
      <c r="X1629" s="14" t="s">
        <v>119</v>
      </c>
      <c r="Y1629" s="14" t="s">
        <v>119</v>
      </c>
      <c r="Z1629" s="14" t="s">
        <v>119</v>
      </c>
      <c r="AA1629" s="14"/>
      <c r="AB1629" s="15">
        <f>retribucións!$N$71</f>
        <v>21167.275024320003</v>
      </c>
      <c r="AC1629" s="15">
        <f>retribucións!$H$55</f>
        <v>21327.358496639998</v>
      </c>
      <c r="AD1629" s="15">
        <f t="shared" si="69"/>
        <v>160.08347231999505</v>
      </c>
    </row>
    <row r="1630" spans="1:30" ht="15" customHeight="1" x14ac:dyDescent="0.25">
      <c r="A1630" s="13" t="s">
        <v>17</v>
      </c>
      <c r="B1630" s="13" t="s">
        <v>17</v>
      </c>
      <c r="C1630" s="14" t="s">
        <v>5191</v>
      </c>
      <c r="D1630" s="24" t="s">
        <v>5222</v>
      </c>
      <c r="E1630" s="14" t="s">
        <v>5223</v>
      </c>
      <c r="F1630" s="14" t="s">
        <v>2263</v>
      </c>
      <c r="G1630" s="11">
        <v>14</v>
      </c>
      <c r="H1630" s="15">
        <f>retribucións!$E$55</f>
        <v>7157.92</v>
      </c>
      <c r="I1630" s="11" t="s">
        <v>1349</v>
      </c>
      <c r="J1630" s="24" t="s">
        <v>1350</v>
      </c>
      <c r="K1630" s="11">
        <v>1</v>
      </c>
      <c r="L1630" s="14"/>
      <c r="M1630" s="14"/>
      <c r="N1630" s="12"/>
      <c r="O1630" s="25"/>
      <c r="P1630" s="14" t="s">
        <v>4750</v>
      </c>
      <c r="Q1630" s="11" t="s">
        <v>15</v>
      </c>
      <c r="R1630" s="16" t="s">
        <v>1001</v>
      </c>
      <c r="S1630" s="12"/>
      <c r="T1630" s="13" t="s">
        <v>17</v>
      </c>
      <c r="U1630" s="13" t="s">
        <v>17</v>
      </c>
      <c r="V1630" s="11">
        <v>76</v>
      </c>
      <c r="W1630" s="14" t="s">
        <v>1008</v>
      </c>
      <c r="X1630" s="14" t="s">
        <v>1009</v>
      </c>
      <c r="Y1630" s="14" t="s">
        <v>20</v>
      </c>
      <c r="Z1630" s="14">
        <v>0</v>
      </c>
      <c r="AA1630" s="14"/>
      <c r="AB1630" s="15">
        <f>retribucións!$N$71</f>
        <v>21167.275024320003</v>
      </c>
      <c r="AC1630" s="15">
        <f>retribucións!$H$55</f>
        <v>21327.358496639998</v>
      </c>
      <c r="AD1630" s="15">
        <f t="shared" si="69"/>
        <v>160.08347231999505</v>
      </c>
    </row>
    <row r="1631" spans="1:30" ht="15" customHeight="1" x14ac:dyDescent="0.25">
      <c r="A1631" s="13" t="s">
        <v>17</v>
      </c>
      <c r="B1631" s="13" t="s">
        <v>119</v>
      </c>
      <c r="C1631" s="14" t="s">
        <v>5191</v>
      </c>
      <c r="D1631" s="24" t="s">
        <v>5224</v>
      </c>
      <c r="E1631" s="14" t="s">
        <v>5225</v>
      </c>
      <c r="F1631" s="14" t="s">
        <v>2263</v>
      </c>
      <c r="G1631" s="11">
        <v>14</v>
      </c>
      <c r="H1631" s="15">
        <f>retribucións!$E$55</f>
        <v>7157.92</v>
      </c>
      <c r="I1631" s="11" t="s">
        <v>1349</v>
      </c>
      <c r="J1631" s="24" t="s">
        <v>1350</v>
      </c>
      <c r="K1631" s="11">
        <v>1</v>
      </c>
      <c r="L1631" s="14"/>
      <c r="M1631" s="14"/>
      <c r="N1631" s="12"/>
      <c r="O1631" s="25"/>
      <c r="P1631" s="14" t="s">
        <v>4750</v>
      </c>
      <c r="Q1631" s="11" t="s">
        <v>15</v>
      </c>
      <c r="R1631" s="16" t="s">
        <v>1001</v>
      </c>
      <c r="S1631" s="12"/>
      <c r="T1631" s="13" t="s">
        <v>17</v>
      </c>
      <c r="U1631" s="13" t="s">
        <v>6687</v>
      </c>
      <c r="V1631" s="11" t="s">
        <v>119</v>
      </c>
      <c r="W1631" s="14" t="s">
        <v>119</v>
      </c>
      <c r="X1631" s="14" t="s">
        <v>119</v>
      </c>
      <c r="Y1631" s="14" t="s">
        <v>119</v>
      </c>
      <c r="Z1631" s="14" t="s">
        <v>119</v>
      </c>
      <c r="AA1631" s="14"/>
      <c r="AB1631" s="15">
        <f>retribucións!$N$71</f>
        <v>21167.275024320003</v>
      </c>
      <c r="AC1631" s="15">
        <f>retribucións!$H$55</f>
        <v>21327.358496639998</v>
      </c>
      <c r="AD1631" s="15">
        <f t="shared" si="69"/>
        <v>160.08347231999505</v>
      </c>
    </row>
    <row r="1632" spans="1:30" ht="15" customHeight="1" x14ac:dyDescent="0.25">
      <c r="A1632" s="13" t="s">
        <v>17</v>
      </c>
      <c r="B1632" s="13" t="s">
        <v>119</v>
      </c>
      <c r="C1632" s="14" t="s">
        <v>5191</v>
      </c>
      <c r="D1632" s="24" t="s">
        <v>5226</v>
      </c>
      <c r="E1632" s="14" t="s">
        <v>5227</v>
      </c>
      <c r="F1632" s="14" t="s">
        <v>2263</v>
      </c>
      <c r="G1632" s="11">
        <v>14</v>
      </c>
      <c r="H1632" s="15">
        <f>retribucións!$E$55</f>
        <v>7157.92</v>
      </c>
      <c r="I1632" s="11" t="s">
        <v>1349</v>
      </c>
      <c r="J1632" s="24" t="s">
        <v>1350</v>
      </c>
      <c r="K1632" s="11">
        <v>1</v>
      </c>
      <c r="L1632" s="14"/>
      <c r="M1632" s="14"/>
      <c r="N1632" s="12"/>
      <c r="O1632" s="25"/>
      <c r="P1632" s="14" t="s">
        <v>4750</v>
      </c>
      <c r="Q1632" s="11" t="s">
        <v>15</v>
      </c>
      <c r="R1632" s="16" t="s">
        <v>1001</v>
      </c>
      <c r="S1632" s="12"/>
      <c r="T1632" s="13" t="s">
        <v>17</v>
      </c>
      <c r="U1632" s="13" t="s">
        <v>6687</v>
      </c>
      <c r="V1632" s="11" t="s">
        <v>119</v>
      </c>
      <c r="W1632" s="14" t="s">
        <v>119</v>
      </c>
      <c r="X1632" s="14" t="s">
        <v>119</v>
      </c>
      <c r="Y1632" s="14" t="s">
        <v>119</v>
      </c>
      <c r="Z1632" s="14" t="s">
        <v>119</v>
      </c>
      <c r="AA1632" s="14"/>
      <c r="AB1632" s="15">
        <f>retribucións!$N$71</f>
        <v>21167.275024320003</v>
      </c>
      <c r="AC1632" s="15">
        <f>retribucións!$H$55</f>
        <v>21327.358496639998</v>
      </c>
      <c r="AD1632" s="15">
        <f t="shared" si="69"/>
        <v>160.08347231999505</v>
      </c>
    </row>
    <row r="1633" spans="1:30" ht="15" customHeight="1" x14ac:dyDescent="0.25">
      <c r="A1633" s="13" t="s">
        <v>17</v>
      </c>
      <c r="B1633" s="13" t="s">
        <v>119</v>
      </c>
      <c r="C1633" s="14" t="s">
        <v>5191</v>
      </c>
      <c r="D1633" s="24" t="s">
        <v>5228</v>
      </c>
      <c r="E1633" s="14" t="s">
        <v>5229</v>
      </c>
      <c r="F1633" s="14" t="s">
        <v>2263</v>
      </c>
      <c r="G1633" s="11">
        <v>14</v>
      </c>
      <c r="H1633" s="15">
        <f>retribucións!$E$55</f>
        <v>7157.92</v>
      </c>
      <c r="I1633" s="11" t="s">
        <v>1349</v>
      </c>
      <c r="J1633" s="24" t="s">
        <v>1350</v>
      </c>
      <c r="K1633" s="11">
        <v>1</v>
      </c>
      <c r="L1633" s="14"/>
      <c r="M1633" s="14"/>
      <c r="N1633" s="12"/>
      <c r="O1633" s="25"/>
      <c r="P1633" s="14" t="s">
        <v>4750</v>
      </c>
      <c r="Q1633" s="11" t="s">
        <v>15</v>
      </c>
      <c r="R1633" s="16" t="s">
        <v>1001</v>
      </c>
      <c r="S1633" s="12"/>
      <c r="T1633" s="13" t="s">
        <v>17</v>
      </c>
      <c r="U1633" s="13" t="s">
        <v>6687</v>
      </c>
      <c r="V1633" s="11" t="s">
        <v>119</v>
      </c>
      <c r="W1633" s="14" t="s">
        <v>119</v>
      </c>
      <c r="X1633" s="14" t="s">
        <v>119</v>
      </c>
      <c r="Y1633" s="14" t="s">
        <v>119</v>
      </c>
      <c r="Z1633" s="14" t="s">
        <v>119</v>
      </c>
      <c r="AA1633" s="14"/>
      <c r="AB1633" s="15">
        <f>retribucións!$N$71</f>
        <v>21167.275024320003</v>
      </c>
      <c r="AC1633" s="15">
        <f>retribucións!$H$55</f>
        <v>21327.358496639998</v>
      </c>
      <c r="AD1633" s="15">
        <f t="shared" si="69"/>
        <v>160.08347231999505</v>
      </c>
    </row>
    <row r="1634" spans="1:30" ht="15" customHeight="1" x14ac:dyDescent="0.25">
      <c r="A1634" s="13" t="s">
        <v>17</v>
      </c>
      <c r="B1634" s="13" t="s">
        <v>119</v>
      </c>
      <c r="C1634" s="14" t="s">
        <v>5191</v>
      </c>
      <c r="D1634" s="24" t="s">
        <v>5230</v>
      </c>
      <c r="E1634" s="14" t="s">
        <v>5231</v>
      </c>
      <c r="F1634" s="14" t="s">
        <v>2263</v>
      </c>
      <c r="G1634" s="11">
        <v>14</v>
      </c>
      <c r="H1634" s="15">
        <f>retribucións!$E$55</f>
        <v>7157.92</v>
      </c>
      <c r="I1634" s="11" t="s">
        <v>1349</v>
      </c>
      <c r="J1634" s="24" t="s">
        <v>1350</v>
      </c>
      <c r="K1634" s="11">
        <v>1</v>
      </c>
      <c r="L1634" s="14"/>
      <c r="M1634" s="14"/>
      <c r="N1634" s="12"/>
      <c r="O1634" s="25"/>
      <c r="P1634" s="14" t="s">
        <v>4750</v>
      </c>
      <c r="Q1634" s="11" t="s">
        <v>15</v>
      </c>
      <c r="R1634" s="16">
        <v>4205</v>
      </c>
      <c r="S1634" s="12"/>
      <c r="T1634" s="13" t="s">
        <v>17</v>
      </c>
      <c r="U1634" s="13" t="s">
        <v>6687</v>
      </c>
      <c r="V1634" s="11" t="s">
        <v>119</v>
      </c>
      <c r="W1634" s="14" t="s">
        <v>119</v>
      </c>
      <c r="X1634" s="14" t="s">
        <v>119</v>
      </c>
      <c r="Y1634" s="14" t="s">
        <v>119</v>
      </c>
      <c r="Z1634" s="14" t="s">
        <v>119</v>
      </c>
      <c r="AA1634" s="14"/>
      <c r="AB1634" s="15">
        <f>retribucións!$N$71</f>
        <v>21167.275024320003</v>
      </c>
      <c r="AC1634" s="15">
        <f>retribucións!$H$55</f>
        <v>21327.358496639998</v>
      </c>
      <c r="AD1634" s="15">
        <f t="shared" si="69"/>
        <v>160.08347231999505</v>
      </c>
    </row>
    <row r="1635" spans="1:30" ht="15" customHeight="1" x14ac:dyDescent="0.25">
      <c r="A1635" s="13" t="s">
        <v>17</v>
      </c>
      <c r="B1635" s="13" t="s">
        <v>119</v>
      </c>
      <c r="C1635" s="14" t="s">
        <v>5191</v>
      </c>
      <c r="D1635" s="24" t="s">
        <v>5232</v>
      </c>
      <c r="E1635" s="14" t="s">
        <v>5233</v>
      </c>
      <c r="F1635" s="14" t="s">
        <v>2263</v>
      </c>
      <c r="G1635" s="11">
        <v>14</v>
      </c>
      <c r="H1635" s="15">
        <f>retribucións!$E$55</f>
        <v>7157.92</v>
      </c>
      <c r="I1635" s="11" t="s">
        <v>1349</v>
      </c>
      <c r="J1635" s="24" t="s">
        <v>1350</v>
      </c>
      <c r="K1635" s="11">
        <v>1</v>
      </c>
      <c r="L1635" s="14"/>
      <c r="M1635" s="14"/>
      <c r="N1635" s="12"/>
      <c r="O1635" s="25"/>
      <c r="P1635" s="14" t="s">
        <v>4750</v>
      </c>
      <c r="Q1635" s="11" t="s">
        <v>15</v>
      </c>
      <c r="R1635" s="16" t="s">
        <v>1001</v>
      </c>
      <c r="S1635" s="12"/>
      <c r="T1635" s="13" t="s">
        <v>17</v>
      </c>
      <c r="U1635" s="13" t="s">
        <v>6687</v>
      </c>
      <c r="V1635" s="11" t="s">
        <v>119</v>
      </c>
      <c r="W1635" s="14" t="s">
        <v>119</v>
      </c>
      <c r="X1635" s="14" t="s">
        <v>119</v>
      </c>
      <c r="Y1635" s="14" t="s">
        <v>119</v>
      </c>
      <c r="Z1635" s="14" t="s">
        <v>119</v>
      </c>
      <c r="AA1635" s="14"/>
      <c r="AB1635" s="15">
        <f>retribucións!$N$71</f>
        <v>21167.275024320003</v>
      </c>
      <c r="AC1635" s="15">
        <f>retribucións!$H$55</f>
        <v>21327.358496639998</v>
      </c>
      <c r="AD1635" s="15">
        <f t="shared" si="69"/>
        <v>160.08347231999505</v>
      </c>
    </row>
    <row r="1636" spans="1:30" ht="15" customHeight="1" x14ac:dyDescent="0.25">
      <c r="A1636" s="13" t="s">
        <v>17</v>
      </c>
      <c r="B1636" s="13" t="s">
        <v>119</v>
      </c>
      <c r="C1636" s="14" t="s">
        <v>5191</v>
      </c>
      <c r="D1636" s="24" t="s">
        <v>5234</v>
      </c>
      <c r="E1636" s="14" t="s">
        <v>5235</v>
      </c>
      <c r="F1636" s="14" t="s">
        <v>2263</v>
      </c>
      <c r="G1636" s="11">
        <v>14</v>
      </c>
      <c r="H1636" s="15">
        <f>retribucións!$E$55</f>
        <v>7157.92</v>
      </c>
      <c r="I1636" s="11" t="s">
        <v>1349</v>
      </c>
      <c r="J1636" s="24" t="s">
        <v>1350</v>
      </c>
      <c r="K1636" s="11">
        <v>1</v>
      </c>
      <c r="L1636" s="14"/>
      <c r="M1636" s="14"/>
      <c r="N1636" s="12"/>
      <c r="O1636" s="25"/>
      <c r="P1636" s="14" t="s">
        <v>4750</v>
      </c>
      <c r="Q1636" s="11" t="s">
        <v>15</v>
      </c>
      <c r="R1636" s="16" t="s">
        <v>1001</v>
      </c>
      <c r="S1636" s="12"/>
      <c r="T1636" s="13" t="s">
        <v>17</v>
      </c>
      <c r="U1636" s="13" t="s">
        <v>6687</v>
      </c>
      <c r="V1636" s="11" t="s">
        <v>119</v>
      </c>
      <c r="W1636" s="14" t="s">
        <v>119</v>
      </c>
      <c r="X1636" s="14" t="s">
        <v>119</v>
      </c>
      <c r="Y1636" s="14" t="s">
        <v>119</v>
      </c>
      <c r="Z1636" s="14" t="s">
        <v>119</v>
      </c>
      <c r="AA1636" s="14"/>
      <c r="AB1636" s="15">
        <f>retribucións!$N$71</f>
        <v>21167.275024320003</v>
      </c>
      <c r="AC1636" s="15">
        <f>retribucións!$H$55</f>
        <v>21327.358496639998</v>
      </c>
      <c r="AD1636" s="15">
        <f t="shared" si="69"/>
        <v>160.08347231999505</v>
      </c>
    </row>
    <row r="1637" spans="1:30" ht="15" customHeight="1" x14ac:dyDescent="0.25">
      <c r="A1637" s="13" t="s">
        <v>17</v>
      </c>
      <c r="B1637" s="13" t="s">
        <v>119</v>
      </c>
      <c r="C1637" s="14" t="s">
        <v>5191</v>
      </c>
      <c r="D1637" s="24" t="s">
        <v>5236</v>
      </c>
      <c r="E1637" s="14" t="s">
        <v>5237</v>
      </c>
      <c r="F1637" s="14" t="s">
        <v>2263</v>
      </c>
      <c r="G1637" s="11">
        <v>14</v>
      </c>
      <c r="H1637" s="15">
        <f>retribucións!$E$55</f>
        <v>7157.92</v>
      </c>
      <c r="I1637" s="11" t="s">
        <v>1349</v>
      </c>
      <c r="J1637" s="24" t="s">
        <v>1350</v>
      </c>
      <c r="K1637" s="11">
        <v>1</v>
      </c>
      <c r="L1637" s="14"/>
      <c r="M1637" s="14"/>
      <c r="N1637" s="12"/>
      <c r="O1637" s="25"/>
      <c r="P1637" s="14" t="s">
        <v>4750</v>
      </c>
      <c r="Q1637" s="11" t="s">
        <v>15</v>
      </c>
      <c r="R1637" s="16" t="s">
        <v>1001</v>
      </c>
      <c r="S1637" s="12"/>
      <c r="T1637" s="13" t="s">
        <v>17</v>
      </c>
      <c r="U1637" s="13" t="s">
        <v>6687</v>
      </c>
      <c r="V1637" s="11" t="s">
        <v>119</v>
      </c>
      <c r="W1637" s="14" t="s">
        <v>119</v>
      </c>
      <c r="X1637" s="14" t="s">
        <v>119</v>
      </c>
      <c r="Y1637" s="14" t="s">
        <v>119</v>
      </c>
      <c r="Z1637" s="14" t="s">
        <v>119</v>
      </c>
      <c r="AA1637" s="14"/>
      <c r="AB1637" s="15">
        <f>retribucións!$N$71</f>
        <v>21167.275024320003</v>
      </c>
      <c r="AC1637" s="15">
        <f>retribucións!$H$55</f>
        <v>21327.358496639998</v>
      </c>
      <c r="AD1637" s="15">
        <f t="shared" si="69"/>
        <v>160.08347231999505</v>
      </c>
    </row>
    <row r="1638" spans="1:30" ht="15" customHeight="1" x14ac:dyDescent="0.25">
      <c r="A1638" s="13" t="s">
        <v>17</v>
      </c>
      <c r="B1638" s="13" t="s">
        <v>119</v>
      </c>
      <c r="C1638" s="14" t="s">
        <v>5191</v>
      </c>
      <c r="D1638" s="24" t="s">
        <v>5238</v>
      </c>
      <c r="E1638" s="14" t="s">
        <v>5239</v>
      </c>
      <c r="F1638" s="14" t="s">
        <v>2263</v>
      </c>
      <c r="G1638" s="11">
        <v>14</v>
      </c>
      <c r="H1638" s="15">
        <f>retribucións!$E$55</f>
        <v>7157.92</v>
      </c>
      <c r="I1638" s="11" t="s">
        <v>1349</v>
      </c>
      <c r="J1638" s="24" t="s">
        <v>1350</v>
      </c>
      <c r="K1638" s="11">
        <v>1</v>
      </c>
      <c r="L1638" s="14"/>
      <c r="M1638" s="14"/>
      <c r="N1638" s="12"/>
      <c r="O1638" s="25"/>
      <c r="P1638" s="14" t="s">
        <v>4750</v>
      </c>
      <c r="Q1638" s="11" t="s">
        <v>15</v>
      </c>
      <c r="R1638" s="16" t="s">
        <v>1001</v>
      </c>
      <c r="S1638" s="12"/>
      <c r="T1638" s="13" t="s">
        <v>17</v>
      </c>
      <c r="U1638" s="13" t="s">
        <v>6687</v>
      </c>
      <c r="V1638" s="11" t="s">
        <v>119</v>
      </c>
      <c r="W1638" s="14" t="s">
        <v>119</v>
      </c>
      <c r="X1638" s="14" t="s">
        <v>119</v>
      </c>
      <c r="Y1638" s="14" t="s">
        <v>119</v>
      </c>
      <c r="Z1638" s="14" t="s">
        <v>119</v>
      </c>
      <c r="AA1638" s="14"/>
      <c r="AB1638" s="15">
        <f>retribucións!$N$71</f>
        <v>21167.275024320003</v>
      </c>
      <c r="AC1638" s="15">
        <f>retribucións!$H$55</f>
        <v>21327.358496639998</v>
      </c>
      <c r="AD1638" s="15">
        <f t="shared" si="69"/>
        <v>160.08347231999505</v>
      </c>
    </row>
    <row r="1639" spans="1:30" ht="15" customHeight="1" x14ac:dyDescent="0.25">
      <c r="A1639" s="13" t="s">
        <v>17</v>
      </c>
      <c r="B1639" s="13" t="s">
        <v>119</v>
      </c>
      <c r="C1639" s="14" t="s">
        <v>5191</v>
      </c>
      <c r="D1639" s="24" t="s">
        <v>5240</v>
      </c>
      <c r="E1639" s="14" t="s">
        <v>5241</v>
      </c>
      <c r="F1639" s="14" t="s">
        <v>2263</v>
      </c>
      <c r="G1639" s="11">
        <v>14</v>
      </c>
      <c r="H1639" s="15">
        <f>retribucións!$E$55</f>
        <v>7157.92</v>
      </c>
      <c r="I1639" s="11" t="s">
        <v>1349</v>
      </c>
      <c r="J1639" s="24" t="s">
        <v>1350</v>
      </c>
      <c r="K1639" s="11">
        <v>1</v>
      </c>
      <c r="L1639" s="14"/>
      <c r="M1639" s="14"/>
      <c r="N1639" s="12"/>
      <c r="O1639" s="25"/>
      <c r="P1639" s="14" t="s">
        <v>4750</v>
      </c>
      <c r="Q1639" s="11" t="s">
        <v>15</v>
      </c>
      <c r="R1639" s="16" t="s">
        <v>1001</v>
      </c>
      <c r="S1639" s="12"/>
      <c r="T1639" s="13" t="s">
        <v>17</v>
      </c>
      <c r="U1639" s="13" t="s">
        <v>6687</v>
      </c>
      <c r="V1639" s="11" t="s">
        <v>119</v>
      </c>
      <c r="W1639" s="14" t="s">
        <v>119</v>
      </c>
      <c r="X1639" s="14" t="s">
        <v>119</v>
      </c>
      <c r="Y1639" s="14" t="s">
        <v>119</v>
      </c>
      <c r="Z1639" s="14" t="s">
        <v>119</v>
      </c>
      <c r="AA1639" s="14"/>
      <c r="AB1639" s="15">
        <f>retribucións!$N$71</f>
        <v>21167.275024320003</v>
      </c>
      <c r="AC1639" s="15">
        <f>retribucións!$H$55</f>
        <v>21327.358496639998</v>
      </c>
      <c r="AD1639" s="15">
        <f t="shared" si="69"/>
        <v>160.08347231999505</v>
      </c>
    </row>
    <row r="1640" spans="1:30" ht="15" customHeight="1" x14ac:dyDescent="0.25">
      <c r="A1640" s="13" t="s">
        <v>17</v>
      </c>
      <c r="B1640" s="13" t="s">
        <v>119</v>
      </c>
      <c r="C1640" s="14" t="s">
        <v>5191</v>
      </c>
      <c r="D1640" s="24" t="s">
        <v>5242</v>
      </c>
      <c r="E1640" s="14" t="s">
        <v>5243</v>
      </c>
      <c r="F1640" s="14" t="s">
        <v>2263</v>
      </c>
      <c r="G1640" s="11">
        <v>14</v>
      </c>
      <c r="H1640" s="15">
        <f>retribucións!$E$55</f>
        <v>7157.92</v>
      </c>
      <c r="I1640" s="11" t="s">
        <v>1349</v>
      </c>
      <c r="J1640" s="24" t="s">
        <v>1350</v>
      </c>
      <c r="K1640" s="11">
        <v>1</v>
      </c>
      <c r="L1640" s="14"/>
      <c r="M1640" s="14"/>
      <c r="N1640" s="12"/>
      <c r="O1640" s="25"/>
      <c r="P1640" s="14" t="s">
        <v>4750</v>
      </c>
      <c r="Q1640" s="11" t="s">
        <v>15</v>
      </c>
      <c r="R1640" s="16" t="s">
        <v>1001</v>
      </c>
      <c r="S1640" s="12"/>
      <c r="T1640" s="13" t="s">
        <v>17</v>
      </c>
      <c r="U1640" s="13" t="s">
        <v>6687</v>
      </c>
      <c r="V1640" s="11" t="s">
        <v>119</v>
      </c>
      <c r="W1640" s="14" t="s">
        <v>119</v>
      </c>
      <c r="X1640" s="14" t="s">
        <v>119</v>
      </c>
      <c r="Y1640" s="14" t="s">
        <v>119</v>
      </c>
      <c r="Z1640" s="14" t="s">
        <v>119</v>
      </c>
      <c r="AA1640" s="14"/>
      <c r="AB1640" s="15">
        <f>retribucións!$N$71</f>
        <v>21167.275024320003</v>
      </c>
      <c r="AC1640" s="15">
        <f>retribucións!$H$55</f>
        <v>21327.358496639998</v>
      </c>
      <c r="AD1640" s="15">
        <f t="shared" si="69"/>
        <v>160.08347231999505</v>
      </c>
    </row>
    <row r="1641" spans="1:30" ht="15" customHeight="1" x14ac:dyDescent="0.25">
      <c r="A1641" s="13" t="s">
        <v>17</v>
      </c>
      <c r="B1641" s="13" t="s">
        <v>119</v>
      </c>
      <c r="C1641" s="14" t="s">
        <v>5191</v>
      </c>
      <c r="D1641" s="24" t="s">
        <v>5244</v>
      </c>
      <c r="E1641" s="14" t="s">
        <v>5245</v>
      </c>
      <c r="F1641" s="14" t="s">
        <v>2263</v>
      </c>
      <c r="G1641" s="11">
        <v>14</v>
      </c>
      <c r="H1641" s="15">
        <f>retribucións!$E$55</f>
        <v>7157.92</v>
      </c>
      <c r="I1641" s="11" t="s">
        <v>1349</v>
      </c>
      <c r="J1641" s="24" t="s">
        <v>1350</v>
      </c>
      <c r="K1641" s="11">
        <v>1</v>
      </c>
      <c r="L1641" s="14"/>
      <c r="M1641" s="14"/>
      <c r="N1641" s="12"/>
      <c r="O1641" s="25"/>
      <c r="P1641" s="14" t="s">
        <v>4750</v>
      </c>
      <c r="Q1641" s="11" t="s">
        <v>15</v>
      </c>
      <c r="R1641" s="16" t="s">
        <v>1001</v>
      </c>
      <c r="S1641" s="12"/>
      <c r="T1641" s="13" t="s">
        <v>17</v>
      </c>
      <c r="U1641" s="13" t="s">
        <v>6687</v>
      </c>
      <c r="V1641" s="11" t="s">
        <v>119</v>
      </c>
      <c r="W1641" s="14" t="s">
        <v>119</v>
      </c>
      <c r="X1641" s="14" t="s">
        <v>119</v>
      </c>
      <c r="Y1641" s="14" t="s">
        <v>119</v>
      </c>
      <c r="Z1641" s="14" t="s">
        <v>119</v>
      </c>
      <c r="AA1641" s="14"/>
      <c r="AB1641" s="15">
        <f>retribucións!$N$71</f>
        <v>21167.275024320003</v>
      </c>
      <c r="AC1641" s="15">
        <f>retribucións!$H$55</f>
        <v>21327.358496639998</v>
      </c>
      <c r="AD1641" s="15">
        <f t="shared" ref="AD1641:AD1646" si="70">AC1641-AB1641</f>
        <v>160.08347231999505</v>
      </c>
    </row>
    <row r="1642" spans="1:30" ht="15" customHeight="1" x14ac:dyDescent="0.25">
      <c r="A1642" s="13" t="s">
        <v>17</v>
      </c>
      <c r="B1642" s="13" t="s">
        <v>119</v>
      </c>
      <c r="C1642" s="14" t="s">
        <v>5191</v>
      </c>
      <c r="D1642" s="24" t="s">
        <v>5246</v>
      </c>
      <c r="E1642" s="14" t="s">
        <v>5247</v>
      </c>
      <c r="F1642" s="14" t="s">
        <v>2263</v>
      </c>
      <c r="G1642" s="11">
        <v>14</v>
      </c>
      <c r="H1642" s="15">
        <f>retribucións!$E$55</f>
        <v>7157.92</v>
      </c>
      <c r="I1642" s="11" t="s">
        <v>1349</v>
      </c>
      <c r="J1642" s="24" t="s">
        <v>1350</v>
      </c>
      <c r="K1642" s="11">
        <v>1</v>
      </c>
      <c r="L1642" s="14"/>
      <c r="M1642" s="14"/>
      <c r="N1642" s="12"/>
      <c r="O1642" s="25"/>
      <c r="P1642" s="14" t="s">
        <v>4750</v>
      </c>
      <c r="Q1642" s="11" t="s">
        <v>15</v>
      </c>
      <c r="R1642" s="16" t="s">
        <v>1001</v>
      </c>
      <c r="S1642" s="12"/>
      <c r="T1642" s="13" t="s">
        <v>17</v>
      </c>
      <c r="U1642" s="13" t="s">
        <v>6687</v>
      </c>
      <c r="V1642" s="11" t="s">
        <v>119</v>
      </c>
      <c r="W1642" s="14" t="s">
        <v>119</v>
      </c>
      <c r="X1642" s="14" t="s">
        <v>119</v>
      </c>
      <c r="Y1642" s="14" t="s">
        <v>119</v>
      </c>
      <c r="Z1642" s="14" t="s">
        <v>119</v>
      </c>
      <c r="AA1642" s="14"/>
      <c r="AB1642" s="15">
        <f>retribucións!$N$71</f>
        <v>21167.275024320003</v>
      </c>
      <c r="AC1642" s="15">
        <f>retribucións!$H$55</f>
        <v>21327.358496639998</v>
      </c>
      <c r="AD1642" s="15">
        <f t="shared" si="70"/>
        <v>160.08347231999505</v>
      </c>
    </row>
    <row r="1643" spans="1:30" ht="15" customHeight="1" x14ac:dyDescent="0.25">
      <c r="A1643" s="13" t="s">
        <v>17</v>
      </c>
      <c r="B1643" s="13" t="s">
        <v>119</v>
      </c>
      <c r="C1643" s="14" t="s">
        <v>5191</v>
      </c>
      <c r="D1643" s="24" t="s">
        <v>5248</v>
      </c>
      <c r="E1643" s="14" t="s">
        <v>5249</v>
      </c>
      <c r="F1643" s="14" t="s">
        <v>2263</v>
      </c>
      <c r="G1643" s="11">
        <v>14</v>
      </c>
      <c r="H1643" s="15">
        <f>retribucións!$E$55</f>
        <v>7157.92</v>
      </c>
      <c r="I1643" s="11" t="s">
        <v>1349</v>
      </c>
      <c r="J1643" s="24" t="s">
        <v>1350</v>
      </c>
      <c r="K1643" s="11">
        <v>1</v>
      </c>
      <c r="L1643" s="14"/>
      <c r="M1643" s="14"/>
      <c r="N1643" s="12"/>
      <c r="O1643" s="25"/>
      <c r="P1643" s="14" t="s">
        <v>4750</v>
      </c>
      <c r="Q1643" s="11" t="s">
        <v>15</v>
      </c>
      <c r="R1643" s="16" t="s">
        <v>1001</v>
      </c>
      <c r="S1643" s="12"/>
      <c r="T1643" s="13" t="s">
        <v>17</v>
      </c>
      <c r="U1643" s="13" t="s">
        <v>6687</v>
      </c>
      <c r="V1643" s="11" t="s">
        <v>119</v>
      </c>
      <c r="W1643" s="14" t="s">
        <v>119</v>
      </c>
      <c r="X1643" s="14" t="s">
        <v>119</v>
      </c>
      <c r="Y1643" s="14" t="s">
        <v>119</v>
      </c>
      <c r="Z1643" s="14" t="s">
        <v>119</v>
      </c>
      <c r="AA1643" s="14"/>
      <c r="AB1643" s="15">
        <f>retribucións!$N$71</f>
        <v>21167.275024320003</v>
      </c>
      <c r="AC1643" s="15">
        <f>retribucións!$H$55</f>
        <v>21327.358496639998</v>
      </c>
      <c r="AD1643" s="15">
        <f t="shared" si="70"/>
        <v>160.08347231999505</v>
      </c>
    </row>
    <row r="1644" spans="1:30" ht="15" customHeight="1" x14ac:dyDescent="0.25">
      <c r="A1644" s="13" t="s">
        <v>17</v>
      </c>
      <c r="B1644" s="13" t="s">
        <v>17</v>
      </c>
      <c r="C1644" s="14" t="s">
        <v>5250</v>
      </c>
      <c r="D1644" s="24" t="s">
        <v>5251</v>
      </c>
      <c r="E1644" s="14" t="s">
        <v>5252</v>
      </c>
      <c r="F1644" s="14" t="s">
        <v>2263</v>
      </c>
      <c r="G1644" s="11">
        <v>13</v>
      </c>
      <c r="H1644" s="15">
        <f>retribucións!$E$56</f>
        <v>6990.1677794117631</v>
      </c>
      <c r="I1644" s="11" t="s">
        <v>1349</v>
      </c>
      <c r="J1644" s="24" t="s">
        <v>1350</v>
      </c>
      <c r="K1644" s="11">
        <v>1</v>
      </c>
      <c r="L1644" s="14"/>
      <c r="M1644" s="14"/>
      <c r="N1644" s="12"/>
      <c r="O1644" s="25"/>
      <c r="P1644" s="14" t="s">
        <v>4745</v>
      </c>
      <c r="Q1644" s="11" t="s">
        <v>15</v>
      </c>
      <c r="R1644" s="16" t="s">
        <v>1010</v>
      </c>
      <c r="S1644" s="12"/>
      <c r="T1644" s="13" t="s">
        <v>17</v>
      </c>
      <c r="U1644" s="13" t="s">
        <v>17</v>
      </c>
      <c r="V1644" s="11">
        <v>567</v>
      </c>
      <c r="W1644" s="14" t="s">
        <v>1011</v>
      </c>
      <c r="X1644" s="14" t="s">
        <v>1012</v>
      </c>
      <c r="Y1644" s="14" t="s">
        <v>20</v>
      </c>
      <c r="Z1644" s="14">
        <v>0</v>
      </c>
      <c r="AA1644" s="14"/>
      <c r="AB1644" s="15">
        <f>retribucións!$J$71</f>
        <v>20581.988649600004</v>
      </c>
      <c r="AC1644" s="15">
        <f>retribucións!$H$56</f>
        <v>20776.449494929057</v>
      </c>
      <c r="AD1644" s="15">
        <f t="shared" si="70"/>
        <v>194.46084532905297</v>
      </c>
    </row>
    <row r="1645" spans="1:30" ht="15" customHeight="1" x14ac:dyDescent="0.25">
      <c r="A1645" s="13" t="s">
        <v>17</v>
      </c>
      <c r="B1645" s="13" t="s">
        <v>17</v>
      </c>
      <c r="C1645" s="14" t="s">
        <v>5250</v>
      </c>
      <c r="D1645" s="24" t="s">
        <v>5253</v>
      </c>
      <c r="E1645" s="14" t="s">
        <v>5254</v>
      </c>
      <c r="F1645" s="14" t="s">
        <v>2263</v>
      </c>
      <c r="G1645" s="11">
        <v>13</v>
      </c>
      <c r="H1645" s="15">
        <f>retribucións!$E$56</f>
        <v>6990.1677794117631</v>
      </c>
      <c r="I1645" s="11" t="s">
        <v>1349</v>
      </c>
      <c r="J1645" s="24" t="s">
        <v>1350</v>
      </c>
      <c r="K1645" s="11">
        <v>1</v>
      </c>
      <c r="L1645" s="14"/>
      <c r="M1645" s="14"/>
      <c r="N1645" s="12"/>
      <c r="O1645" s="25"/>
      <c r="P1645" s="14" t="s">
        <v>4745</v>
      </c>
      <c r="Q1645" s="11" t="s">
        <v>15</v>
      </c>
      <c r="R1645" s="16" t="s">
        <v>1010</v>
      </c>
      <c r="S1645" s="12"/>
      <c r="T1645" s="13" t="s">
        <v>17</v>
      </c>
      <c r="U1645" s="13" t="s">
        <v>17</v>
      </c>
      <c r="V1645" s="11">
        <v>507</v>
      </c>
      <c r="W1645" s="14" t="s">
        <v>1013</v>
      </c>
      <c r="X1645" s="14" t="s">
        <v>1014</v>
      </c>
      <c r="Y1645" s="14" t="s">
        <v>20</v>
      </c>
      <c r="Z1645" s="14">
        <v>0</v>
      </c>
      <c r="AA1645" s="14"/>
      <c r="AB1645" s="15">
        <f>retribucións!$J$71</f>
        <v>20581.988649600004</v>
      </c>
      <c r="AC1645" s="15">
        <f>retribucións!$H$56</f>
        <v>20776.449494929057</v>
      </c>
      <c r="AD1645" s="15">
        <f t="shared" si="70"/>
        <v>194.46084532905297</v>
      </c>
    </row>
    <row r="1646" spans="1:30" ht="15" customHeight="1" x14ac:dyDescent="0.25">
      <c r="A1646" s="13" t="s">
        <v>17</v>
      </c>
      <c r="B1646" s="13" t="s">
        <v>17</v>
      </c>
      <c r="C1646" s="14" t="s">
        <v>5255</v>
      </c>
      <c r="D1646" s="24" t="s">
        <v>5256</v>
      </c>
      <c r="E1646" s="14" t="s">
        <v>5257</v>
      </c>
      <c r="F1646" s="14" t="s">
        <v>1348</v>
      </c>
      <c r="G1646" s="11">
        <v>9</v>
      </c>
      <c r="H1646" s="15">
        <f>retribucións!$E$60</f>
        <v>6319.04</v>
      </c>
      <c r="I1646" s="11" t="s">
        <v>1349</v>
      </c>
      <c r="J1646" s="24" t="s">
        <v>1350</v>
      </c>
      <c r="K1646" s="11">
        <v>11</v>
      </c>
      <c r="L1646" s="14"/>
      <c r="M1646" s="14"/>
      <c r="N1646" s="12"/>
      <c r="O1646" s="25"/>
      <c r="P1646" s="14"/>
      <c r="Q1646" s="11" t="s">
        <v>15</v>
      </c>
      <c r="R1646" s="16">
        <v>1040</v>
      </c>
      <c r="S1646" s="12"/>
      <c r="T1646" s="13" t="s">
        <v>17</v>
      </c>
      <c r="U1646" s="13" t="s">
        <v>17</v>
      </c>
      <c r="V1646" s="11">
        <v>57</v>
      </c>
      <c r="W1646" s="14" t="s">
        <v>1015</v>
      </c>
      <c r="X1646" s="14" t="s">
        <v>1016</v>
      </c>
      <c r="Y1646" s="14" t="s">
        <v>20</v>
      </c>
      <c r="Z1646" s="14">
        <v>0</v>
      </c>
      <c r="AA1646" s="14"/>
      <c r="AB1646" s="15">
        <f>retribucións!$H$71</f>
        <v>18383.701689600002</v>
      </c>
      <c r="AC1646" s="15">
        <f>retribucións!$H$60</f>
        <v>18626.938628479998</v>
      </c>
      <c r="AD1646" s="15">
        <f t="shared" si="70"/>
        <v>243.23693887999616</v>
      </c>
    </row>
    <row r="1647" spans="1:30" ht="15" customHeight="1" x14ac:dyDescent="0.25">
      <c r="A1647" s="13" t="s">
        <v>17</v>
      </c>
      <c r="B1647" s="13" t="s">
        <v>119</v>
      </c>
      <c r="C1647" s="14" t="s">
        <v>5258</v>
      </c>
      <c r="D1647" s="24" t="s">
        <v>5259</v>
      </c>
      <c r="E1647" s="14" t="s">
        <v>5260</v>
      </c>
      <c r="F1647" s="14" t="s">
        <v>1348</v>
      </c>
      <c r="G1647" s="11">
        <v>10</v>
      </c>
      <c r="H1647" s="15">
        <f>retribucións!$E$59</f>
        <v>6486.34</v>
      </c>
      <c r="I1647" s="11" t="s">
        <v>1349</v>
      </c>
      <c r="J1647" s="24" t="s">
        <v>1350</v>
      </c>
      <c r="K1647" s="11">
        <v>11</v>
      </c>
      <c r="L1647" s="14"/>
      <c r="M1647" s="14"/>
      <c r="N1647" s="12"/>
      <c r="O1647" s="25"/>
      <c r="P1647" s="14" t="s">
        <v>2259</v>
      </c>
      <c r="Q1647" s="11" t="s">
        <v>15</v>
      </c>
      <c r="R1647" s="16">
        <v>2159</v>
      </c>
      <c r="S1647" s="12"/>
      <c r="T1647" s="13" t="s">
        <v>17</v>
      </c>
      <c r="U1647" s="13" t="s">
        <v>6687</v>
      </c>
      <c r="V1647" s="11" t="s">
        <v>119</v>
      </c>
      <c r="W1647" s="14" t="s">
        <v>119</v>
      </c>
      <c r="X1647" s="14" t="s">
        <v>119</v>
      </c>
      <c r="Y1647" s="14" t="s">
        <v>119</v>
      </c>
      <c r="Z1647" s="14" t="s">
        <v>119</v>
      </c>
      <c r="AA1647" s="14"/>
      <c r="AB1647" s="15">
        <f>retribucións!$L$71</f>
        <v>18968.988064320001</v>
      </c>
      <c r="AC1647" s="15">
        <f>retribucións!$H$59</f>
        <v>19124.976097919996</v>
      </c>
      <c r="AD1647" s="15">
        <f>AC1647-AB1647</f>
        <v>155.98803359999511</v>
      </c>
    </row>
    <row r="1648" spans="1:30" ht="15" customHeight="1" x14ac:dyDescent="0.25">
      <c r="A1648" s="13" t="s">
        <v>17</v>
      </c>
      <c r="B1648" s="13" t="s">
        <v>17</v>
      </c>
      <c r="C1648" s="14" t="s">
        <v>5262</v>
      </c>
      <c r="D1648" s="24" t="s">
        <v>5263</v>
      </c>
      <c r="E1648" s="14" t="s">
        <v>5264</v>
      </c>
      <c r="F1648" s="14" t="s">
        <v>1348</v>
      </c>
      <c r="G1648" s="11">
        <v>10</v>
      </c>
      <c r="H1648" s="15">
        <f>retribucións!$E$59</f>
        <v>6486.34</v>
      </c>
      <c r="I1648" s="11" t="s">
        <v>1349</v>
      </c>
      <c r="J1648" s="24" t="s">
        <v>1350</v>
      </c>
      <c r="K1648" s="11">
        <v>11</v>
      </c>
      <c r="L1648" s="14"/>
      <c r="M1648" s="14"/>
      <c r="N1648" s="12"/>
      <c r="O1648" s="25"/>
      <c r="P1648" s="14" t="s">
        <v>2259</v>
      </c>
      <c r="Q1648" s="11" t="s">
        <v>15</v>
      </c>
      <c r="R1648" s="16">
        <v>2159</v>
      </c>
      <c r="S1648" s="12"/>
      <c r="T1648" s="13" t="s">
        <v>17</v>
      </c>
      <c r="U1648" s="13" t="s">
        <v>17</v>
      </c>
      <c r="V1648" s="11">
        <v>244</v>
      </c>
      <c r="W1648" s="14" t="s">
        <v>1017</v>
      </c>
      <c r="X1648" s="14" t="s">
        <v>1018</v>
      </c>
      <c r="Y1648" s="14" t="s">
        <v>20</v>
      </c>
      <c r="Z1648" s="14">
        <v>0</v>
      </c>
      <c r="AA1648" s="14"/>
      <c r="AB1648" s="15">
        <f>retribucións!$L$71</f>
        <v>18968.988064320001</v>
      </c>
      <c r="AC1648" s="15">
        <f>retribucións!$H$59</f>
        <v>19124.976097919996</v>
      </c>
      <c r="AD1648" s="15">
        <f>AC1648-AB1648</f>
        <v>155.98803359999511</v>
      </c>
    </row>
    <row r="1649" spans="1:30" ht="15" customHeight="1" x14ac:dyDescent="0.25">
      <c r="A1649" s="13" t="s">
        <v>17</v>
      </c>
      <c r="B1649" s="13" t="s">
        <v>119</v>
      </c>
      <c r="C1649" s="14" t="s">
        <v>5265</v>
      </c>
      <c r="D1649" s="24" t="s">
        <v>5266</v>
      </c>
      <c r="E1649" s="14" t="s">
        <v>5267</v>
      </c>
      <c r="F1649" s="14" t="s">
        <v>1348</v>
      </c>
      <c r="G1649" s="11">
        <v>10</v>
      </c>
      <c r="H1649" s="15">
        <f>retribucións!$E$59</f>
        <v>6486.34</v>
      </c>
      <c r="I1649" s="11" t="s">
        <v>1349</v>
      </c>
      <c r="J1649" s="24" t="s">
        <v>1350</v>
      </c>
      <c r="K1649" s="11">
        <v>11</v>
      </c>
      <c r="L1649" s="14"/>
      <c r="M1649" s="14"/>
      <c r="N1649" s="12"/>
      <c r="O1649" s="25"/>
      <c r="P1649" s="14" t="s">
        <v>4819</v>
      </c>
      <c r="Q1649" s="11" t="s">
        <v>15</v>
      </c>
      <c r="R1649" s="16" t="s">
        <v>5261</v>
      </c>
      <c r="S1649" s="12"/>
      <c r="T1649" s="13" t="s">
        <v>17</v>
      </c>
      <c r="U1649" s="13" t="s">
        <v>6687</v>
      </c>
      <c r="V1649" s="11" t="s">
        <v>119</v>
      </c>
      <c r="W1649" s="14" t="s">
        <v>119</v>
      </c>
      <c r="X1649" s="14" t="s">
        <v>119</v>
      </c>
      <c r="Y1649" s="14" t="s">
        <v>119</v>
      </c>
      <c r="Z1649" s="14" t="s">
        <v>119</v>
      </c>
      <c r="AA1649" s="14"/>
      <c r="AB1649" s="15">
        <f>retribucións!$L$71</f>
        <v>18968.988064320001</v>
      </c>
      <c r="AC1649" s="15">
        <f>retribucións!$H$59</f>
        <v>19124.976097919996</v>
      </c>
      <c r="AD1649" s="15">
        <f t="shared" ref="AD1649:AD1712" si="71">AC1649-AB1649</f>
        <v>155.98803359999511</v>
      </c>
    </row>
    <row r="1650" spans="1:30" ht="15" customHeight="1" x14ac:dyDescent="0.25">
      <c r="A1650" s="13" t="s">
        <v>17</v>
      </c>
      <c r="B1650" s="13" t="s">
        <v>119</v>
      </c>
      <c r="C1650" s="14" t="s">
        <v>5265</v>
      </c>
      <c r="D1650" s="24" t="s">
        <v>5268</v>
      </c>
      <c r="E1650" s="14" t="s">
        <v>5269</v>
      </c>
      <c r="F1650" s="14" t="s">
        <v>1348</v>
      </c>
      <c r="G1650" s="11">
        <v>10</v>
      </c>
      <c r="H1650" s="15">
        <f>retribucións!$E$59</f>
        <v>6486.34</v>
      </c>
      <c r="I1650" s="11" t="s">
        <v>1349</v>
      </c>
      <c r="J1650" s="24" t="s">
        <v>1350</v>
      </c>
      <c r="K1650" s="11">
        <v>11</v>
      </c>
      <c r="L1650" s="14"/>
      <c r="M1650" s="14"/>
      <c r="N1650" s="12"/>
      <c r="O1650" s="25"/>
      <c r="P1650" s="14" t="s">
        <v>4819</v>
      </c>
      <c r="Q1650" s="11" t="s">
        <v>15</v>
      </c>
      <c r="R1650" s="16" t="s">
        <v>5261</v>
      </c>
      <c r="S1650" s="12"/>
      <c r="T1650" s="13" t="s">
        <v>17</v>
      </c>
      <c r="U1650" s="13" t="s">
        <v>6687</v>
      </c>
      <c r="V1650" s="11" t="s">
        <v>119</v>
      </c>
      <c r="W1650" s="14" t="s">
        <v>119</v>
      </c>
      <c r="X1650" s="14" t="s">
        <v>119</v>
      </c>
      <c r="Y1650" s="14" t="s">
        <v>119</v>
      </c>
      <c r="Z1650" s="14" t="s">
        <v>119</v>
      </c>
      <c r="AA1650" s="14"/>
      <c r="AB1650" s="15">
        <f>retribucións!$L$71</f>
        <v>18968.988064320001</v>
      </c>
      <c r="AC1650" s="15">
        <f>retribucións!$H$59</f>
        <v>19124.976097919996</v>
      </c>
      <c r="AD1650" s="15">
        <f t="shared" si="71"/>
        <v>155.98803359999511</v>
      </c>
    </row>
    <row r="1651" spans="1:30" ht="15" customHeight="1" x14ac:dyDescent="0.25">
      <c r="A1651" s="13" t="s">
        <v>17</v>
      </c>
      <c r="B1651" s="13" t="s">
        <v>119</v>
      </c>
      <c r="C1651" s="14" t="s">
        <v>5270</v>
      </c>
      <c r="D1651" s="24" t="s">
        <v>5271</v>
      </c>
      <c r="E1651" s="14" t="s">
        <v>5272</v>
      </c>
      <c r="F1651" s="14" t="s">
        <v>1348</v>
      </c>
      <c r="G1651" s="11">
        <v>10</v>
      </c>
      <c r="H1651" s="15">
        <f>retribucións!$E$59</f>
        <v>6486.34</v>
      </c>
      <c r="I1651" s="11" t="s">
        <v>1349</v>
      </c>
      <c r="J1651" s="24" t="s">
        <v>1350</v>
      </c>
      <c r="K1651" s="11">
        <v>11</v>
      </c>
      <c r="L1651" s="14"/>
      <c r="M1651" s="14"/>
      <c r="N1651" s="12"/>
      <c r="O1651" s="25"/>
      <c r="P1651" s="14" t="s">
        <v>5273</v>
      </c>
      <c r="Q1651" s="11" t="s">
        <v>15</v>
      </c>
      <c r="R1651" s="16" t="s">
        <v>5274</v>
      </c>
      <c r="S1651" s="12"/>
      <c r="T1651" s="13" t="s">
        <v>17</v>
      </c>
      <c r="U1651" s="13" t="s">
        <v>6687</v>
      </c>
      <c r="V1651" s="11" t="s">
        <v>119</v>
      </c>
      <c r="W1651" s="14" t="s">
        <v>119</v>
      </c>
      <c r="X1651" s="14" t="s">
        <v>119</v>
      </c>
      <c r="Y1651" s="14" t="s">
        <v>119</v>
      </c>
      <c r="Z1651" s="14" t="s">
        <v>119</v>
      </c>
      <c r="AA1651" s="14"/>
      <c r="AB1651" s="15">
        <f>retribucións!$L$71</f>
        <v>18968.988064320001</v>
      </c>
      <c r="AC1651" s="15">
        <f>retribucións!$H$59</f>
        <v>19124.976097919996</v>
      </c>
      <c r="AD1651" s="15">
        <f t="shared" si="71"/>
        <v>155.98803359999511</v>
      </c>
    </row>
    <row r="1652" spans="1:30" ht="15" customHeight="1" x14ac:dyDescent="0.25">
      <c r="A1652" s="13" t="s">
        <v>17</v>
      </c>
      <c r="B1652" s="13" t="s">
        <v>119</v>
      </c>
      <c r="C1652" s="14" t="s">
        <v>5275</v>
      </c>
      <c r="D1652" s="24" t="s">
        <v>5276</v>
      </c>
      <c r="E1652" s="14" t="s">
        <v>5277</v>
      </c>
      <c r="F1652" s="14" t="s">
        <v>1348</v>
      </c>
      <c r="G1652" s="11">
        <v>9</v>
      </c>
      <c r="H1652" s="15">
        <f>retribucións!$E$60</f>
        <v>6319.04</v>
      </c>
      <c r="I1652" s="11" t="s">
        <v>1349</v>
      </c>
      <c r="J1652" s="24" t="s">
        <v>1350</v>
      </c>
      <c r="K1652" s="11">
        <v>11</v>
      </c>
      <c r="L1652" s="14"/>
      <c r="M1652" s="14"/>
      <c r="N1652" s="12"/>
      <c r="O1652" s="25"/>
      <c r="P1652" s="14"/>
      <c r="Q1652" s="11" t="s">
        <v>15</v>
      </c>
      <c r="R1652" s="16">
        <v>1040</v>
      </c>
      <c r="S1652" s="12"/>
      <c r="T1652" s="13" t="s">
        <v>17</v>
      </c>
      <c r="U1652" s="13" t="s">
        <v>6687</v>
      </c>
      <c r="V1652" s="11" t="s">
        <v>119</v>
      </c>
      <c r="W1652" s="14" t="s">
        <v>119</v>
      </c>
      <c r="X1652" s="14" t="s">
        <v>119</v>
      </c>
      <c r="Y1652" s="14" t="s">
        <v>119</v>
      </c>
      <c r="Z1652" s="14" t="s">
        <v>119</v>
      </c>
      <c r="AA1652" s="14"/>
      <c r="AB1652" s="15">
        <f>retribucións!$H$71</f>
        <v>18383.701689600002</v>
      </c>
      <c r="AC1652" s="15">
        <f>retribucións!$H$60</f>
        <v>18626.938628479998</v>
      </c>
      <c r="AD1652" s="15">
        <f t="shared" si="71"/>
        <v>243.23693887999616</v>
      </c>
    </row>
    <row r="1653" spans="1:30" ht="15" customHeight="1" x14ac:dyDescent="0.25">
      <c r="A1653" s="13" t="s">
        <v>17</v>
      </c>
      <c r="B1653" s="13" t="s">
        <v>119</v>
      </c>
      <c r="C1653" s="14" t="s">
        <v>5278</v>
      </c>
      <c r="D1653" s="24" t="s">
        <v>5279</v>
      </c>
      <c r="E1653" s="14" t="s">
        <v>5280</v>
      </c>
      <c r="F1653" s="14" t="s">
        <v>1348</v>
      </c>
      <c r="G1653" s="11">
        <v>10</v>
      </c>
      <c r="H1653" s="15">
        <f>retribucións!$E$59</f>
        <v>6486.34</v>
      </c>
      <c r="I1653" s="11" t="s">
        <v>1349</v>
      </c>
      <c r="J1653" s="24" t="s">
        <v>1350</v>
      </c>
      <c r="K1653" s="11">
        <v>11</v>
      </c>
      <c r="L1653" s="14"/>
      <c r="M1653" s="14"/>
      <c r="N1653" s="12"/>
      <c r="O1653" s="25"/>
      <c r="P1653" s="14" t="s">
        <v>4819</v>
      </c>
      <c r="Q1653" s="11" t="s">
        <v>15</v>
      </c>
      <c r="R1653" s="16" t="s">
        <v>5261</v>
      </c>
      <c r="S1653" s="12"/>
      <c r="T1653" s="13" t="s">
        <v>17</v>
      </c>
      <c r="U1653" s="13" t="s">
        <v>6687</v>
      </c>
      <c r="V1653" s="11" t="s">
        <v>119</v>
      </c>
      <c r="W1653" s="14" t="s">
        <v>119</v>
      </c>
      <c r="X1653" s="14" t="s">
        <v>119</v>
      </c>
      <c r="Y1653" s="14" t="s">
        <v>119</v>
      </c>
      <c r="Z1653" s="14" t="s">
        <v>119</v>
      </c>
      <c r="AA1653" s="14"/>
      <c r="AB1653" s="15">
        <f>retribucións!$L$71</f>
        <v>18968.988064320001</v>
      </c>
      <c r="AC1653" s="15">
        <f>retribucións!$H$59</f>
        <v>19124.976097919996</v>
      </c>
      <c r="AD1653" s="15">
        <f t="shared" si="71"/>
        <v>155.98803359999511</v>
      </c>
    </row>
    <row r="1654" spans="1:30" ht="15" customHeight="1" x14ac:dyDescent="0.25">
      <c r="A1654" s="13" t="s">
        <v>17</v>
      </c>
      <c r="B1654" s="13" t="s">
        <v>119</v>
      </c>
      <c r="C1654" s="14" t="s">
        <v>5278</v>
      </c>
      <c r="D1654" s="24" t="s">
        <v>5281</v>
      </c>
      <c r="E1654" s="14" t="s">
        <v>5282</v>
      </c>
      <c r="F1654" s="14" t="s">
        <v>1348</v>
      </c>
      <c r="G1654" s="11">
        <v>10</v>
      </c>
      <c r="H1654" s="15">
        <f>retribucións!$E$59</f>
        <v>6486.34</v>
      </c>
      <c r="I1654" s="11" t="s">
        <v>1349</v>
      </c>
      <c r="J1654" s="24" t="s">
        <v>1350</v>
      </c>
      <c r="K1654" s="11">
        <v>11</v>
      </c>
      <c r="L1654" s="14"/>
      <c r="M1654" s="14"/>
      <c r="N1654" s="12"/>
      <c r="O1654" s="25"/>
      <c r="P1654" s="14" t="s">
        <v>4819</v>
      </c>
      <c r="Q1654" s="11" t="s">
        <v>15</v>
      </c>
      <c r="R1654" s="16" t="s">
        <v>5261</v>
      </c>
      <c r="S1654" s="12"/>
      <c r="T1654" s="13" t="s">
        <v>17</v>
      </c>
      <c r="U1654" s="13" t="s">
        <v>6687</v>
      </c>
      <c r="V1654" s="11" t="s">
        <v>119</v>
      </c>
      <c r="W1654" s="14" t="s">
        <v>119</v>
      </c>
      <c r="X1654" s="14" t="s">
        <v>119</v>
      </c>
      <c r="Y1654" s="14" t="s">
        <v>119</v>
      </c>
      <c r="Z1654" s="14" t="s">
        <v>119</v>
      </c>
      <c r="AA1654" s="14"/>
      <c r="AB1654" s="15">
        <f>retribucións!$L$71</f>
        <v>18968.988064320001</v>
      </c>
      <c r="AC1654" s="15">
        <f>retribucións!$H$59</f>
        <v>19124.976097919996</v>
      </c>
      <c r="AD1654" s="15">
        <f t="shared" si="71"/>
        <v>155.98803359999511</v>
      </c>
    </row>
    <row r="1655" spans="1:30" ht="15" customHeight="1" x14ac:dyDescent="0.25">
      <c r="A1655" s="13" t="s">
        <v>17</v>
      </c>
      <c r="B1655" s="13" t="s">
        <v>119</v>
      </c>
      <c r="C1655" s="14" t="s">
        <v>5283</v>
      </c>
      <c r="D1655" s="24" t="s">
        <v>5284</v>
      </c>
      <c r="E1655" s="14" t="s">
        <v>5285</v>
      </c>
      <c r="F1655" s="14" t="s">
        <v>1348</v>
      </c>
      <c r="G1655" s="11">
        <v>9</v>
      </c>
      <c r="H1655" s="15">
        <f>retribucións!$E$60</f>
        <v>6319.04</v>
      </c>
      <c r="I1655" s="11" t="s">
        <v>1349</v>
      </c>
      <c r="J1655" s="24" t="s">
        <v>1350</v>
      </c>
      <c r="K1655" s="11">
        <v>11</v>
      </c>
      <c r="L1655" s="14"/>
      <c r="M1655" s="14"/>
      <c r="N1655" s="12"/>
      <c r="O1655" s="25"/>
      <c r="P1655" s="14"/>
      <c r="Q1655" s="11" t="s">
        <v>15</v>
      </c>
      <c r="R1655" s="16">
        <v>1040</v>
      </c>
      <c r="S1655" s="12"/>
      <c r="T1655" s="13" t="s">
        <v>17</v>
      </c>
      <c r="U1655" s="13" t="s">
        <v>6687</v>
      </c>
      <c r="V1655" s="11" t="s">
        <v>119</v>
      </c>
      <c r="W1655" s="14" t="s">
        <v>119</v>
      </c>
      <c r="X1655" s="14" t="s">
        <v>119</v>
      </c>
      <c r="Y1655" s="14" t="s">
        <v>119</v>
      </c>
      <c r="Z1655" s="14" t="s">
        <v>119</v>
      </c>
      <c r="AA1655" s="14"/>
      <c r="AB1655" s="15">
        <f>retribucións!$H$71</f>
        <v>18383.701689600002</v>
      </c>
      <c r="AC1655" s="15">
        <f>retribucións!$H$60</f>
        <v>18626.938628479998</v>
      </c>
      <c r="AD1655" s="15">
        <f t="shared" si="71"/>
        <v>243.23693887999616</v>
      </c>
    </row>
    <row r="1656" spans="1:30" ht="15" customHeight="1" x14ac:dyDescent="0.25">
      <c r="A1656" s="13" t="s">
        <v>17</v>
      </c>
      <c r="B1656" s="13" t="s">
        <v>119</v>
      </c>
      <c r="C1656" s="14" t="s">
        <v>5286</v>
      </c>
      <c r="D1656" s="24" t="s">
        <v>5287</v>
      </c>
      <c r="E1656" s="14" t="s">
        <v>5288</v>
      </c>
      <c r="F1656" s="14" t="s">
        <v>1903</v>
      </c>
      <c r="G1656" s="11">
        <v>14</v>
      </c>
      <c r="H1656" s="15">
        <f>retribucións!$E$55</f>
        <v>7157.92</v>
      </c>
      <c r="I1656" s="11" t="s">
        <v>1349</v>
      </c>
      <c r="J1656" s="24" t="s">
        <v>1350</v>
      </c>
      <c r="K1656" s="11">
        <v>1</v>
      </c>
      <c r="L1656" s="14"/>
      <c r="M1656" s="14"/>
      <c r="N1656" s="12"/>
      <c r="O1656" s="25"/>
      <c r="P1656" s="14" t="s">
        <v>4750</v>
      </c>
      <c r="Q1656" s="11" t="s">
        <v>15</v>
      </c>
      <c r="R1656" s="16" t="s">
        <v>5194</v>
      </c>
      <c r="S1656" s="12"/>
      <c r="T1656" s="13" t="s">
        <v>17</v>
      </c>
      <c r="U1656" s="13" t="s">
        <v>6687</v>
      </c>
      <c r="V1656" s="11" t="s">
        <v>119</v>
      </c>
      <c r="W1656" s="14" t="s">
        <v>119</v>
      </c>
      <c r="X1656" s="14" t="s">
        <v>119</v>
      </c>
      <c r="Y1656" s="14" t="s">
        <v>119</v>
      </c>
      <c r="Z1656" s="14" t="s">
        <v>119</v>
      </c>
      <c r="AA1656" s="14"/>
      <c r="AB1656" s="15">
        <f>retribucións!$N$71</f>
        <v>21167.275024320003</v>
      </c>
      <c r="AC1656" s="15">
        <f>retribucións!$H$55</f>
        <v>21327.358496639998</v>
      </c>
      <c r="AD1656" s="15">
        <f t="shared" si="71"/>
        <v>160.08347231999505</v>
      </c>
    </row>
    <row r="1657" spans="1:30" ht="15" customHeight="1" x14ac:dyDescent="0.25">
      <c r="A1657" s="13" t="s">
        <v>17</v>
      </c>
      <c r="B1657" s="13" t="s">
        <v>119</v>
      </c>
      <c r="C1657" s="14" t="s">
        <v>5286</v>
      </c>
      <c r="D1657" s="24" t="s">
        <v>5289</v>
      </c>
      <c r="E1657" s="14" t="s">
        <v>5290</v>
      </c>
      <c r="F1657" s="14" t="s">
        <v>1903</v>
      </c>
      <c r="G1657" s="11">
        <v>14</v>
      </c>
      <c r="H1657" s="15">
        <f>retribucións!$E$55</f>
        <v>7157.92</v>
      </c>
      <c r="I1657" s="11" t="s">
        <v>1349</v>
      </c>
      <c r="J1657" s="24" t="s">
        <v>1350</v>
      </c>
      <c r="K1657" s="11">
        <v>1</v>
      </c>
      <c r="L1657" s="14"/>
      <c r="M1657" s="14"/>
      <c r="N1657" s="12"/>
      <c r="O1657" s="25"/>
      <c r="P1657" s="14" t="s">
        <v>4750</v>
      </c>
      <c r="Q1657" s="11" t="s">
        <v>15</v>
      </c>
      <c r="R1657" s="16" t="s">
        <v>5194</v>
      </c>
      <c r="S1657" s="12"/>
      <c r="T1657" s="13" t="s">
        <v>17</v>
      </c>
      <c r="U1657" s="13" t="s">
        <v>6687</v>
      </c>
      <c r="V1657" s="11" t="s">
        <v>119</v>
      </c>
      <c r="W1657" s="14" t="s">
        <v>119</v>
      </c>
      <c r="X1657" s="14" t="s">
        <v>119</v>
      </c>
      <c r="Y1657" s="14" t="s">
        <v>119</v>
      </c>
      <c r="Z1657" s="14" t="s">
        <v>119</v>
      </c>
      <c r="AA1657" s="14"/>
      <c r="AB1657" s="15">
        <f>retribucións!$N$71</f>
        <v>21167.275024320003</v>
      </c>
      <c r="AC1657" s="15">
        <f>retribucións!$H$55</f>
        <v>21327.358496639998</v>
      </c>
      <c r="AD1657" s="15">
        <f t="shared" si="71"/>
        <v>160.08347231999505</v>
      </c>
    </row>
    <row r="1658" spans="1:30" ht="15" customHeight="1" x14ac:dyDescent="0.25">
      <c r="A1658" s="13" t="s">
        <v>17</v>
      </c>
      <c r="B1658" s="13" t="s">
        <v>119</v>
      </c>
      <c r="C1658" s="14" t="s">
        <v>5286</v>
      </c>
      <c r="D1658" s="24" t="s">
        <v>5291</v>
      </c>
      <c r="E1658" s="14" t="s">
        <v>5292</v>
      </c>
      <c r="F1658" s="14" t="s">
        <v>1903</v>
      </c>
      <c r="G1658" s="11">
        <v>14</v>
      </c>
      <c r="H1658" s="15">
        <f>retribucións!$E$55</f>
        <v>7157.92</v>
      </c>
      <c r="I1658" s="11" t="s">
        <v>1349</v>
      </c>
      <c r="J1658" s="24" t="s">
        <v>1350</v>
      </c>
      <c r="K1658" s="11">
        <v>1</v>
      </c>
      <c r="L1658" s="14"/>
      <c r="M1658" s="14"/>
      <c r="N1658" s="12"/>
      <c r="O1658" s="25"/>
      <c r="P1658" s="14" t="s">
        <v>4750</v>
      </c>
      <c r="Q1658" s="11" t="s">
        <v>15</v>
      </c>
      <c r="R1658" s="16" t="s">
        <v>5194</v>
      </c>
      <c r="S1658" s="12"/>
      <c r="T1658" s="13" t="s">
        <v>17</v>
      </c>
      <c r="U1658" s="13" t="s">
        <v>6687</v>
      </c>
      <c r="V1658" s="11" t="s">
        <v>119</v>
      </c>
      <c r="W1658" s="14" t="s">
        <v>119</v>
      </c>
      <c r="X1658" s="14" t="s">
        <v>119</v>
      </c>
      <c r="Y1658" s="14" t="s">
        <v>119</v>
      </c>
      <c r="Z1658" s="14" t="s">
        <v>119</v>
      </c>
      <c r="AA1658" s="14"/>
      <c r="AB1658" s="15">
        <f>retribucións!$N$71</f>
        <v>21167.275024320003</v>
      </c>
      <c r="AC1658" s="15">
        <f>retribucións!$H$55</f>
        <v>21327.358496639998</v>
      </c>
      <c r="AD1658" s="15">
        <f t="shared" si="71"/>
        <v>160.08347231999505</v>
      </c>
    </row>
    <row r="1659" spans="1:30" ht="15" customHeight="1" x14ac:dyDescent="0.25">
      <c r="A1659" s="13" t="s">
        <v>17</v>
      </c>
      <c r="B1659" s="13" t="s">
        <v>119</v>
      </c>
      <c r="C1659" s="14" t="s">
        <v>5286</v>
      </c>
      <c r="D1659" s="24" t="s">
        <v>5293</v>
      </c>
      <c r="E1659" s="14" t="s">
        <v>5294</v>
      </c>
      <c r="F1659" s="14" t="s">
        <v>1903</v>
      </c>
      <c r="G1659" s="11">
        <v>14</v>
      </c>
      <c r="H1659" s="15">
        <f>retribucións!$E$55</f>
        <v>7157.92</v>
      </c>
      <c r="I1659" s="11" t="s">
        <v>1349</v>
      </c>
      <c r="J1659" s="24" t="s">
        <v>1350</v>
      </c>
      <c r="K1659" s="11">
        <v>1</v>
      </c>
      <c r="L1659" s="14"/>
      <c r="M1659" s="14"/>
      <c r="N1659" s="12"/>
      <c r="O1659" s="25"/>
      <c r="P1659" s="14" t="s">
        <v>4750</v>
      </c>
      <c r="Q1659" s="11" t="s">
        <v>15</v>
      </c>
      <c r="R1659" s="16" t="s">
        <v>5194</v>
      </c>
      <c r="S1659" s="12"/>
      <c r="T1659" s="13" t="s">
        <v>17</v>
      </c>
      <c r="U1659" s="13" t="s">
        <v>6687</v>
      </c>
      <c r="V1659" s="11" t="s">
        <v>119</v>
      </c>
      <c r="W1659" s="14" t="s">
        <v>119</v>
      </c>
      <c r="X1659" s="14" t="s">
        <v>119</v>
      </c>
      <c r="Y1659" s="14" t="s">
        <v>119</v>
      </c>
      <c r="Z1659" s="14" t="s">
        <v>119</v>
      </c>
      <c r="AA1659" s="14"/>
      <c r="AB1659" s="15">
        <f>retribucións!$N$71</f>
        <v>21167.275024320003</v>
      </c>
      <c r="AC1659" s="15">
        <f>retribucións!$H$55</f>
        <v>21327.358496639998</v>
      </c>
      <c r="AD1659" s="15">
        <f t="shared" si="71"/>
        <v>160.08347231999505</v>
      </c>
    </row>
    <row r="1660" spans="1:30" ht="15" customHeight="1" x14ac:dyDescent="0.25">
      <c r="A1660" s="13" t="s">
        <v>17</v>
      </c>
      <c r="B1660" s="13" t="s">
        <v>119</v>
      </c>
      <c r="C1660" s="14" t="s">
        <v>5286</v>
      </c>
      <c r="D1660" s="24" t="s">
        <v>5295</v>
      </c>
      <c r="E1660" s="14" t="s">
        <v>5296</v>
      </c>
      <c r="F1660" s="14" t="s">
        <v>1903</v>
      </c>
      <c r="G1660" s="11">
        <v>14</v>
      </c>
      <c r="H1660" s="15">
        <f>retribucións!$E$55</f>
        <v>7157.92</v>
      </c>
      <c r="I1660" s="11" t="s">
        <v>1349</v>
      </c>
      <c r="J1660" s="24" t="s">
        <v>1350</v>
      </c>
      <c r="K1660" s="11">
        <v>1</v>
      </c>
      <c r="L1660" s="14"/>
      <c r="M1660" s="14"/>
      <c r="N1660" s="12"/>
      <c r="O1660" s="25"/>
      <c r="P1660" s="14" t="s">
        <v>4750</v>
      </c>
      <c r="Q1660" s="11" t="s">
        <v>15</v>
      </c>
      <c r="R1660" s="16" t="s">
        <v>5194</v>
      </c>
      <c r="S1660" s="12"/>
      <c r="T1660" s="13" t="s">
        <v>17</v>
      </c>
      <c r="U1660" s="13" t="s">
        <v>6687</v>
      </c>
      <c r="V1660" s="11" t="s">
        <v>119</v>
      </c>
      <c r="W1660" s="14" t="s">
        <v>119</v>
      </c>
      <c r="X1660" s="14" t="s">
        <v>119</v>
      </c>
      <c r="Y1660" s="14" t="s">
        <v>119</v>
      </c>
      <c r="Z1660" s="14" t="s">
        <v>119</v>
      </c>
      <c r="AA1660" s="14"/>
      <c r="AB1660" s="15">
        <f>retribucións!$N$71</f>
        <v>21167.275024320003</v>
      </c>
      <c r="AC1660" s="15">
        <f>retribucións!$H$55</f>
        <v>21327.358496639998</v>
      </c>
      <c r="AD1660" s="15">
        <f t="shared" si="71"/>
        <v>160.08347231999505</v>
      </c>
    </row>
    <row r="1661" spans="1:30" ht="15" customHeight="1" x14ac:dyDescent="0.25">
      <c r="A1661" s="13" t="s">
        <v>17</v>
      </c>
      <c r="B1661" s="13" t="s">
        <v>119</v>
      </c>
      <c r="C1661" s="14" t="s">
        <v>5286</v>
      </c>
      <c r="D1661" s="24" t="s">
        <v>5297</v>
      </c>
      <c r="E1661" s="14" t="s">
        <v>5298</v>
      </c>
      <c r="F1661" s="14" t="s">
        <v>2263</v>
      </c>
      <c r="G1661" s="11">
        <v>14</v>
      </c>
      <c r="H1661" s="15">
        <f>retribucións!$E$55</f>
        <v>7157.92</v>
      </c>
      <c r="I1661" s="11" t="s">
        <v>1349</v>
      </c>
      <c r="J1661" s="24" t="s">
        <v>1350</v>
      </c>
      <c r="K1661" s="11">
        <v>1</v>
      </c>
      <c r="L1661" s="14"/>
      <c r="M1661" s="14"/>
      <c r="N1661" s="12"/>
      <c r="O1661" s="25"/>
      <c r="P1661" s="14" t="s">
        <v>4750</v>
      </c>
      <c r="Q1661" s="11" t="s">
        <v>15</v>
      </c>
      <c r="R1661" s="16" t="s">
        <v>1001</v>
      </c>
      <c r="S1661" s="12"/>
      <c r="T1661" s="13" t="s">
        <v>17</v>
      </c>
      <c r="U1661" s="13" t="s">
        <v>6687</v>
      </c>
      <c r="V1661" s="11" t="s">
        <v>119</v>
      </c>
      <c r="W1661" s="14" t="s">
        <v>119</v>
      </c>
      <c r="X1661" s="14" t="s">
        <v>119</v>
      </c>
      <c r="Y1661" s="14" t="s">
        <v>119</v>
      </c>
      <c r="Z1661" s="14" t="s">
        <v>119</v>
      </c>
      <c r="AA1661" s="14"/>
      <c r="AB1661" s="15">
        <f>retribucións!$N$71</f>
        <v>21167.275024320003</v>
      </c>
      <c r="AC1661" s="15">
        <f>retribucións!$H$55</f>
        <v>21327.358496639998</v>
      </c>
      <c r="AD1661" s="15">
        <f t="shared" si="71"/>
        <v>160.08347231999505</v>
      </c>
    </row>
    <row r="1662" spans="1:30" ht="15" customHeight="1" x14ac:dyDescent="0.25">
      <c r="A1662" s="13" t="s">
        <v>17</v>
      </c>
      <c r="B1662" s="13" t="s">
        <v>17</v>
      </c>
      <c r="C1662" s="14" t="s">
        <v>5286</v>
      </c>
      <c r="D1662" s="24" t="s">
        <v>5299</v>
      </c>
      <c r="E1662" s="14" t="s">
        <v>5300</v>
      </c>
      <c r="F1662" s="14" t="s">
        <v>2263</v>
      </c>
      <c r="G1662" s="11">
        <v>14</v>
      </c>
      <c r="H1662" s="15">
        <f>retribucións!$E$55</f>
        <v>7157.92</v>
      </c>
      <c r="I1662" s="11" t="s">
        <v>1349</v>
      </c>
      <c r="J1662" s="24" t="s">
        <v>1350</v>
      </c>
      <c r="K1662" s="11">
        <v>1</v>
      </c>
      <c r="L1662" s="14"/>
      <c r="M1662" s="14"/>
      <c r="N1662" s="12"/>
      <c r="O1662" s="25"/>
      <c r="P1662" s="14" t="s">
        <v>4750</v>
      </c>
      <c r="Q1662" s="11" t="s">
        <v>15</v>
      </c>
      <c r="R1662" s="16" t="s">
        <v>1001</v>
      </c>
      <c r="S1662" s="12"/>
      <c r="T1662" s="13" t="s">
        <v>17</v>
      </c>
      <c r="U1662" s="13" t="s">
        <v>17</v>
      </c>
      <c r="V1662" s="11">
        <v>458</v>
      </c>
      <c r="W1662" s="14" t="s">
        <v>1019</v>
      </c>
      <c r="X1662" s="14" t="s">
        <v>1020</v>
      </c>
      <c r="Y1662" s="14" t="s">
        <v>20</v>
      </c>
      <c r="Z1662" s="14">
        <v>0</v>
      </c>
      <c r="AA1662" s="14"/>
      <c r="AB1662" s="15">
        <f>retribucións!$N$71</f>
        <v>21167.275024320003</v>
      </c>
      <c r="AC1662" s="15">
        <f>retribucións!$H$55</f>
        <v>21327.358496639998</v>
      </c>
      <c r="AD1662" s="15">
        <f t="shared" si="71"/>
        <v>160.08347231999505</v>
      </c>
    </row>
    <row r="1663" spans="1:30" ht="15" customHeight="1" x14ac:dyDescent="0.25">
      <c r="A1663" s="13" t="s">
        <v>17</v>
      </c>
      <c r="B1663" s="13" t="s">
        <v>119</v>
      </c>
      <c r="C1663" s="14" t="s">
        <v>5286</v>
      </c>
      <c r="D1663" s="24" t="s">
        <v>5301</v>
      </c>
      <c r="E1663" s="14" t="s">
        <v>5302</v>
      </c>
      <c r="F1663" s="14" t="s">
        <v>2263</v>
      </c>
      <c r="G1663" s="11">
        <v>14</v>
      </c>
      <c r="H1663" s="15">
        <f>retribucións!$E$55</f>
        <v>7157.92</v>
      </c>
      <c r="I1663" s="11" t="s">
        <v>1349</v>
      </c>
      <c r="J1663" s="24" t="s">
        <v>1350</v>
      </c>
      <c r="K1663" s="11">
        <v>1</v>
      </c>
      <c r="L1663" s="14"/>
      <c r="M1663" s="14"/>
      <c r="N1663" s="12"/>
      <c r="O1663" s="25"/>
      <c r="P1663" s="14" t="s">
        <v>4750</v>
      </c>
      <c r="Q1663" s="11" t="s">
        <v>15</v>
      </c>
      <c r="R1663" s="16" t="s">
        <v>1001</v>
      </c>
      <c r="S1663" s="12"/>
      <c r="T1663" s="13" t="s">
        <v>17</v>
      </c>
      <c r="U1663" s="13" t="s">
        <v>6687</v>
      </c>
      <c r="V1663" s="11" t="s">
        <v>119</v>
      </c>
      <c r="W1663" s="14" t="s">
        <v>119</v>
      </c>
      <c r="X1663" s="14" t="s">
        <v>119</v>
      </c>
      <c r="Y1663" s="14" t="s">
        <v>119</v>
      </c>
      <c r="Z1663" s="14" t="s">
        <v>119</v>
      </c>
      <c r="AA1663" s="14"/>
      <c r="AB1663" s="15">
        <f>retribucións!$N$71</f>
        <v>21167.275024320003</v>
      </c>
      <c r="AC1663" s="15">
        <f>retribucións!$H$55</f>
        <v>21327.358496639998</v>
      </c>
      <c r="AD1663" s="15">
        <f t="shared" si="71"/>
        <v>160.08347231999505</v>
      </c>
    </row>
    <row r="1664" spans="1:30" ht="15" customHeight="1" x14ac:dyDescent="0.25">
      <c r="A1664" s="13" t="s">
        <v>17</v>
      </c>
      <c r="B1664" s="13" t="s">
        <v>17</v>
      </c>
      <c r="C1664" s="14" t="s">
        <v>5286</v>
      </c>
      <c r="D1664" s="24" t="s">
        <v>5303</v>
      </c>
      <c r="E1664" s="14" t="s">
        <v>5304</v>
      </c>
      <c r="F1664" s="14" t="s">
        <v>2263</v>
      </c>
      <c r="G1664" s="11">
        <v>14</v>
      </c>
      <c r="H1664" s="15">
        <f>retribucións!$E$55</f>
        <v>7157.92</v>
      </c>
      <c r="I1664" s="11" t="s">
        <v>1349</v>
      </c>
      <c r="J1664" s="24" t="s">
        <v>1350</v>
      </c>
      <c r="K1664" s="11">
        <v>1</v>
      </c>
      <c r="L1664" s="14"/>
      <c r="M1664" s="14"/>
      <c r="N1664" s="12"/>
      <c r="O1664" s="25"/>
      <c r="P1664" s="14" t="s">
        <v>4750</v>
      </c>
      <c r="Q1664" s="11" t="s">
        <v>15</v>
      </c>
      <c r="R1664" s="16" t="s">
        <v>1001</v>
      </c>
      <c r="S1664" s="12"/>
      <c r="T1664" s="13" t="s">
        <v>17</v>
      </c>
      <c r="U1664" s="13" t="s">
        <v>17</v>
      </c>
      <c r="V1664" s="11">
        <v>291</v>
      </c>
      <c r="W1664" s="14" t="s">
        <v>1021</v>
      </c>
      <c r="X1664" s="14" t="s">
        <v>1022</v>
      </c>
      <c r="Y1664" s="14" t="s">
        <v>20</v>
      </c>
      <c r="Z1664" s="14">
        <v>0</v>
      </c>
      <c r="AA1664" s="14"/>
      <c r="AB1664" s="15">
        <f>retribucións!$N$71</f>
        <v>21167.275024320003</v>
      </c>
      <c r="AC1664" s="15">
        <f>retribucións!$H$55</f>
        <v>21327.358496639998</v>
      </c>
      <c r="AD1664" s="15">
        <f t="shared" si="71"/>
        <v>160.08347231999505</v>
      </c>
    </row>
    <row r="1665" spans="1:30" ht="15" customHeight="1" x14ac:dyDescent="0.25">
      <c r="A1665" s="13" t="s">
        <v>17</v>
      </c>
      <c r="B1665" s="13" t="s">
        <v>17</v>
      </c>
      <c r="C1665" s="14" t="s">
        <v>5286</v>
      </c>
      <c r="D1665" s="24" t="s">
        <v>5305</v>
      </c>
      <c r="E1665" s="14" t="s">
        <v>5306</v>
      </c>
      <c r="F1665" s="14" t="s">
        <v>2263</v>
      </c>
      <c r="G1665" s="11">
        <v>14</v>
      </c>
      <c r="H1665" s="15">
        <f>retribucións!$E$55</f>
        <v>7157.92</v>
      </c>
      <c r="I1665" s="11" t="s">
        <v>1349</v>
      </c>
      <c r="J1665" s="24" t="s">
        <v>1350</v>
      </c>
      <c r="K1665" s="11">
        <v>1</v>
      </c>
      <c r="L1665" s="14"/>
      <c r="M1665" s="14"/>
      <c r="N1665" s="12"/>
      <c r="O1665" s="25"/>
      <c r="P1665" s="14" t="s">
        <v>4750</v>
      </c>
      <c r="Q1665" s="11" t="s">
        <v>15</v>
      </c>
      <c r="R1665" s="16" t="s">
        <v>1001</v>
      </c>
      <c r="S1665" s="12"/>
      <c r="T1665" s="13" t="s">
        <v>17</v>
      </c>
      <c r="U1665" s="13" t="s">
        <v>17</v>
      </c>
      <c r="V1665" s="11">
        <v>280</v>
      </c>
      <c r="W1665" s="14" t="s">
        <v>1023</v>
      </c>
      <c r="X1665" s="14" t="s">
        <v>1024</v>
      </c>
      <c r="Y1665" s="14" t="s">
        <v>20</v>
      </c>
      <c r="Z1665" s="14">
        <v>0</v>
      </c>
      <c r="AA1665" s="14"/>
      <c r="AB1665" s="15">
        <f>retribucións!$N$71</f>
        <v>21167.275024320003</v>
      </c>
      <c r="AC1665" s="15">
        <f>retribucións!$H$55</f>
        <v>21327.358496639998</v>
      </c>
      <c r="AD1665" s="15">
        <f t="shared" si="71"/>
        <v>160.08347231999505</v>
      </c>
    </row>
    <row r="1666" spans="1:30" ht="15" customHeight="1" x14ac:dyDescent="0.25">
      <c r="A1666" s="13" t="s">
        <v>17</v>
      </c>
      <c r="B1666" s="13" t="s">
        <v>17</v>
      </c>
      <c r="C1666" s="14" t="s">
        <v>5286</v>
      </c>
      <c r="D1666" s="24" t="s">
        <v>5307</v>
      </c>
      <c r="E1666" s="14" t="s">
        <v>5308</v>
      </c>
      <c r="F1666" s="14" t="s">
        <v>2263</v>
      </c>
      <c r="G1666" s="11">
        <v>14</v>
      </c>
      <c r="H1666" s="15">
        <f>retribucións!$E$55</f>
        <v>7157.92</v>
      </c>
      <c r="I1666" s="11" t="s">
        <v>1349</v>
      </c>
      <c r="J1666" s="24" t="s">
        <v>1350</v>
      </c>
      <c r="K1666" s="11">
        <v>1</v>
      </c>
      <c r="L1666" s="14"/>
      <c r="M1666" s="14"/>
      <c r="N1666" s="12"/>
      <c r="O1666" s="25"/>
      <c r="P1666" s="14" t="s">
        <v>4750</v>
      </c>
      <c r="Q1666" s="11" t="s">
        <v>15</v>
      </c>
      <c r="R1666" s="16" t="s">
        <v>1001</v>
      </c>
      <c r="S1666" s="12"/>
      <c r="T1666" s="13" t="s">
        <v>17</v>
      </c>
      <c r="U1666" s="13" t="s">
        <v>17</v>
      </c>
      <c r="V1666" s="11">
        <v>313</v>
      </c>
      <c r="W1666" s="14" t="s">
        <v>1025</v>
      </c>
      <c r="X1666" s="14" t="s">
        <v>1026</v>
      </c>
      <c r="Y1666" s="14" t="s">
        <v>20</v>
      </c>
      <c r="Z1666" s="14">
        <v>0</v>
      </c>
      <c r="AA1666" s="14"/>
      <c r="AB1666" s="15">
        <f>retribucións!$N$71</f>
        <v>21167.275024320003</v>
      </c>
      <c r="AC1666" s="15">
        <f>retribucións!$H$55</f>
        <v>21327.358496639998</v>
      </c>
      <c r="AD1666" s="15">
        <f t="shared" si="71"/>
        <v>160.08347231999505</v>
      </c>
    </row>
    <row r="1667" spans="1:30" ht="15" customHeight="1" x14ac:dyDescent="0.25">
      <c r="A1667" s="13" t="s">
        <v>17</v>
      </c>
      <c r="B1667" s="13" t="s">
        <v>119</v>
      </c>
      <c r="C1667" s="14" t="s">
        <v>5286</v>
      </c>
      <c r="D1667" s="24" t="s">
        <v>5309</v>
      </c>
      <c r="E1667" s="14" t="s">
        <v>5310</v>
      </c>
      <c r="F1667" s="14" t="s">
        <v>2263</v>
      </c>
      <c r="G1667" s="11">
        <v>14</v>
      </c>
      <c r="H1667" s="15">
        <f>retribucións!$E$55</f>
        <v>7157.92</v>
      </c>
      <c r="I1667" s="11" t="s">
        <v>1349</v>
      </c>
      <c r="J1667" s="24" t="s">
        <v>1350</v>
      </c>
      <c r="K1667" s="11">
        <v>1</v>
      </c>
      <c r="L1667" s="14"/>
      <c r="M1667" s="14"/>
      <c r="N1667" s="12"/>
      <c r="O1667" s="25"/>
      <c r="P1667" s="14" t="s">
        <v>4750</v>
      </c>
      <c r="Q1667" s="11" t="s">
        <v>15</v>
      </c>
      <c r="R1667" s="16" t="s">
        <v>1001</v>
      </c>
      <c r="S1667" s="12"/>
      <c r="T1667" s="13" t="s">
        <v>17</v>
      </c>
      <c r="U1667" s="13" t="s">
        <v>6687</v>
      </c>
      <c r="V1667" s="11" t="s">
        <v>119</v>
      </c>
      <c r="W1667" s="14" t="s">
        <v>119</v>
      </c>
      <c r="X1667" s="14" t="s">
        <v>119</v>
      </c>
      <c r="Y1667" s="14" t="s">
        <v>119</v>
      </c>
      <c r="Z1667" s="14" t="s">
        <v>119</v>
      </c>
      <c r="AA1667" s="14"/>
      <c r="AB1667" s="15">
        <f>retribucións!$N$71</f>
        <v>21167.275024320003</v>
      </c>
      <c r="AC1667" s="15">
        <f>retribucións!$H$55</f>
        <v>21327.358496639998</v>
      </c>
      <c r="AD1667" s="15">
        <f t="shared" si="71"/>
        <v>160.08347231999505</v>
      </c>
    </row>
    <row r="1668" spans="1:30" ht="15" customHeight="1" x14ac:dyDescent="0.25">
      <c r="A1668" s="13" t="s">
        <v>17</v>
      </c>
      <c r="B1668" s="13" t="s">
        <v>119</v>
      </c>
      <c r="C1668" s="14" t="s">
        <v>5286</v>
      </c>
      <c r="D1668" s="24" t="s">
        <v>5311</v>
      </c>
      <c r="E1668" s="14" t="s">
        <v>5312</v>
      </c>
      <c r="F1668" s="14" t="s">
        <v>2263</v>
      </c>
      <c r="G1668" s="11">
        <v>14</v>
      </c>
      <c r="H1668" s="15">
        <f>retribucións!$E$55</f>
        <v>7157.92</v>
      </c>
      <c r="I1668" s="11" t="s">
        <v>1349</v>
      </c>
      <c r="J1668" s="24" t="s">
        <v>1350</v>
      </c>
      <c r="K1668" s="11">
        <v>1</v>
      </c>
      <c r="L1668" s="14"/>
      <c r="M1668" s="14"/>
      <c r="N1668" s="12"/>
      <c r="O1668" s="25"/>
      <c r="P1668" s="14" t="s">
        <v>4750</v>
      </c>
      <c r="Q1668" s="11" t="s">
        <v>15</v>
      </c>
      <c r="R1668" s="16" t="s">
        <v>5313</v>
      </c>
      <c r="S1668" s="12"/>
      <c r="T1668" s="13" t="s">
        <v>17</v>
      </c>
      <c r="U1668" s="13" t="s">
        <v>6687</v>
      </c>
      <c r="V1668" s="11" t="s">
        <v>119</v>
      </c>
      <c r="W1668" s="14" t="s">
        <v>119</v>
      </c>
      <c r="X1668" s="14" t="s">
        <v>119</v>
      </c>
      <c r="Y1668" s="14" t="s">
        <v>119</v>
      </c>
      <c r="Z1668" s="14" t="s">
        <v>119</v>
      </c>
      <c r="AA1668" s="14"/>
      <c r="AB1668" s="15">
        <f>retribucións!$N$71</f>
        <v>21167.275024320003</v>
      </c>
      <c r="AC1668" s="15">
        <f>retribucións!$H$55</f>
        <v>21327.358496639998</v>
      </c>
      <c r="AD1668" s="15">
        <f t="shared" si="71"/>
        <v>160.08347231999505</v>
      </c>
    </row>
    <row r="1669" spans="1:30" ht="15" customHeight="1" x14ac:dyDescent="0.25">
      <c r="A1669" s="13" t="s">
        <v>17</v>
      </c>
      <c r="B1669" s="13" t="s">
        <v>119</v>
      </c>
      <c r="C1669" s="14" t="s">
        <v>5286</v>
      </c>
      <c r="D1669" s="24" t="s">
        <v>5314</v>
      </c>
      <c r="E1669" s="14" t="s">
        <v>5315</v>
      </c>
      <c r="F1669" s="14" t="s">
        <v>2263</v>
      </c>
      <c r="G1669" s="11">
        <v>14</v>
      </c>
      <c r="H1669" s="15">
        <f>retribucións!$E$55</f>
        <v>7157.92</v>
      </c>
      <c r="I1669" s="11" t="s">
        <v>1349</v>
      </c>
      <c r="J1669" s="24" t="s">
        <v>1350</v>
      </c>
      <c r="K1669" s="11">
        <v>1</v>
      </c>
      <c r="L1669" s="14"/>
      <c r="M1669" s="14"/>
      <c r="N1669" s="12"/>
      <c r="O1669" s="25"/>
      <c r="P1669" s="14" t="s">
        <v>4750</v>
      </c>
      <c r="Q1669" s="11" t="s">
        <v>15</v>
      </c>
      <c r="R1669" s="16" t="s">
        <v>1001</v>
      </c>
      <c r="S1669" s="12"/>
      <c r="T1669" s="13" t="s">
        <v>17</v>
      </c>
      <c r="U1669" s="13" t="s">
        <v>6687</v>
      </c>
      <c r="V1669" s="11" t="s">
        <v>119</v>
      </c>
      <c r="W1669" s="14" t="s">
        <v>119</v>
      </c>
      <c r="X1669" s="14" t="s">
        <v>119</v>
      </c>
      <c r="Y1669" s="14" t="s">
        <v>119</v>
      </c>
      <c r="Z1669" s="14" t="s">
        <v>119</v>
      </c>
      <c r="AA1669" s="14"/>
      <c r="AB1669" s="15">
        <f>retribucións!$N$71</f>
        <v>21167.275024320003</v>
      </c>
      <c r="AC1669" s="15">
        <f>retribucións!$H$55</f>
        <v>21327.358496639998</v>
      </c>
      <c r="AD1669" s="15">
        <f t="shared" si="71"/>
        <v>160.08347231999505</v>
      </c>
    </row>
    <row r="1670" spans="1:30" ht="15" customHeight="1" x14ac:dyDescent="0.25">
      <c r="A1670" s="13" t="s">
        <v>17</v>
      </c>
      <c r="B1670" s="13" t="s">
        <v>17</v>
      </c>
      <c r="C1670" s="14" t="s">
        <v>5286</v>
      </c>
      <c r="D1670" s="24" t="s">
        <v>5316</v>
      </c>
      <c r="E1670" s="14" t="s">
        <v>5317</v>
      </c>
      <c r="F1670" s="14" t="s">
        <v>2263</v>
      </c>
      <c r="G1670" s="11">
        <v>14</v>
      </c>
      <c r="H1670" s="15">
        <f>retribucións!$E$55</f>
        <v>7157.92</v>
      </c>
      <c r="I1670" s="11" t="s">
        <v>1349</v>
      </c>
      <c r="J1670" s="24" t="s">
        <v>1350</v>
      </c>
      <c r="K1670" s="11">
        <v>1</v>
      </c>
      <c r="L1670" s="14"/>
      <c r="M1670" s="14"/>
      <c r="N1670" s="12"/>
      <c r="O1670" s="25"/>
      <c r="P1670" s="14" t="s">
        <v>4750</v>
      </c>
      <c r="Q1670" s="11" t="s">
        <v>15</v>
      </c>
      <c r="R1670" s="16" t="s">
        <v>1001</v>
      </c>
      <c r="S1670" s="12"/>
      <c r="T1670" s="13" t="s">
        <v>17</v>
      </c>
      <c r="U1670" s="13" t="s">
        <v>17</v>
      </c>
      <c r="V1670" s="11">
        <v>255</v>
      </c>
      <c r="W1670" s="14" t="s">
        <v>1027</v>
      </c>
      <c r="X1670" s="14" t="s">
        <v>1028</v>
      </c>
      <c r="Y1670" s="14" t="s">
        <v>20</v>
      </c>
      <c r="Z1670" s="14">
        <v>0</v>
      </c>
      <c r="AA1670" s="14"/>
      <c r="AB1670" s="15">
        <f>retribucións!$N$71</f>
        <v>21167.275024320003</v>
      </c>
      <c r="AC1670" s="15">
        <f>retribucións!$H$55</f>
        <v>21327.358496639998</v>
      </c>
      <c r="AD1670" s="15">
        <f t="shared" si="71"/>
        <v>160.08347231999505</v>
      </c>
    </row>
    <row r="1671" spans="1:30" ht="15" customHeight="1" x14ac:dyDescent="0.25">
      <c r="A1671" s="13" t="s">
        <v>17</v>
      </c>
      <c r="B1671" s="13" t="s">
        <v>119</v>
      </c>
      <c r="C1671" s="14" t="s">
        <v>5286</v>
      </c>
      <c r="D1671" s="24" t="s">
        <v>5318</v>
      </c>
      <c r="E1671" s="14" t="s">
        <v>5319</v>
      </c>
      <c r="F1671" s="14" t="s">
        <v>2263</v>
      </c>
      <c r="G1671" s="11">
        <v>14</v>
      </c>
      <c r="H1671" s="15">
        <f>retribucións!$E$55</f>
        <v>7157.92</v>
      </c>
      <c r="I1671" s="11" t="s">
        <v>1349</v>
      </c>
      <c r="J1671" s="24" t="s">
        <v>1350</v>
      </c>
      <c r="K1671" s="11">
        <v>1</v>
      </c>
      <c r="L1671" s="14"/>
      <c r="M1671" s="14"/>
      <c r="N1671" s="12"/>
      <c r="O1671" s="25"/>
      <c r="P1671" s="14" t="s">
        <v>4750</v>
      </c>
      <c r="Q1671" s="11" t="s">
        <v>15</v>
      </c>
      <c r="R1671" s="16" t="s">
        <v>1001</v>
      </c>
      <c r="S1671" s="12"/>
      <c r="T1671" s="13" t="s">
        <v>17</v>
      </c>
      <c r="U1671" s="13" t="s">
        <v>6687</v>
      </c>
      <c r="V1671" s="11" t="s">
        <v>119</v>
      </c>
      <c r="W1671" s="14" t="s">
        <v>119</v>
      </c>
      <c r="X1671" s="14" t="s">
        <v>119</v>
      </c>
      <c r="Y1671" s="14" t="s">
        <v>119</v>
      </c>
      <c r="Z1671" s="14" t="s">
        <v>119</v>
      </c>
      <c r="AA1671" s="14"/>
      <c r="AB1671" s="15">
        <f>retribucións!$N$71</f>
        <v>21167.275024320003</v>
      </c>
      <c r="AC1671" s="15">
        <f>retribucións!$H$55</f>
        <v>21327.358496639998</v>
      </c>
      <c r="AD1671" s="15">
        <f t="shared" si="71"/>
        <v>160.08347231999505</v>
      </c>
    </row>
    <row r="1672" spans="1:30" ht="15" customHeight="1" x14ac:dyDescent="0.25">
      <c r="A1672" s="13" t="s">
        <v>17</v>
      </c>
      <c r="B1672" s="13" t="s">
        <v>119</v>
      </c>
      <c r="C1672" s="14" t="s">
        <v>5286</v>
      </c>
      <c r="D1672" s="24" t="s">
        <v>5320</v>
      </c>
      <c r="E1672" s="14" t="s">
        <v>5321</v>
      </c>
      <c r="F1672" s="14" t="s">
        <v>2263</v>
      </c>
      <c r="G1672" s="11">
        <v>14</v>
      </c>
      <c r="H1672" s="15">
        <f>retribucións!$E$55</f>
        <v>7157.92</v>
      </c>
      <c r="I1672" s="11" t="s">
        <v>1349</v>
      </c>
      <c r="J1672" s="24" t="s">
        <v>1350</v>
      </c>
      <c r="K1672" s="11">
        <v>1</v>
      </c>
      <c r="L1672" s="14"/>
      <c r="M1672" s="14"/>
      <c r="N1672" s="12"/>
      <c r="O1672" s="25"/>
      <c r="P1672" s="14" t="s">
        <v>4750</v>
      </c>
      <c r="Q1672" s="11" t="s">
        <v>15</v>
      </c>
      <c r="R1672" s="16" t="s">
        <v>1001</v>
      </c>
      <c r="S1672" s="12"/>
      <c r="T1672" s="13" t="s">
        <v>17</v>
      </c>
      <c r="U1672" s="13" t="s">
        <v>6687</v>
      </c>
      <c r="V1672" s="11" t="s">
        <v>119</v>
      </c>
      <c r="W1672" s="14" t="s">
        <v>119</v>
      </c>
      <c r="X1672" s="14" t="s">
        <v>119</v>
      </c>
      <c r="Y1672" s="14" t="s">
        <v>119</v>
      </c>
      <c r="Z1672" s="14" t="s">
        <v>119</v>
      </c>
      <c r="AA1672" s="14"/>
      <c r="AB1672" s="15">
        <f>retribucións!$N$71</f>
        <v>21167.275024320003</v>
      </c>
      <c r="AC1672" s="15">
        <f>retribucións!$H$55</f>
        <v>21327.358496639998</v>
      </c>
      <c r="AD1672" s="15">
        <f t="shared" si="71"/>
        <v>160.08347231999505</v>
      </c>
    </row>
    <row r="1673" spans="1:30" ht="15" customHeight="1" x14ac:dyDescent="0.25">
      <c r="A1673" s="13" t="s">
        <v>17</v>
      </c>
      <c r="B1673" s="13" t="s">
        <v>17</v>
      </c>
      <c r="C1673" s="14" t="s">
        <v>5286</v>
      </c>
      <c r="D1673" s="24" t="s">
        <v>5322</v>
      </c>
      <c r="E1673" s="14" t="s">
        <v>5323</v>
      </c>
      <c r="F1673" s="14" t="s">
        <v>2263</v>
      </c>
      <c r="G1673" s="11">
        <v>14</v>
      </c>
      <c r="H1673" s="15">
        <f>retribucións!$E$55</f>
        <v>7157.92</v>
      </c>
      <c r="I1673" s="11" t="s">
        <v>1349</v>
      </c>
      <c r="J1673" s="24" t="s">
        <v>1350</v>
      </c>
      <c r="K1673" s="11">
        <v>1</v>
      </c>
      <c r="L1673" s="14"/>
      <c r="M1673" s="14"/>
      <c r="N1673" s="12"/>
      <c r="O1673" s="25"/>
      <c r="P1673" s="14" t="s">
        <v>4750</v>
      </c>
      <c r="Q1673" s="11" t="s">
        <v>15</v>
      </c>
      <c r="R1673" s="16" t="s">
        <v>1001</v>
      </c>
      <c r="S1673" s="12"/>
      <c r="T1673" s="13" t="s">
        <v>17</v>
      </c>
      <c r="U1673" s="13" t="s">
        <v>17</v>
      </c>
      <c r="V1673" s="11">
        <v>120</v>
      </c>
      <c r="W1673" s="14" t="s">
        <v>1029</v>
      </c>
      <c r="X1673" s="14" t="s">
        <v>1030</v>
      </c>
      <c r="Y1673" s="14" t="s">
        <v>20</v>
      </c>
      <c r="Z1673" s="14">
        <v>0</v>
      </c>
      <c r="AA1673" s="14"/>
      <c r="AB1673" s="15">
        <f>retribucións!$N$71</f>
        <v>21167.275024320003</v>
      </c>
      <c r="AC1673" s="15">
        <f>retribucións!$H$55</f>
        <v>21327.358496639998</v>
      </c>
      <c r="AD1673" s="15">
        <f t="shared" si="71"/>
        <v>160.08347231999505</v>
      </c>
    </row>
    <row r="1674" spans="1:30" ht="15" customHeight="1" x14ac:dyDescent="0.25">
      <c r="A1674" s="13" t="s">
        <v>17</v>
      </c>
      <c r="B1674" s="13" t="s">
        <v>17</v>
      </c>
      <c r="C1674" s="14" t="s">
        <v>5286</v>
      </c>
      <c r="D1674" s="24" t="s">
        <v>5324</v>
      </c>
      <c r="E1674" s="14" t="s">
        <v>5325</v>
      </c>
      <c r="F1674" s="14" t="s">
        <v>2263</v>
      </c>
      <c r="G1674" s="11">
        <v>14</v>
      </c>
      <c r="H1674" s="15">
        <f>retribucións!$E$55</f>
        <v>7157.92</v>
      </c>
      <c r="I1674" s="11" t="s">
        <v>1349</v>
      </c>
      <c r="J1674" s="24" t="s">
        <v>1350</v>
      </c>
      <c r="K1674" s="11">
        <v>1</v>
      </c>
      <c r="L1674" s="14"/>
      <c r="M1674" s="14"/>
      <c r="N1674" s="12"/>
      <c r="O1674" s="25"/>
      <c r="P1674" s="14" t="s">
        <v>4750</v>
      </c>
      <c r="Q1674" s="11" t="s">
        <v>15</v>
      </c>
      <c r="R1674" s="16" t="s">
        <v>1001</v>
      </c>
      <c r="S1674" s="12"/>
      <c r="T1674" s="13" t="s">
        <v>17</v>
      </c>
      <c r="U1674" s="13" t="s">
        <v>17</v>
      </c>
      <c r="V1674" s="11">
        <v>201</v>
      </c>
      <c r="W1674" s="14" t="s">
        <v>1031</v>
      </c>
      <c r="X1674" s="14" t="s">
        <v>1032</v>
      </c>
      <c r="Y1674" s="14" t="s">
        <v>20</v>
      </c>
      <c r="Z1674" s="14">
        <v>0</v>
      </c>
      <c r="AA1674" s="14"/>
      <c r="AB1674" s="15">
        <f>retribucións!$N$71</f>
        <v>21167.275024320003</v>
      </c>
      <c r="AC1674" s="15">
        <f>retribucións!$H$55</f>
        <v>21327.358496639998</v>
      </c>
      <c r="AD1674" s="15">
        <f t="shared" si="71"/>
        <v>160.08347231999505</v>
      </c>
    </row>
    <row r="1675" spans="1:30" ht="15" customHeight="1" x14ac:dyDescent="0.25">
      <c r="A1675" s="13" t="s">
        <v>17</v>
      </c>
      <c r="B1675" s="13" t="s">
        <v>119</v>
      </c>
      <c r="C1675" s="14" t="s">
        <v>5286</v>
      </c>
      <c r="D1675" s="24" t="s">
        <v>5326</v>
      </c>
      <c r="E1675" s="14" t="s">
        <v>5327</v>
      </c>
      <c r="F1675" s="14" t="s">
        <v>2263</v>
      </c>
      <c r="G1675" s="11">
        <v>14</v>
      </c>
      <c r="H1675" s="15">
        <f>retribucións!$E$55</f>
        <v>7157.92</v>
      </c>
      <c r="I1675" s="11" t="s">
        <v>1349</v>
      </c>
      <c r="J1675" s="24" t="s">
        <v>1350</v>
      </c>
      <c r="K1675" s="11">
        <v>1</v>
      </c>
      <c r="L1675" s="14"/>
      <c r="M1675" s="14"/>
      <c r="N1675" s="12"/>
      <c r="O1675" s="25"/>
      <c r="P1675" s="14" t="s">
        <v>4750</v>
      </c>
      <c r="Q1675" s="11" t="s">
        <v>15</v>
      </c>
      <c r="R1675" s="16" t="s">
        <v>1001</v>
      </c>
      <c r="S1675" s="12"/>
      <c r="T1675" s="13" t="s">
        <v>17</v>
      </c>
      <c r="U1675" s="13" t="s">
        <v>6687</v>
      </c>
      <c r="V1675" s="11" t="s">
        <v>119</v>
      </c>
      <c r="W1675" s="14" t="s">
        <v>119</v>
      </c>
      <c r="X1675" s="14" t="s">
        <v>119</v>
      </c>
      <c r="Y1675" s="14" t="s">
        <v>119</v>
      </c>
      <c r="Z1675" s="14" t="s">
        <v>119</v>
      </c>
      <c r="AA1675" s="14"/>
      <c r="AB1675" s="15">
        <f>retribucións!$N$71</f>
        <v>21167.275024320003</v>
      </c>
      <c r="AC1675" s="15">
        <f>retribucións!$H$55</f>
        <v>21327.358496639998</v>
      </c>
      <c r="AD1675" s="15">
        <f t="shared" si="71"/>
        <v>160.08347231999505</v>
      </c>
    </row>
    <row r="1676" spans="1:30" ht="15" customHeight="1" x14ac:dyDescent="0.25">
      <c r="A1676" s="13" t="s">
        <v>17</v>
      </c>
      <c r="B1676" s="13" t="s">
        <v>119</v>
      </c>
      <c r="C1676" s="14" t="s">
        <v>5286</v>
      </c>
      <c r="D1676" s="24" t="s">
        <v>5328</v>
      </c>
      <c r="E1676" s="14" t="s">
        <v>5329</v>
      </c>
      <c r="F1676" s="14" t="s">
        <v>2263</v>
      </c>
      <c r="G1676" s="11">
        <v>14</v>
      </c>
      <c r="H1676" s="15">
        <f>retribucións!$E$55</f>
        <v>7157.92</v>
      </c>
      <c r="I1676" s="11" t="s">
        <v>1349</v>
      </c>
      <c r="J1676" s="24" t="s">
        <v>1350</v>
      </c>
      <c r="K1676" s="11">
        <v>1</v>
      </c>
      <c r="L1676" s="14"/>
      <c r="M1676" s="14"/>
      <c r="N1676" s="12"/>
      <c r="O1676" s="25"/>
      <c r="P1676" s="14" t="s">
        <v>4750</v>
      </c>
      <c r="Q1676" s="11" t="s">
        <v>15</v>
      </c>
      <c r="R1676" s="16" t="s">
        <v>1001</v>
      </c>
      <c r="S1676" s="12"/>
      <c r="T1676" s="13" t="s">
        <v>17</v>
      </c>
      <c r="U1676" s="13" t="s">
        <v>6687</v>
      </c>
      <c r="V1676" s="11" t="s">
        <v>119</v>
      </c>
      <c r="W1676" s="14" t="s">
        <v>119</v>
      </c>
      <c r="X1676" s="14" t="s">
        <v>119</v>
      </c>
      <c r="Y1676" s="14" t="s">
        <v>119</v>
      </c>
      <c r="Z1676" s="14" t="s">
        <v>119</v>
      </c>
      <c r="AA1676" s="14"/>
      <c r="AB1676" s="15">
        <f>retribucións!$N$71</f>
        <v>21167.275024320003</v>
      </c>
      <c r="AC1676" s="15">
        <f>retribucións!$H$55</f>
        <v>21327.358496639998</v>
      </c>
      <c r="AD1676" s="15">
        <f t="shared" si="71"/>
        <v>160.08347231999505</v>
      </c>
    </row>
    <row r="1677" spans="1:30" ht="15" customHeight="1" x14ac:dyDescent="0.25">
      <c r="A1677" s="13" t="s">
        <v>17</v>
      </c>
      <c r="B1677" s="13" t="s">
        <v>119</v>
      </c>
      <c r="C1677" s="14" t="s">
        <v>5286</v>
      </c>
      <c r="D1677" s="24" t="s">
        <v>5330</v>
      </c>
      <c r="E1677" s="14" t="s">
        <v>5331</v>
      </c>
      <c r="F1677" s="14" t="s">
        <v>2263</v>
      </c>
      <c r="G1677" s="11">
        <v>14</v>
      </c>
      <c r="H1677" s="15">
        <f>retribucións!$E$55</f>
        <v>7157.92</v>
      </c>
      <c r="I1677" s="11" t="s">
        <v>1349</v>
      </c>
      <c r="J1677" s="24" t="s">
        <v>1350</v>
      </c>
      <c r="K1677" s="11">
        <v>1</v>
      </c>
      <c r="L1677" s="14"/>
      <c r="M1677" s="14"/>
      <c r="N1677" s="12"/>
      <c r="O1677" s="25"/>
      <c r="P1677" s="14" t="s">
        <v>4750</v>
      </c>
      <c r="Q1677" s="11" t="s">
        <v>15</v>
      </c>
      <c r="R1677" s="16" t="s">
        <v>1001</v>
      </c>
      <c r="S1677" s="12"/>
      <c r="T1677" s="13" t="s">
        <v>17</v>
      </c>
      <c r="U1677" s="13" t="s">
        <v>6687</v>
      </c>
      <c r="V1677" s="11" t="s">
        <v>119</v>
      </c>
      <c r="W1677" s="14" t="s">
        <v>119</v>
      </c>
      <c r="X1677" s="14" t="s">
        <v>119</v>
      </c>
      <c r="Y1677" s="14" t="s">
        <v>119</v>
      </c>
      <c r="Z1677" s="14" t="s">
        <v>119</v>
      </c>
      <c r="AA1677" s="14"/>
      <c r="AB1677" s="15">
        <f>retribucións!$N$71</f>
        <v>21167.275024320003</v>
      </c>
      <c r="AC1677" s="15">
        <f>retribucións!$H$55</f>
        <v>21327.358496639998</v>
      </c>
      <c r="AD1677" s="15">
        <f t="shared" si="71"/>
        <v>160.08347231999505</v>
      </c>
    </row>
    <row r="1678" spans="1:30" ht="15" customHeight="1" x14ac:dyDescent="0.25">
      <c r="A1678" s="13" t="s">
        <v>17</v>
      </c>
      <c r="B1678" s="13" t="s">
        <v>119</v>
      </c>
      <c r="C1678" s="14" t="s">
        <v>5286</v>
      </c>
      <c r="D1678" s="24" t="s">
        <v>5332</v>
      </c>
      <c r="E1678" s="14" t="s">
        <v>5333</v>
      </c>
      <c r="F1678" s="14" t="s">
        <v>2263</v>
      </c>
      <c r="G1678" s="11">
        <v>14</v>
      </c>
      <c r="H1678" s="15">
        <f>retribucións!$E$55</f>
        <v>7157.92</v>
      </c>
      <c r="I1678" s="11" t="s">
        <v>1349</v>
      </c>
      <c r="J1678" s="24" t="s">
        <v>1350</v>
      </c>
      <c r="K1678" s="11">
        <v>1</v>
      </c>
      <c r="L1678" s="14"/>
      <c r="M1678" s="14"/>
      <c r="N1678" s="12"/>
      <c r="O1678" s="25"/>
      <c r="P1678" s="14" t="s">
        <v>4750</v>
      </c>
      <c r="Q1678" s="11" t="s">
        <v>15</v>
      </c>
      <c r="R1678" s="16" t="s">
        <v>5313</v>
      </c>
      <c r="S1678" s="12"/>
      <c r="T1678" s="13" t="s">
        <v>17</v>
      </c>
      <c r="U1678" s="13" t="s">
        <v>6687</v>
      </c>
      <c r="V1678" s="11" t="s">
        <v>119</v>
      </c>
      <c r="W1678" s="14" t="s">
        <v>119</v>
      </c>
      <c r="X1678" s="14" t="s">
        <v>119</v>
      </c>
      <c r="Y1678" s="14" t="s">
        <v>119</v>
      </c>
      <c r="Z1678" s="14" t="s">
        <v>119</v>
      </c>
      <c r="AA1678" s="14"/>
      <c r="AB1678" s="15">
        <f>retribucións!$N$71</f>
        <v>21167.275024320003</v>
      </c>
      <c r="AC1678" s="15">
        <f>retribucións!$H$55</f>
        <v>21327.358496639998</v>
      </c>
      <c r="AD1678" s="15">
        <f t="shared" si="71"/>
        <v>160.08347231999505</v>
      </c>
    </row>
    <row r="1679" spans="1:30" ht="15" customHeight="1" x14ac:dyDescent="0.25">
      <c r="A1679" s="13" t="s">
        <v>17</v>
      </c>
      <c r="B1679" s="13" t="s">
        <v>119</v>
      </c>
      <c r="C1679" s="14" t="s">
        <v>5286</v>
      </c>
      <c r="D1679" s="24" t="s">
        <v>5334</v>
      </c>
      <c r="E1679" s="14" t="s">
        <v>5335</v>
      </c>
      <c r="F1679" s="14" t="s">
        <v>2263</v>
      </c>
      <c r="G1679" s="11">
        <v>14</v>
      </c>
      <c r="H1679" s="15">
        <f>retribucións!$E$55</f>
        <v>7157.92</v>
      </c>
      <c r="I1679" s="11" t="s">
        <v>1349</v>
      </c>
      <c r="J1679" s="24" t="s">
        <v>1350</v>
      </c>
      <c r="K1679" s="11">
        <v>1</v>
      </c>
      <c r="L1679" s="14"/>
      <c r="M1679" s="14"/>
      <c r="N1679" s="12"/>
      <c r="O1679" s="25"/>
      <c r="P1679" s="14" t="s">
        <v>4750</v>
      </c>
      <c r="Q1679" s="11" t="s">
        <v>15</v>
      </c>
      <c r="R1679" s="16" t="s">
        <v>5313</v>
      </c>
      <c r="S1679" s="12"/>
      <c r="T1679" s="13" t="s">
        <v>17</v>
      </c>
      <c r="U1679" s="13" t="s">
        <v>6687</v>
      </c>
      <c r="V1679" s="11" t="s">
        <v>119</v>
      </c>
      <c r="W1679" s="14" t="s">
        <v>119</v>
      </c>
      <c r="X1679" s="14" t="s">
        <v>119</v>
      </c>
      <c r="Y1679" s="14" t="s">
        <v>119</v>
      </c>
      <c r="Z1679" s="14" t="s">
        <v>119</v>
      </c>
      <c r="AA1679" s="14"/>
      <c r="AB1679" s="15">
        <f>retribucións!$N$71</f>
        <v>21167.275024320003</v>
      </c>
      <c r="AC1679" s="15">
        <f>retribucións!$H$55</f>
        <v>21327.358496639998</v>
      </c>
      <c r="AD1679" s="15">
        <f t="shared" si="71"/>
        <v>160.08347231999505</v>
      </c>
    </row>
    <row r="1680" spans="1:30" ht="15" customHeight="1" x14ac:dyDescent="0.25">
      <c r="A1680" s="13" t="s">
        <v>17</v>
      </c>
      <c r="B1680" s="13" t="s">
        <v>119</v>
      </c>
      <c r="C1680" s="14" t="s">
        <v>5286</v>
      </c>
      <c r="D1680" s="24" t="s">
        <v>5336</v>
      </c>
      <c r="E1680" s="14" t="s">
        <v>5337</v>
      </c>
      <c r="F1680" s="14" t="s">
        <v>2263</v>
      </c>
      <c r="G1680" s="11">
        <v>14</v>
      </c>
      <c r="H1680" s="15">
        <f>retribucións!$E$55</f>
        <v>7157.92</v>
      </c>
      <c r="I1680" s="11" t="s">
        <v>1349</v>
      </c>
      <c r="J1680" s="24" t="s">
        <v>1350</v>
      </c>
      <c r="K1680" s="11">
        <v>1</v>
      </c>
      <c r="L1680" s="14"/>
      <c r="M1680" s="14"/>
      <c r="N1680" s="12"/>
      <c r="O1680" s="25"/>
      <c r="P1680" s="14" t="s">
        <v>4750</v>
      </c>
      <c r="Q1680" s="11" t="s">
        <v>15</v>
      </c>
      <c r="R1680" s="16" t="s">
        <v>1001</v>
      </c>
      <c r="S1680" s="12"/>
      <c r="T1680" s="13" t="s">
        <v>17</v>
      </c>
      <c r="U1680" s="13" t="s">
        <v>6687</v>
      </c>
      <c r="V1680" s="11" t="s">
        <v>119</v>
      </c>
      <c r="W1680" s="14" t="s">
        <v>119</v>
      </c>
      <c r="X1680" s="14" t="s">
        <v>119</v>
      </c>
      <c r="Y1680" s="14" t="s">
        <v>119</v>
      </c>
      <c r="Z1680" s="14" t="s">
        <v>119</v>
      </c>
      <c r="AA1680" s="14"/>
      <c r="AB1680" s="15">
        <f>retribucións!$N$71</f>
        <v>21167.275024320003</v>
      </c>
      <c r="AC1680" s="15">
        <f>retribucións!$H$55</f>
        <v>21327.358496639998</v>
      </c>
      <c r="AD1680" s="15">
        <f t="shared" si="71"/>
        <v>160.08347231999505</v>
      </c>
    </row>
    <row r="1681" spans="1:30" ht="15" customHeight="1" x14ac:dyDescent="0.25">
      <c r="A1681" s="13" t="s">
        <v>17</v>
      </c>
      <c r="B1681" s="13" t="s">
        <v>119</v>
      </c>
      <c r="C1681" s="14" t="s">
        <v>5286</v>
      </c>
      <c r="D1681" s="24" t="s">
        <v>5338</v>
      </c>
      <c r="E1681" s="14" t="s">
        <v>5339</v>
      </c>
      <c r="F1681" s="14" t="s">
        <v>2263</v>
      </c>
      <c r="G1681" s="11">
        <v>14</v>
      </c>
      <c r="H1681" s="15">
        <f>retribucións!$E$55</f>
        <v>7157.92</v>
      </c>
      <c r="I1681" s="11" t="s">
        <v>1349</v>
      </c>
      <c r="J1681" s="24" t="s">
        <v>1350</v>
      </c>
      <c r="K1681" s="11">
        <v>1</v>
      </c>
      <c r="L1681" s="14"/>
      <c r="M1681" s="14"/>
      <c r="N1681" s="12"/>
      <c r="O1681" s="25"/>
      <c r="P1681" s="14" t="s">
        <v>4750</v>
      </c>
      <c r="Q1681" s="11" t="s">
        <v>15</v>
      </c>
      <c r="R1681" s="16" t="s">
        <v>1001</v>
      </c>
      <c r="S1681" s="12"/>
      <c r="T1681" s="13" t="s">
        <v>17</v>
      </c>
      <c r="U1681" s="13" t="s">
        <v>6687</v>
      </c>
      <c r="V1681" s="11" t="s">
        <v>119</v>
      </c>
      <c r="W1681" s="14" t="s">
        <v>119</v>
      </c>
      <c r="X1681" s="14" t="s">
        <v>119</v>
      </c>
      <c r="Y1681" s="14" t="s">
        <v>119</v>
      </c>
      <c r="Z1681" s="14" t="s">
        <v>119</v>
      </c>
      <c r="AA1681" s="14"/>
      <c r="AB1681" s="15">
        <f>retribucións!$N$71</f>
        <v>21167.275024320003</v>
      </c>
      <c r="AC1681" s="15">
        <f>retribucións!$H$55</f>
        <v>21327.358496639998</v>
      </c>
      <c r="AD1681" s="15">
        <f t="shared" si="71"/>
        <v>160.08347231999505</v>
      </c>
    </row>
    <row r="1682" spans="1:30" ht="15" customHeight="1" x14ac:dyDescent="0.25">
      <c r="A1682" s="13" t="s">
        <v>17</v>
      </c>
      <c r="B1682" s="13" t="s">
        <v>119</v>
      </c>
      <c r="C1682" s="14" t="s">
        <v>5286</v>
      </c>
      <c r="D1682" s="24" t="s">
        <v>5340</v>
      </c>
      <c r="E1682" s="14" t="s">
        <v>5341</v>
      </c>
      <c r="F1682" s="14" t="s">
        <v>2263</v>
      </c>
      <c r="G1682" s="11">
        <v>14</v>
      </c>
      <c r="H1682" s="15">
        <f>retribucións!$E$55</f>
        <v>7157.92</v>
      </c>
      <c r="I1682" s="11" t="s">
        <v>1349</v>
      </c>
      <c r="J1682" s="24" t="s">
        <v>1350</v>
      </c>
      <c r="K1682" s="11">
        <v>1</v>
      </c>
      <c r="L1682" s="14"/>
      <c r="M1682" s="14"/>
      <c r="N1682" s="12"/>
      <c r="O1682" s="25"/>
      <c r="P1682" s="14" t="s">
        <v>4750</v>
      </c>
      <c r="Q1682" s="11" t="s">
        <v>15</v>
      </c>
      <c r="R1682" s="16" t="s">
        <v>5313</v>
      </c>
      <c r="S1682" s="12"/>
      <c r="T1682" s="13" t="s">
        <v>17</v>
      </c>
      <c r="U1682" s="13" t="s">
        <v>6687</v>
      </c>
      <c r="V1682" s="11" t="s">
        <v>119</v>
      </c>
      <c r="W1682" s="14" t="s">
        <v>119</v>
      </c>
      <c r="X1682" s="14" t="s">
        <v>119</v>
      </c>
      <c r="Y1682" s="14" t="s">
        <v>119</v>
      </c>
      <c r="Z1682" s="14" t="s">
        <v>119</v>
      </c>
      <c r="AA1682" s="14"/>
      <c r="AB1682" s="15">
        <f>retribucións!$N$71</f>
        <v>21167.275024320003</v>
      </c>
      <c r="AC1682" s="15">
        <f>retribucións!$H$55</f>
        <v>21327.358496639998</v>
      </c>
      <c r="AD1682" s="15">
        <f t="shared" si="71"/>
        <v>160.08347231999505</v>
      </c>
    </row>
    <row r="1683" spans="1:30" ht="15" customHeight="1" x14ac:dyDescent="0.25">
      <c r="A1683" s="13" t="s">
        <v>17</v>
      </c>
      <c r="B1683" s="13" t="s">
        <v>119</v>
      </c>
      <c r="C1683" s="14" t="s">
        <v>5286</v>
      </c>
      <c r="D1683" s="24" t="s">
        <v>5342</v>
      </c>
      <c r="E1683" s="14" t="s">
        <v>5343</v>
      </c>
      <c r="F1683" s="14" t="s">
        <v>2263</v>
      </c>
      <c r="G1683" s="11">
        <v>14</v>
      </c>
      <c r="H1683" s="15">
        <f>retribucións!$E$55</f>
        <v>7157.92</v>
      </c>
      <c r="I1683" s="11" t="s">
        <v>1349</v>
      </c>
      <c r="J1683" s="24" t="s">
        <v>1350</v>
      </c>
      <c r="K1683" s="11">
        <v>1</v>
      </c>
      <c r="L1683" s="14"/>
      <c r="M1683" s="14"/>
      <c r="N1683" s="12"/>
      <c r="O1683" s="25"/>
      <c r="P1683" s="14" t="s">
        <v>4750</v>
      </c>
      <c r="Q1683" s="11" t="s">
        <v>15</v>
      </c>
      <c r="R1683" s="16" t="s">
        <v>1001</v>
      </c>
      <c r="S1683" s="12"/>
      <c r="T1683" s="13" t="s">
        <v>17</v>
      </c>
      <c r="U1683" s="13" t="s">
        <v>6687</v>
      </c>
      <c r="V1683" s="11" t="s">
        <v>119</v>
      </c>
      <c r="W1683" s="14" t="s">
        <v>119</v>
      </c>
      <c r="X1683" s="14" t="s">
        <v>119</v>
      </c>
      <c r="Y1683" s="14" t="s">
        <v>119</v>
      </c>
      <c r="Z1683" s="14" t="s">
        <v>119</v>
      </c>
      <c r="AA1683" s="14"/>
      <c r="AB1683" s="15">
        <f>retribucións!$N$71</f>
        <v>21167.275024320003</v>
      </c>
      <c r="AC1683" s="15">
        <f>retribucións!$H$55</f>
        <v>21327.358496639998</v>
      </c>
      <c r="AD1683" s="15">
        <f t="shared" si="71"/>
        <v>160.08347231999505</v>
      </c>
    </row>
    <row r="1684" spans="1:30" ht="15" customHeight="1" x14ac:dyDescent="0.25">
      <c r="A1684" s="13" t="s">
        <v>17</v>
      </c>
      <c r="B1684" s="13" t="s">
        <v>119</v>
      </c>
      <c r="C1684" s="14" t="s">
        <v>5286</v>
      </c>
      <c r="D1684" s="24" t="s">
        <v>5344</v>
      </c>
      <c r="E1684" s="14" t="s">
        <v>5345</v>
      </c>
      <c r="F1684" s="14" t="s">
        <v>2263</v>
      </c>
      <c r="G1684" s="11">
        <v>14</v>
      </c>
      <c r="H1684" s="15">
        <f>retribucións!$E$55</f>
        <v>7157.92</v>
      </c>
      <c r="I1684" s="11" t="s">
        <v>1349</v>
      </c>
      <c r="J1684" s="24" t="s">
        <v>1350</v>
      </c>
      <c r="K1684" s="11">
        <v>1</v>
      </c>
      <c r="L1684" s="14"/>
      <c r="M1684" s="14"/>
      <c r="N1684" s="12"/>
      <c r="O1684" s="25"/>
      <c r="P1684" s="14" t="s">
        <v>4750</v>
      </c>
      <c r="Q1684" s="11" t="s">
        <v>15</v>
      </c>
      <c r="R1684" s="16" t="s">
        <v>1001</v>
      </c>
      <c r="S1684" s="12"/>
      <c r="T1684" s="13" t="s">
        <v>17</v>
      </c>
      <c r="U1684" s="13" t="s">
        <v>6687</v>
      </c>
      <c r="V1684" s="11" t="s">
        <v>119</v>
      </c>
      <c r="W1684" s="14" t="s">
        <v>119</v>
      </c>
      <c r="X1684" s="14" t="s">
        <v>119</v>
      </c>
      <c r="Y1684" s="14" t="s">
        <v>119</v>
      </c>
      <c r="Z1684" s="14" t="s">
        <v>119</v>
      </c>
      <c r="AA1684" s="14"/>
      <c r="AB1684" s="15">
        <f>retribucións!$N$71</f>
        <v>21167.275024320003</v>
      </c>
      <c r="AC1684" s="15">
        <f>retribucións!$H$55</f>
        <v>21327.358496639998</v>
      </c>
      <c r="AD1684" s="15">
        <f t="shared" si="71"/>
        <v>160.08347231999505</v>
      </c>
    </row>
    <row r="1685" spans="1:30" ht="15" customHeight="1" x14ac:dyDescent="0.25">
      <c r="A1685" s="13" t="s">
        <v>17</v>
      </c>
      <c r="B1685" s="13" t="s">
        <v>119</v>
      </c>
      <c r="C1685" s="14" t="s">
        <v>5286</v>
      </c>
      <c r="D1685" s="24" t="s">
        <v>5346</v>
      </c>
      <c r="E1685" s="14" t="s">
        <v>5347</v>
      </c>
      <c r="F1685" s="14" t="s">
        <v>2263</v>
      </c>
      <c r="G1685" s="11">
        <v>14</v>
      </c>
      <c r="H1685" s="15">
        <f>retribucións!$E$55</f>
        <v>7157.92</v>
      </c>
      <c r="I1685" s="11" t="s">
        <v>1349</v>
      </c>
      <c r="J1685" s="24" t="s">
        <v>1350</v>
      </c>
      <c r="K1685" s="11">
        <v>1</v>
      </c>
      <c r="L1685" s="14"/>
      <c r="M1685" s="14"/>
      <c r="N1685" s="12"/>
      <c r="O1685" s="25"/>
      <c r="P1685" s="14" t="s">
        <v>4750</v>
      </c>
      <c r="Q1685" s="11" t="s">
        <v>15</v>
      </c>
      <c r="R1685" s="16" t="s">
        <v>5313</v>
      </c>
      <c r="S1685" s="12"/>
      <c r="T1685" s="13" t="s">
        <v>17</v>
      </c>
      <c r="U1685" s="13" t="s">
        <v>6687</v>
      </c>
      <c r="V1685" s="11" t="s">
        <v>119</v>
      </c>
      <c r="W1685" s="14" t="s">
        <v>119</v>
      </c>
      <c r="X1685" s="14" t="s">
        <v>119</v>
      </c>
      <c r="Y1685" s="14" t="s">
        <v>119</v>
      </c>
      <c r="Z1685" s="14" t="s">
        <v>119</v>
      </c>
      <c r="AA1685" s="14"/>
      <c r="AB1685" s="15">
        <f>retribucións!$N$71</f>
        <v>21167.275024320003</v>
      </c>
      <c r="AC1685" s="15">
        <f>retribucións!$H$55</f>
        <v>21327.358496639998</v>
      </c>
      <c r="AD1685" s="15">
        <f t="shared" si="71"/>
        <v>160.08347231999505</v>
      </c>
    </row>
    <row r="1686" spans="1:30" ht="15" customHeight="1" x14ac:dyDescent="0.25">
      <c r="A1686" s="13" t="s">
        <v>17</v>
      </c>
      <c r="B1686" s="13" t="s">
        <v>119</v>
      </c>
      <c r="C1686" s="14" t="s">
        <v>5286</v>
      </c>
      <c r="D1686" s="24" t="s">
        <v>5348</v>
      </c>
      <c r="E1686" s="14" t="s">
        <v>5349</v>
      </c>
      <c r="F1686" s="14" t="s">
        <v>2263</v>
      </c>
      <c r="G1686" s="11">
        <v>14</v>
      </c>
      <c r="H1686" s="15">
        <f>retribucións!$E$55</f>
        <v>7157.92</v>
      </c>
      <c r="I1686" s="11" t="s">
        <v>1349</v>
      </c>
      <c r="J1686" s="24" t="s">
        <v>1350</v>
      </c>
      <c r="K1686" s="11">
        <v>1</v>
      </c>
      <c r="L1686" s="14"/>
      <c r="M1686" s="14"/>
      <c r="N1686" s="12"/>
      <c r="O1686" s="25"/>
      <c r="P1686" s="14" t="s">
        <v>4750</v>
      </c>
      <c r="Q1686" s="11" t="s">
        <v>15</v>
      </c>
      <c r="R1686" s="16" t="s">
        <v>5313</v>
      </c>
      <c r="S1686" s="12"/>
      <c r="T1686" s="13" t="s">
        <v>17</v>
      </c>
      <c r="U1686" s="13" t="s">
        <v>6687</v>
      </c>
      <c r="V1686" s="11" t="s">
        <v>119</v>
      </c>
      <c r="W1686" s="14" t="s">
        <v>119</v>
      </c>
      <c r="X1686" s="14" t="s">
        <v>119</v>
      </c>
      <c r="Y1686" s="14" t="s">
        <v>119</v>
      </c>
      <c r="Z1686" s="14" t="s">
        <v>119</v>
      </c>
      <c r="AA1686" s="14"/>
      <c r="AB1686" s="15">
        <f>retribucións!$N$71</f>
        <v>21167.275024320003</v>
      </c>
      <c r="AC1686" s="15">
        <f>retribucións!$H$55</f>
        <v>21327.358496639998</v>
      </c>
      <c r="AD1686" s="15">
        <f t="shared" si="71"/>
        <v>160.08347231999505</v>
      </c>
    </row>
    <row r="1687" spans="1:30" ht="15" customHeight="1" x14ac:dyDescent="0.25">
      <c r="A1687" s="13" t="s">
        <v>17</v>
      </c>
      <c r="B1687" s="13" t="s">
        <v>119</v>
      </c>
      <c r="C1687" s="14" t="s">
        <v>5286</v>
      </c>
      <c r="D1687" s="24" t="s">
        <v>5350</v>
      </c>
      <c r="E1687" s="14" t="s">
        <v>5351</v>
      </c>
      <c r="F1687" s="14" t="s">
        <v>2263</v>
      </c>
      <c r="G1687" s="11">
        <v>14</v>
      </c>
      <c r="H1687" s="15">
        <f>retribucións!$E$55</f>
        <v>7157.92</v>
      </c>
      <c r="I1687" s="11" t="s">
        <v>1349</v>
      </c>
      <c r="J1687" s="24" t="s">
        <v>1350</v>
      </c>
      <c r="K1687" s="11">
        <v>1</v>
      </c>
      <c r="L1687" s="14"/>
      <c r="M1687" s="14"/>
      <c r="N1687" s="12"/>
      <c r="O1687" s="25"/>
      <c r="P1687" s="14" t="s">
        <v>4750</v>
      </c>
      <c r="Q1687" s="11" t="s">
        <v>15</v>
      </c>
      <c r="R1687" s="16" t="s">
        <v>1001</v>
      </c>
      <c r="S1687" s="12"/>
      <c r="T1687" s="13" t="s">
        <v>17</v>
      </c>
      <c r="U1687" s="13" t="s">
        <v>6687</v>
      </c>
      <c r="V1687" s="11" t="s">
        <v>119</v>
      </c>
      <c r="W1687" s="14" t="s">
        <v>119</v>
      </c>
      <c r="X1687" s="14" t="s">
        <v>119</v>
      </c>
      <c r="Y1687" s="14" t="s">
        <v>119</v>
      </c>
      <c r="Z1687" s="14" t="s">
        <v>119</v>
      </c>
      <c r="AA1687" s="14"/>
      <c r="AB1687" s="15">
        <f>retribucións!$N$71</f>
        <v>21167.275024320003</v>
      </c>
      <c r="AC1687" s="15">
        <f>retribucións!$H$55</f>
        <v>21327.358496639998</v>
      </c>
      <c r="AD1687" s="15">
        <f t="shared" si="71"/>
        <v>160.08347231999505</v>
      </c>
    </row>
    <row r="1688" spans="1:30" ht="15" customHeight="1" x14ac:dyDescent="0.25">
      <c r="A1688" s="13" t="s">
        <v>17</v>
      </c>
      <c r="B1688" s="13" t="s">
        <v>119</v>
      </c>
      <c r="C1688" s="14" t="s">
        <v>5286</v>
      </c>
      <c r="D1688" s="24" t="s">
        <v>5352</v>
      </c>
      <c r="E1688" s="14" t="s">
        <v>5353</v>
      </c>
      <c r="F1688" s="14" t="s">
        <v>2263</v>
      </c>
      <c r="G1688" s="11">
        <v>14</v>
      </c>
      <c r="H1688" s="15">
        <f>retribucións!$E$55</f>
        <v>7157.92</v>
      </c>
      <c r="I1688" s="11" t="s">
        <v>1349</v>
      </c>
      <c r="J1688" s="24" t="s">
        <v>1350</v>
      </c>
      <c r="K1688" s="11">
        <v>1</v>
      </c>
      <c r="L1688" s="14"/>
      <c r="M1688" s="14"/>
      <c r="N1688" s="12"/>
      <c r="O1688" s="25"/>
      <c r="P1688" s="14" t="s">
        <v>4750</v>
      </c>
      <c r="Q1688" s="11" t="s">
        <v>15</v>
      </c>
      <c r="R1688" s="16" t="s">
        <v>1001</v>
      </c>
      <c r="S1688" s="12"/>
      <c r="T1688" s="13" t="s">
        <v>17</v>
      </c>
      <c r="U1688" s="13" t="s">
        <v>6687</v>
      </c>
      <c r="V1688" s="11" t="s">
        <v>119</v>
      </c>
      <c r="W1688" s="14" t="s">
        <v>119</v>
      </c>
      <c r="X1688" s="14" t="s">
        <v>119</v>
      </c>
      <c r="Y1688" s="14" t="s">
        <v>119</v>
      </c>
      <c r="Z1688" s="14" t="s">
        <v>119</v>
      </c>
      <c r="AA1688" s="14"/>
      <c r="AB1688" s="15">
        <f>retribucións!$N$71</f>
        <v>21167.275024320003</v>
      </c>
      <c r="AC1688" s="15">
        <f>retribucións!$H$55</f>
        <v>21327.358496639998</v>
      </c>
      <c r="AD1688" s="15">
        <f t="shared" si="71"/>
        <v>160.08347231999505</v>
      </c>
    </row>
    <row r="1689" spans="1:30" ht="15" customHeight="1" x14ac:dyDescent="0.25">
      <c r="A1689" s="13" t="s">
        <v>17</v>
      </c>
      <c r="B1689" s="13" t="s">
        <v>17</v>
      </c>
      <c r="C1689" s="14" t="s">
        <v>5286</v>
      </c>
      <c r="D1689" s="24" t="s">
        <v>5354</v>
      </c>
      <c r="E1689" s="14" t="s">
        <v>5355</v>
      </c>
      <c r="F1689" s="14" t="s">
        <v>2263</v>
      </c>
      <c r="G1689" s="11">
        <v>14</v>
      </c>
      <c r="H1689" s="15">
        <f>retribucións!$E$55</f>
        <v>7157.92</v>
      </c>
      <c r="I1689" s="11" t="s">
        <v>1349</v>
      </c>
      <c r="J1689" s="24" t="s">
        <v>1350</v>
      </c>
      <c r="K1689" s="11">
        <v>1</v>
      </c>
      <c r="L1689" s="14"/>
      <c r="M1689" s="14"/>
      <c r="N1689" s="12"/>
      <c r="O1689" s="25"/>
      <c r="P1689" s="14" t="s">
        <v>4750</v>
      </c>
      <c r="Q1689" s="11" t="s">
        <v>15</v>
      </c>
      <c r="R1689" s="16" t="s">
        <v>1001</v>
      </c>
      <c r="S1689" s="12"/>
      <c r="T1689" s="13" t="s">
        <v>17</v>
      </c>
      <c r="U1689" s="13" t="s">
        <v>17</v>
      </c>
      <c r="V1689" s="11">
        <v>540</v>
      </c>
      <c r="W1689" s="14" t="s">
        <v>1033</v>
      </c>
      <c r="X1689" s="14" t="s">
        <v>1034</v>
      </c>
      <c r="Y1689" s="14" t="s">
        <v>20</v>
      </c>
      <c r="Z1689" s="14">
        <v>0</v>
      </c>
      <c r="AA1689" s="14"/>
      <c r="AB1689" s="15">
        <f>retribucións!$N$71</f>
        <v>21167.275024320003</v>
      </c>
      <c r="AC1689" s="15">
        <f>retribucións!$H$55</f>
        <v>21327.358496639998</v>
      </c>
      <c r="AD1689" s="15">
        <f t="shared" si="71"/>
        <v>160.08347231999505</v>
      </c>
    </row>
    <row r="1690" spans="1:30" ht="15" customHeight="1" x14ac:dyDescent="0.25">
      <c r="A1690" s="13" t="s">
        <v>17</v>
      </c>
      <c r="B1690" s="13" t="s">
        <v>119</v>
      </c>
      <c r="C1690" s="14" t="s">
        <v>5286</v>
      </c>
      <c r="D1690" s="24" t="s">
        <v>5356</v>
      </c>
      <c r="E1690" s="14" t="s">
        <v>5357</v>
      </c>
      <c r="F1690" s="14" t="s">
        <v>2263</v>
      </c>
      <c r="G1690" s="11">
        <v>14</v>
      </c>
      <c r="H1690" s="15">
        <f>retribucións!$E$55</f>
        <v>7157.92</v>
      </c>
      <c r="I1690" s="11" t="s">
        <v>1349</v>
      </c>
      <c r="J1690" s="24" t="s">
        <v>1350</v>
      </c>
      <c r="K1690" s="11">
        <v>1</v>
      </c>
      <c r="L1690" s="14"/>
      <c r="M1690" s="14"/>
      <c r="N1690" s="12"/>
      <c r="O1690" s="25"/>
      <c r="P1690" s="14" t="s">
        <v>4750</v>
      </c>
      <c r="Q1690" s="11" t="s">
        <v>15</v>
      </c>
      <c r="R1690" s="16" t="s">
        <v>1001</v>
      </c>
      <c r="S1690" s="12"/>
      <c r="T1690" s="13" t="s">
        <v>17</v>
      </c>
      <c r="U1690" s="13" t="s">
        <v>6687</v>
      </c>
      <c r="V1690" s="11" t="s">
        <v>119</v>
      </c>
      <c r="W1690" s="14" t="s">
        <v>119</v>
      </c>
      <c r="X1690" s="14" t="s">
        <v>119</v>
      </c>
      <c r="Y1690" s="14" t="s">
        <v>119</v>
      </c>
      <c r="Z1690" s="14" t="s">
        <v>119</v>
      </c>
      <c r="AA1690" s="14"/>
      <c r="AB1690" s="15">
        <f>retribucións!$N$71</f>
        <v>21167.275024320003</v>
      </c>
      <c r="AC1690" s="15">
        <f>retribucións!$H$55</f>
        <v>21327.358496639998</v>
      </c>
      <c r="AD1690" s="15">
        <f t="shared" si="71"/>
        <v>160.08347231999505</v>
      </c>
    </row>
    <row r="1691" spans="1:30" ht="15" customHeight="1" x14ac:dyDescent="0.25">
      <c r="A1691" s="13" t="s">
        <v>17</v>
      </c>
      <c r="B1691" s="13" t="s">
        <v>119</v>
      </c>
      <c r="C1691" s="14" t="s">
        <v>5286</v>
      </c>
      <c r="D1691" s="24" t="s">
        <v>5358</v>
      </c>
      <c r="E1691" s="14" t="s">
        <v>5359</v>
      </c>
      <c r="F1691" s="14" t="s">
        <v>2263</v>
      </c>
      <c r="G1691" s="11">
        <v>14</v>
      </c>
      <c r="H1691" s="15">
        <f>retribucións!$E$55</f>
        <v>7157.92</v>
      </c>
      <c r="I1691" s="11" t="s">
        <v>1349</v>
      </c>
      <c r="J1691" s="24" t="s">
        <v>1350</v>
      </c>
      <c r="K1691" s="11">
        <v>1</v>
      </c>
      <c r="L1691" s="14"/>
      <c r="M1691" s="14"/>
      <c r="N1691" s="12"/>
      <c r="O1691" s="25"/>
      <c r="P1691" s="14" t="s">
        <v>4750</v>
      </c>
      <c r="Q1691" s="11" t="s">
        <v>15</v>
      </c>
      <c r="R1691" s="16" t="s">
        <v>1001</v>
      </c>
      <c r="S1691" s="12"/>
      <c r="T1691" s="13" t="s">
        <v>17</v>
      </c>
      <c r="U1691" s="13" t="s">
        <v>6687</v>
      </c>
      <c r="V1691" s="11" t="s">
        <v>119</v>
      </c>
      <c r="W1691" s="14" t="s">
        <v>119</v>
      </c>
      <c r="X1691" s="14" t="s">
        <v>119</v>
      </c>
      <c r="Y1691" s="14" t="s">
        <v>119</v>
      </c>
      <c r="Z1691" s="14" t="s">
        <v>119</v>
      </c>
      <c r="AA1691" s="14"/>
      <c r="AB1691" s="15">
        <f>retribucións!$N$71</f>
        <v>21167.275024320003</v>
      </c>
      <c r="AC1691" s="15">
        <f>retribucións!$H$55</f>
        <v>21327.358496639998</v>
      </c>
      <c r="AD1691" s="15">
        <f t="shared" si="71"/>
        <v>160.08347231999505</v>
      </c>
    </row>
    <row r="1692" spans="1:30" ht="15" customHeight="1" x14ac:dyDescent="0.25">
      <c r="A1692" s="13" t="s">
        <v>17</v>
      </c>
      <c r="B1692" s="13" t="s">
        <v>119</v>
      </c>
      <c r="C1692" s="14" t="s">
        <v>5286</v>
      </c>
      <c r="D1692" s="24" t="s">
        <v>5360</v>
      </c>
      <c r="E1692" s="14" t="s">
        <v>5361</v>
      </c>
      <c r="F1692" s="14" t="s">
        <v>2263</v>
      </c>
      <c r="G1692" s="11">
        <v>14</v>
      </c>
      <c r="H1692" s="15">
        <f>retribucións!$E$55</f>
        <v>7157.92</v>
      </c>
      <c r="I1692" s="11" t="s">
        <v>1349</v>
      </c>
      <c r="J1692" s="24" t="s">
        <v>1350</v>
      </c>
      <c r="K1692" s="11">
        <v>1</v>
      </c>
      <c r="L1692" s="14"/>
      <c r="M1692" s="14"/>
      <c r="N1692" s="12"/>
      <c r="O1692" s="25"/>
      <c r="P1692" s="14" t="s">
        <v>4750</v>
      </c>
      <c r="Q1692" s="11" t="s">
        <v>15</v>
      </c>
      <c r="R1692" s="16" t="s">
        <v>1001</v>
      </c>
      <c r="S1692" s="12"/>
      <c r="T1692" s="13" t="s">
        <v>17</v>
      </c>
      <c r="U1692" s="13" t="s">
        <v>6687</v>
      </c>
      <c r="V1692" s="11" t="s">
        <v>119</v>
      </c>
      <c r="W1692" s="14" t="s">
        <v>119</v>
      </c>
      <c r="X1692" s="14" t="s">
        <v>119</v>
      </c>
      <c r="Y1692" s="14" t="s">
        <v>119</v>
      </c>
      <c r="Z1692" s="14" t="s">
        <v>119</v>
      </c>
      <c r="AA1692" s="14"/>
      <c r="AB1692" s="15">
        <f>retribucións!$N$71</f>
        <v>21167.275024320003</v>
      </c>
      <c r="AC1692" s="15">
        <f>retribucións!$H$55</f>
        <v>21327.358496639998</v>
      </c>
      <c r="AD1692" s="15">
        <f t="shared" si="71"/>
        <v>160.08347231999505</v>
      </c>
    </row>
    <row r="1693" spans="1:30" ht="15" customHeight="1" x14ac:dyDescent="0.25">
      <c r="A1693" s="13" t="s">
        <v>17</v>
      </c>
      <c r="B1693" s="13" t="s">
        <v>119</v>
      </c>
      <c r="C1693" s="14" t="s">
        <v>5286</v>
      </c>
      <c r="D1693" s="24" t="s">
        <v>5362</v>
      </c>
      <c r="E1693" s="14" t="s">
        <v>5363</v>
      </c>
      <c r="F1693" s="14" t="s">
        <v>2263</v>
      </c>
      <c r="G1693" s="11">
        <v>14</v>
      </c>
      <c r="H1693" s="15">
        <f>retribucións!$E$55</f>
        <v>7157.92</v>
      </c>
      <c r="I1693" s="11" t="s">
        <v>1349</v>
      </c>
      <c r="J1693" s="24" t="s">
        <v>1350</v>
      </c>
      <c r="K1693" s="11">
        <v>1</v>
      </c>
      <c r="L1693" s="14"/>
      <c r="M1693" s="14"/>
      <c r="N1693" s="12"/>
      <c r="O1693" s="25"/>
      <c r="P1693" s="14" t="s">
        <v>4750</v>
      </c>
      <c r="Q1693" s="11" t="s">
        <v>15</v>
      </c>
      <c r="R1693" s="16" t="s">
        <v>1001</v>
      </c>
      <c r="S1693" s="12"/>
      <c r="T1693" s="13" t="s">
        <v>17</v>
      </c>
      <c r="U1693" s="13" t="s">
        <v>6687</v>
      </c>
      <c r="V1693" s="11" t="s">
        <v>119</v>
      </c>
      <c r="W1693" s="14" t="s">
        <v>119</v>
      </c>
      <c r="X1693" s="14" t="s">
        <v>119</v>
      </c>
      <c r="Y1693" s="14" t="s">
        <v>119</v>
      </c>
      <c r="Z1693" s="14" t="s">
        <v>119</v>
      </c>
      <c r="AA1693" s="14"/>
      <c r="AB1693" s="15">
        <f>retribucións!$N$71</f>
        <v>21167.275024320003</v>
      </c>
      <c r="AC1693" s="15">
        <f>retribucións!$H$55</f>
        <v>21327.358496639998</v>
      </c>
      <c r="AD1693" s="15">
        <f t="shared" si="71"/>
        <v>160.08347231999505</v>
      </c>
    </row>
    <row r="1694" spans="1:30" ht="15" customHeight="1" x14ac:dyDescent="0.25">
      <c r="A1694" s="13" t="s">
        <v>17</v>
      </c>
      <c r="B1694" s="13" t="s">
        <v>119</v>
      </c>
      <c r="C1694" s="14" t="s">
        <v>5286</v>
      </c>
      <c r="D1694" s="24" t="s">
        <v>5364</v>
      </c>
      <c r="E1694" s="14" t="s">
        <v>5365</v>
      </c>
      <c r="F1694" s="14" t="s">
        <v>2263</v>
      </c>
      <c r="G1694" s="11">
        <v>14</v>
      </c>
      <c r="H1694" s="15">
        <f>retribucións!$E$55</f>
        <v>7157.92</v>
      </c>
      <c r="I1694" s="11" t="s">
        <v>1349</v>
      </c>
      <c r="J1694" s="24" t="s">
        <v>1350</v>
      </c>
      <c r="K1694" s="11">
        <v>1</v>
      </c>
      <c r="L1694" s="14"/>
      <c r="M1694" s="14"/>
      <c r="N1694" s="12"/>
      <c r="O1694" s="25"/>
      <c r="P1694" s="14" t="s">
        <v>4750</v>
      </c>
      <c r="Q1694" s="11" t="s">
        <v>15</v>
      </c>
      <c r="R1694" s="16" t="s">
        <v>1001</v>
      </c>
      <c r="S1694" s="12"/>
      <c r="T1694" s="13" t="s">
        <v>17</v>
      </c>
      <c r="U1694" s="13" t="s">
        <v>6687</v>
      </c>
      <c r="V1694" s="11" t="s">
        <v>119</v>
      </c>
      <c r="W1694" s="14" t="s">
        <v>119</v>
      </c>
      <c r="X1694" s="14" t="s">
        <v>119</v>
      </c>
      <c r="Y1694" s="14" t="s">
        <v>119</v>
      </c>
      <c r="Z1694" s="14" t="s">
        <v>119</v>
      </c>
      <c r="AA1694" s="14"/>
      <c r="AB1694" s="15">
        <f>retribucións!$N$71</f>
        <v>21167.275024320003</v>
      </c>
      <c r="AC1694" s="15">
        <f>retribucións!$H$55</f>
        <v>21327.358496639998</v>
      </c>
      <c r="AD1694" s="15">
        <f t="shared" si="71"/>
        <v>160.08347231999505</v>
      </c>
    </row>
    <row r="1695" spans="1:30" ht="15" customHeight="1" x14ac:dyDescent="0.25">
      <c r="A1695" s="13" t="s">
        <v>17</v>
      </c>
      <c r="B1695" s="13" t="s">
        <v>119</v>
      </c>
      <c r="C1695" s="14" t="s">
        <v>5286</v>
      </c>
      <c r="D1695" s="24" t="s">
        <v>5366</v>
      </c>
      <c r="E1695" s="14" t="s">
        <v>5367</v>
      </c>
      <c r="F1695" s="14" t="s">
        <v>2263</v>
      </c>
      <c r="G1695" s="11">
        <v>14</v>
      </c>
      <c r="H1695" s="15">
        <f>retribucións!$E$55</f>
        <v>7157.92</v>
      </c>
      <c r="I1695" s="11" t="s">
        <v>1349</v>
      </c>
      <c r="J1695" s="24" t="s">
        <v>1350</v>
      </c>
      <c r="K1695" s="11">
        <v>1</v>
      </c>
      <c r="L1695" s="14"/>
      <c r="M1695" s="14"/>
      <c r="N1695" s="12"/>
      <c r="O1695" s="25"/>
      <c r="P1695" s="14" t="s">
        <v>4750</v>
      </c>
      <c r="Q1695" s="11" t="s">
        <v>15</v>
      </c>
      <c r="R1695" s="16" t="s">
        <v>5313</v>
      </c>
      <c r="S1695" s="12"/>
      <c r="T1695" s="13" t="s">
        <v>17</v>
      </c>
      <c r="U1695" s="13" t="s">
        <v>6687</v>
      </c>
      <c r="V1695" s="11" t="s">
        <v>119</v>
      </c>
      <c r="W1695" s="14" t="s">
        <v>119</v>
      </c>
      <c r="X1695" s="14" t="s">
        <v>119</v>
      </c>
      <c r="Y1695" s="14" t="s">
        <v>119</v>
      </c>
      <c r="Z1695" s="14" t="s">
        <v>119</v>
      </c>
      <c r="AA1695" s="14"/>
      <c r="AB1695" s="15">
        <f>retribucións!$N$71</f>
        <v>21167.275024320003</v>
      </c>
      <c r="AC1695" s="15">
        <f>retribucións!$H$55</f>
        <v>21327.358496639998</v>
      </c>
      <c r="AD1695" s="15">
        <f t="shared" si="71"/>
        <v>160.08347231999505</v>
      </c>
    </row>
    <row r="1696" spans="1:30" ht="15" customHeight="1" x14ac:dyDescent="0.25">
      <c r="A1696" s="13" t="s">
        <v>17</v>
      </c>
      <c r="B1696" s="13" t="s">
        <v>17</v>
      </c>
      <c r="C1696" s="14" t="s">
        <v>5286</v>
      </c>
      <c r="D1696" s="24" t="s">
        <v>5368</v>
      </c>
      <c r="E1696" s="14" t="s">
        <v>5369</v>
      </c>
      <c r="F1696" s="14" t="s">
        <v>2263</v>
      </c>
      <c r="G1696" s="11">
        <v>14</v>
      </c>
      <c r="H1696" s="15">
        <f>retribucións!$E$55</f>
        <v>7157.92</v>
      </c>
      <c r="I1696" s="11" t="s">
        <v>1349</v>
      </c>
      <c r="J1696" s="24" t="s">
        <v>1350</v>
      </c>
      <c r="K1696" s="11">
        <v>1</v>
      </c>
      <c r="L1696" s="14"/>
      <c r="M1696" s="14"/>
      <c r="N1696" s="12"/>
      <c r="O1696" s="25"/>
      <c r="P1696" s="14" t="s">
        <v>4750</v>
      </c>
      <c r="Q1696" s="11" t="s">
        <v>15</v>
      </c>
      <c r="R1696" s="16" t="s">
        <v>1001</v>
      </c>
      <c r="S1696" s="12"/>
      <c r="T1696" s="13" t="s">
        <v>17</v>
      </c>
      <c r="U1696" s="13" t="s">
        <v>17</v>
      </c>
      <c r="V1696" s="11">
        <v>323</v>
      </c>
      <c r="W1696" s="14" t="s">
        <v>1035</v>
      </c>
      <c r="X1696" s="14" t="s">
        <v>1036</v>
      </c>
      <c r="Y1696" s="14" t="s">
        <v>20</v>
      </c>
      <c r="Z1696" s="14">
        <v>0</v>
      </c>
      <c r="AA1696" s="14"/>
      <c r="AB1696" s="15">
        <f>retribucións!$N$71</f>
        <v>21167.275024320003</v>
      </c>
      <c r="AC1696" s="15">
        <f>retribucións!$H$55</f>
        <v>21327.358496639998</v>
      </c>
      <c r="AD1696" s="15">
        <f t="shared" si="71"/>
        <v>160.08347231999505</v>
      </c>
    </row>
    <row r="1697" spans="1:30" ht="15" customHeight="1" x14ac:dyDescent="0.25">
      <c r="A1697" s="13" t="s">
        <v>17</v>
      </c>
      <c r="B1697" s="13" t="s">
        <v>119</v>
      </c>
      <c r="C1697" s="14" t="s">
        <v>5286</v>
      </c>
      <c r="D1697" s="24" t="s">
        <v>5370</v>
      </c>
      <c r="E1697" s="14" t="s">
        <v>5371</v>
      </c>
      <c r="F1697" s="14" t="s">
        <v>2263</v>
      </c>
      <c r="G1697" s="11">
        <v>14</v>
      </c>
      <c r="H1697" s="15">
        <f>retribucións!$E$55</f>
        <v>7157.92</v>
      </c>
      <c r="I1697" s="11" t="s">
        <v>1349</v>
      </c>
      <c r="J1697" s="24" t="s">
        <v>1350</v>
      </c>
      <c r="K1697" s="11">
        <v>1</v>
      </c>
      <c r="L1697" s="14"/>
      <c r="M1697" s="14"/>
      <c r="N1697" s="12"/>
      <c r="O1697" s="25"/>
      <c r="P1697" s="14" t="s">
        <v>4750</v>
      </c>
      <c r="Q1697" s="11" t="s">
        <v>15</v>
      </c>
      <c r="R1697" s="16">
        <v>4205</v>
      </c>
      <c r="S1697" s="12"/>
      <c r="T1697" s="13" t="s">
        <v>17</v>
      </c>
      <c r="U1697" s="13" t="s">
        <v>6687</v>
      </c>
      <c r="V1697" s="11" t="s">
        <v>119</v>
      </c>
      <c r="W1697" s="14" t="s">
        <v>119</v>
      </c>
      <c r="X1697" s="14" t="s">
        <v>119</v>
      </c>
      <c r="Y1697" s="14" t="s">
        <v>119</v>
      </c>
      <c r="Z1697" s="14" t="s">
        <v>119</v>
      </c>
      <c r="AA1697" s="14"/>
      <c r="AB1697" s="15">
        <f>retribucións!$N$71</f>
        <v>21167.275024320003</v>
      </c>
      <c r="AC1697" s="15">
        <f>retribucións!$H$55</f>
        <v>21327.358496639998</v>
      </c>
      <c r="AD1697" s="15">
        <f t="shared" si="71"/>
        <v>160.08347231999505</v>
      </c>
    </row>
    <row r="1698" spans="1:30" ht="15" customHeight="1" x14ac:dyDescent="0.25">
      <c r="A1698" s="13" t="s">
        <v>17</v>
      </c>
      <c r="B1698" s="13" t="s">
        <v>119</v>
      </c>
      <c r="C1698" s="14" t="s">
        <v>5286</v>
      </c>
      <c r="D1698" s="24" t="s">
        <v>5372</v>
      </c>
      <c r="E1698" s="14" t="s">
        <v>5373</v>
      </c>
      <c r="F1698" s="14" t="s">
        <v>2263</v>
      </c>
      <c r="G1698" s="11">
        <v>14</v>
      </c>
      <c r="H1698" s="15">
        <f>retribucións!$E$55</f>
        <v>7157.92</v>
      </c>
      <c r="I1698" s="11" t="s">
        <v>1349</v>
      </c>
      <c r="J1698" s="24" t="s">
        <v>1350</v>
      </c>
      <c r="K1698" s="11">
        <v>1</v>
      </c>
      <c r="L1698" s="14"/>
      <c r="M1698" s="14"/>
      <c r="N1698" s="12"/>
      <c r="O1698" s="25"/>
      <c r="P1698" s="14" t="s">
        <v>4750</v>
      </c>
      <c r="Q1698" s="11" t="s">
        <v>15</v>
      </c>
      <c r="R1698" s="16" t="s">
        <v>1001</v>
      </c>
      <c r="S1698" s="12"/>
      <c r="T1698" s="13" t="s">
        <v>17</v>
      </c>
      <c r="U1698" s="13" t="s">
        <v>6687</v>
      </c>
      <c r="V1698" s="11" t="s">
        <v>119</v>
      </c>
      <c r="W1698" s="14" t="s">
        <v>119</v>
      </c>
      <c r="X1698" s="14" t="s">
        <v>119</v>
      </c>
      <c r="Y1698" s="14" t="s">
        <v>119</v>
      </c>
      <c r="Z1698" s="14" t="s">
        <v>119</v>
      </c>
      <c r="AA1698" s="14"/>
      <c r="AB1698" s="15">
        <f>retribucións!$N$71</f>
        <v>21167.275024320003</v>
      </c>
      <c r="AC1698" s="15">
        <f>retribucións!$H$55</f>
        <v>21327.358496639998</v>
      </c>
      <c r="AD1698" s="15">
        <f t="shared" si="71"/>
        <v>160.08347231999505</v>
      </c>
    </row>
    <row r="1699" spans="1:30" ht="15" customHeight="1" x14ac:dyDescent="0.25">
      <c r="A1699" s="13" t="s">
        <v>17</v>
      </c>
      <c r="B1699" s="13" t="s">
        <v>119</v>
      </c>
      <c r="C1699" s="14" t="s">
        <v>5286</v>
      </c>
      <c r="D1699" s="24" t="s">
        <v>5374</v>
      </c>
      <c r="E1699" s="14" t="s">
        <v>5375</v>
      </c>
      <c r="F1699" s="14" t="s">
        <v>2263</v>
      </c>
      <c r="G1699" s="11">
        <v>14</v>
      </c>
      <c r="H1699" s="15">
        <f>retribucións!$E$55</f>
        <v>7157.92</v>
      </c>
      <c r="I1699" s="11" t="s">
        <v>1349</v>
      </c>
      <c r="J1699" s="24" t="s">
        <v>1350</v>
      </c>
      <c r="K1699" s="11">
        <v>1</v>
      </c>
      <c r="L1699" s="14"/>
      <c r="M1699" s="14"/>
      <c r="N1699" s="12"/>
      <c r="O1699" s="25"/>
      <c r="P1699" s="14" t="s">
        <v>4750</v>
      </c>
      <c r="Q1699" s="11" t="s">
        <v>15</v>
      </c>
      <c r="R1699" s="16" t="s">
        <v>1001</v>
      </c>
      <c r="S1699" s="12"/>
      <c r="T1699" s="13" t="s">
        <v>17</v>
      </c>
      <c r="U1699" s="13" t="s">
        <v>6687</v>
      </c>
      <c r="V1699" s="11" t="s">
        <v>119</v>
      </c>
      <c r="W1699" s="14" t="s">
        <v>119</v>
      </c>
      <c r="X1699" s="14" t="s">
        <v>119</v>
      </c>
      <c r="Y1699" s="14" t="s">
        <v>119</v>
      </c>
      <c r="Z1699" s="14" t="s">
        <v>119</v>
      </c>
      <c r="AA1699" s="14"/>
      <c r="AB1699" s="15">
        <f>retribucións!$N$71</f>
        <v>21167.275024320003</v>
      </c>
      <c r="AC1699" s="15">
        <f>retribucións!$H$55</f>
        <v>21327.358496639998</v>
      </c>
      <c r="AD1699" s="15">
        <f t="shared" si="71"/>
        <v>160.08347231999505</v>
      </c>
    </row>
    <row r="1700" spans="1:30" ht="15" customHeight="1" x14ac:dyDescent="0.25">
      <c r="A1700" s="13" t="s">
        <v>17</v>
      </c>
      <c r="B1700" s="13" t="s">
        <v>119</v>
      </c>
      <c r="C1700" s="14" t="s">
        <v>5286</v>
      </c>
      <c r="D1700" s="24" t="s">
        <v>5376</v>
      </c>
      <c r="E1700" s="14" t="s">
        <v>5377</v>
      </c>
      <c r="F1700" s="14" t="s">
        <v>2263</v>
      </c>
      <c r="G1700" s="11">
        <v>14</v>
      </c>
      <c r="H1700" s="15">
        <f>retribucións!$E$55</f>
        <v>7157.92</v>
      </c>
      <c r="I1700" s="11" t="s">
        <v>1349</v>
      </c>
      <c r="J1700" s="24" t="s">
        <v>1350</v>
      </c>
      <c r="K1700" s="11">
        <v>1</v>
      </c>
      <c r="L1700" s="14"/>
      <c r="M1700" s="14"/>
      <c r="N1700" s="12"/>
      <c r="O1700" s="25"/>
      <c r="P1700" s="14" t="s">
        <v>4750</v>
      </c>
      <c r="Q1700" s="11" t="s">
        <v>15</v>
      </c>
      <c r="R1700" s="16" t="s">
        <v>1001</v>
      </c>
      <c r="S1700" s="12"/>
      <c r="T1700" s="13" t="s">
        <v>17</v>
      </c>
      <c r="U1700" s="13" t="s">
        <v>6687</v>
      </c>
      <c r="V1700" s="11" t="s">
        <v>119</v>
      </c>
      <c r="W1700" s="14" t="s">
        <v>119</v>
      </c>
      <c r="X1700" s="14" t="s">
        <v>119</v>
      </c>
      <c r="Y1700" s="14" t="s">
        <v>119</v>
      </c>
      <c r="Z1700" s="14" t="s">
        <v>119</v>
      </c>
      <c r="AA1700" s="14"/>
      <c r="AB1700" s="15">
        <f>retribucións!$N$71</f>
        <v>21167.275024320003</v>
      </c>
      <c r="AC1700" s="15">
        <f>retribucións!$H$55</f>
        <v>21327.358496639998</v>
      </c>
      <c r="AD1700" s="15">
        <f t="shared" si="71"/>
        <v>160.08347231999505</v>
      </c>
    </row>
    <row r="1701" spans="1:30" ht="15" customHeight="1" x14ac:dyDescent="0.25">
      <c r="A1701" s="13" t="s">
        <v>17</v>
      </c>
      <c r="B1701" s="13" t="s">
        <v>119</v>
      </c>
      <c r="C1701" s="14" t="s">
        <v>5286</v>
      </c>
      <c r="D1701" s="24" t="s">
        <v>5378</v>
      </c>
      <c r="E1701" s="14" t="s">
        <v>5379</v>
      </c>
      <c r="F1701" s="14" t="s">
        <v>2263</v>
      </c>
      <c r="G1701" s="11">
        <v>14</v>
      </c>
      <c r="H1701" s="15">
        <f>retribucións!$E$55</f>
        <v>7157.92</v>
      </c>
      <c r="I1701" s="11" t="s">
        <v>1349</v>
      </c>
      <c r="J1701" s="24" t="s">
        <v>1350</v>
      </c>
      <c r="K1701" s="11">
        <v>1</v>
      </c>
      <c r="L1701" s="14"/>
      <c r="M1701" s="14"/>
      <c r="N1701" s="12"/>
      <c r="O1701" s="25"/>
      <c r="P1701" s="14" t="s">
        <v>4750</v>
      </c>
      <c r="Q1701" s="11" t="s">
        <v>15</v>
      </c>
      <c r="R1701" s="16" t="s">
        <v>1001</v>
      </c>
      <c r="S1701" s="12"/>
      <c r="T1701" s="13" t="s">
        <v>17</v>
      </c>
      <c r="U1701" s="13" t="s">
        <v>6687</v>
      </c>
      <c r="V1701" s="11" t="s">
        <v>119</v>
      </c>
      <c r="W1701" s="14" t="s">
        <v>119</v>
      </c>
      <c r="X1701" s="14" t="s">
        <v>119</v>
      </c>
      <c r="Y1701" s="14" t="s">
        <v>119</v>
      </c>
      <c r="Z1701" s="14" t="s">
        <v>119</v>
      </c>
      <c r="AA1701" s="14"/>
      <c r="AB1701" s="15">
        <f>retribucións!$N$71</f>
        <v>21167.275024320003</v>
      </c>
      <c r="AC1701" s="15">
        <f>retribucións!$H$55</f>
        <v>21327.358496639998</v>
      </c>
      <c r="AD1701" s="15">
        <f t="shared" si="71"/>
        <v>160.08347231999505</v>
      </c>
    </row>
    <row r="1702" spans="1:30" ht="15" customHeight="1" x14ac:dyDescent="0.25">
      <c r="A1702" s="13" t="s">
        <v>17</v>
      </c>
      <c r="B1702" s="13" t="s">
        <v>17</v>
      </c>
      <c r="C1702" s="14" t="s">
        <v>5286</v>
      </c>
      <c r="D1702" s="24" t="s">
        <v>5380</v>
      </c>
      <c r="E1702" s="14" t="s">
        <v>5381</v>
      </c>
      <c r="F1702" s="14" t="s">
        <v>2263</v>
      </c>
      <c r="G1702" s="11">
        <v>14</v>
      </c>
      <c r="H1702" s="15">
        <f>retribucións!$E$55</f>
        <v>7157.92</v>
      </c>
      <c r="I1702" s="11" t="s">
        <v>1349</v>
      </c>
      <c r="J1702" s="24" t="s">
        <v>1350</v>
      </c>
      <c r="K1702" s="11">
        <v>1</v>
      </c>
      <c r="L1702" s="14"/>
      <c r="M1702" s="14"/>
      <c r="N1702" s="12"/>
      <c r="O1702" s="25"/>
      <c r="P1702" s="14" t="s">
        <v>4750</v>
      </c>
      <c r="Q1702" s="11" t="s">
        <v>15</v>
      </c>
      <c r="R1702" s="16" t="s">
        <v>1001</v>
      </c>
      <c r="S1702" s="12"/>
      <c r="T1702" s="13" t="s">
        <v>17</v>
      </c>
      <c r="U1702" s="13" t="s">
        <v>17</v>
      </c>
      <c r="V1702" s="11">
        <v>119</v>
      </c>
      <c r="W1702" s="14" t="s">
        <v>1037</v>
      </c>
      <c r="X1702" s="14" t="s">
        <v>1038</v>
      </c>
      <c r="Y1702" s="14" t="s">
        <v>44</v>
      </c>
      <c r="Z1702" s="14" t="s">
        <v>1039</v>
      </c>
      <c r="AA1702" s="14"/>
      <c r="AB1702" s="15">
        <f>retribucións!$N$71</f>
        <v>21167.275024320003</v>
      </c>
      <c r="AC1702" s="15">
        <f>retribucións!$H$55</f>
        <v>21327.358496639998</v>
      </c>
      <c r="AD1702" s="15">
        <f t="shared" si="71"/>
        <v>160.08347231999505</v>
      </c>
    </row>
    <row r="1703" spans="1:30" ht="15" customHeight="1" x14ac:dyDescent="0.25">
      <c r="A1703" s="13" t="s">
        <v>17</v>
      </c>
      <c r="B1703" s="13" t="s">
        <v>119</v>
      </c>
      <c r="C1703" s="14" t="s">
        <v>5286</v>
      </c>
      <c r="D1703" s="24" t="s">
        <v>5382</v>
      </c>
      <c r="E1703" s="14" t="s">
        <v>5383</v>
      </c>
      <c r="F1703" s="14" t="s">
        <v>2263</v>
      </c>
      <c r="G1703" s="11">
        <v>14</v>
      </c>
      <c r="H1703" s="15">
        <f>retribucións!$E$55</f>
        <v>7157.92</v>
      </c>
      <c r="I1703" s="11" t="s">
        <v>1349</v>
      </c>
      <c r="J1703" s="24" t="s">
        <v>1350</v>
      </c>
      <c r="K1703" s="11">
        <v>1</v>
      </c>
      <c r="L1703" s="14"/>
      <c r="M1703" s="14"/>
      <c r="N1703" s="12"/>
      <c r="O1703" s="25"/>
      <c r="P1703" s="14" t="s">
        <v>4750</v>
      </c>
      <c r="Q1703" s="11" t="s">
        <v>15</v>
      </c>
      <c r="R1703" s="16" t="s">
        <v>1001</v>
      </c>
      <c r="S1703" s="12"/>
      <c r="T1703" s="13" t="s">
        <v>17</v>
      </c>
      <c r="U1703" s="13" t="s">
        <v>6687</v>
      </c>
      <c r="V1703" s="11" t="s">
        <v>119</v>
      </c>
      <c r="W1703" s="14" t="s">
        <v>119</v>
      </c>
      <c r="X1703" s="14" t="s">
        <v>119</v>
      </c>
      <c r="Y1703" s="14" t="s">
        <v>119</v>
      </c>
      <c r="Z1703" s="14" t="s">
        <v>119</v>
      </c>
      <c r="AA1703" s="14"/>
      <c r="AB1703" s="15">
        <f>retribucións!$N$71</f>
        <v>21167.275024320003</v>
      </c>
      <c r="AC1703" s="15">
        <f>retribucións!$H$55</f>
        <v>21327.358496639998</v>
      </c>
      <c r="AD1703" s="15">
        <f t="shared" si="71"/>
        <v>160.08347231999505</v>
      </c>
    </row>
    <row r="1704" spans="1:30" ht="15" customHeight="1" x14ac:dyDescent="0.25">
      <c r="A1704" s="13" t="s">
        <v>17</v>
      </c>
      <c r="B1704" s="13" t="s">
        <v>119</v>
      </c>
      <c r="C1704" s="14" t="s">
        <v>5286</v>
      </c>
      <c r="D1704" s="24" t="s">
        <v>5384</v>
      </c>
      <c r="E1704" s="14" t="s">
        <v>5385</v>
      </c>
      <c r="F1704" s="14" t="s">
        <v>2263</v>
      </c>
      <c r="G1704" s="11">
        <v>14</v>
      </c>
      <c r="H1704" s="15">
        <f>retribucións!$E$55</f>
        <v>7157.92</v>
      </c>
      <c r="I1704" s="11" t="s">
        <v>1349</v>
      </c>
      <c r="J1704" s="24" t="s">
        <v>1350</v>
      </c>
      <c r="K1704" s="11">
        <v>1</v>
      </c>
      <c r="L1704" s="14"/>
      <c r="M1704" s="14"/>
      <c r="N1704" s="12"/>
      <c r="O1704" s="25"/>
      <c r="P1704" s="14" t="s">
        <v>4750</v>
      </c>
      <c r="Q1704" s="11" t="s">
        <v>15</v>
      </c>
      <c r="R1704" s="16" t="s">
        <v>5313</v>
      </c>
      <c r="S1704" s="12"/>
      <c r="T1704" s="13" t="s">
        <v>17</v>
      </c>
      <c r="U1704" s="13" t="s">
        <v>6687</v>
      </c>
      <c r="V1704" s="11" t="s">
        <v>119</v>
      </c>
      <c r="W1704" s="14" t="s">
        <v>119</v>
      </c>
      <c r="X1704" s="14" t="s">
        <v>119</v>
      </c>
      <c r="Y1704" s="14" t="s">
        <v>119</v>
      </c>
      <c r="Z1704" s="14" t="s">
        <v>119</v>
      </c>
      <c r="AA1704" s="14"/>
      <c r="AB1704" s="15">
        <f>retribucións!$N$71</f>
        <v>21167.275024320003</v>
      </c>
      <c r="AC1704" s="15">
        <f>retribucións!$H$55</f>
        <v>21327.358496639998</v>
      </c>
      <c r="AD1704" s="15">
        <f t="shared" si="71"/>
        <v>160.08347231999505</v>
      </c>
    </row>
    <row r="1705" spans="1:30" ht="15" customHeight="1" x14ac:dyDescent="0.25">
      <c r="A1705" s="13" t="s">
        <v>17</v>
      </c>
      <c r="B1705" s="13" t="s">
        <v>119</v>
      </c>
      <c r="C1705" s="14" t="s">
        <v>5286</v>
      </c>
      <c r="D1705" s="24" t="s">
        <v>5386</v>
      </c>
      <c r="E1705" s="14" t="s">
        <v>5387</v>
      </c>
      <c r="F1705" s="14" t="s">
        <v>2263</v>
      </c>
      <c r="G1705" s="11">
        <v>14</v>
      </c>
      <c r="H1705" s="15">
        <f>retribucións!$E$55</f>
        <v>7157.92</v>
      </c>
      <c r="I1705" s="11" t="s">
        <v>1349</v>
      </c>
      <c r="J1705" s="24" t="s">
        <v>1350</v>
      </c>
      <c r="K1705" s="11">
        <v>1</v>
      </c>
      <c r="L1705" s="14"/>
      <c r="M1705" s="14"/>
      <c r="N1705" s="12"/>
      <c r="O1705" s="25"/>
      <c r="P1705" s="14" t="s">
        <v>4750</v>
      </c>
      <c r="Q1705" s="11" t="s">
        <v>15</v>
      </c>
      <c r="R1705" s="16" t="s">
        <v>1001</v>
      </c>
      <c r="S1705" s="12"/>
      <c r="T1705" s="13" t="s">
        <v>17</v>
      </c>
      <c r="U1705" s="13" t="s">
        <v>6687</v>
      </c>
      <c r="V1705" s="11" t="s">
        <v>119</v>
      </c>
      <c r="W1705" s="14" t="s">
        <v>119</v>
      </c>
      <c r="X1705" s="14" t="s">
        <v>119</v>
      </c>
      <c r="Y1705" s="14" t="s">
        <v>119</v>
      </c>
      <c r="Z1705" s="14" t="s">
        <v>119</v>
      </c>
      <c r="AA1705" s="14"/>
      <c r="AB1705" s="15">
        <f>retribucións!$N$71</f>
        <v>21167.275024320003</v>
      </c>
      <c r="AC1705" s="15">
        <f>retribucións!$H$55</f>
        <v>21327.358496639998</v>
      </c>
      <c r="AD1705" s="15">
        <f t="shared" si="71"/>
        <v>160.08347231999505</v>
      </c>
    </row>
    <row r="1706" spans="1:30" ht="15" customHeight="1" x14ac:dyDescent="0.25">
      <c r="A1706" s="13" t="s">
        <v>17</v>
      </c>
      <c r="B1706" s="13" t="s">
        <v>17</v>
      </c>
      <c r="C1706" s="14" t="s">
        <v>5286</v>
      </c>
      <c r="D1706" s="24" t="s">
        <v>5388</v>
      </c>
      <c r="E1706" s="14" t="s">
        <v>5389</v>
      </c>
      <c r="F1706" s="14" t="s">
        <v>2263</v>
      </c>
      <c r="G1706" s="11">
        <v>14</v>
      </c>
      <c r="H1706" s="15">
        <f>retribucións!$E$55</f>
        <v>7157.92</v>
      </c>
      <c r="I1706" s="11" t="s">
        <v>1349</v>
      </c>
      <c r="J1706" s="24" t="s">
        <v>1350</v>
      </c>
      <c r="K1706" s="11">
        <v>1</v>
      </c>
      <c r="L1706" s="14"/>
      <c r="M1706" s="14"/>
      <c r="N1706" s="12"/>
      <c r="O1706" s="25"/>
      <c r="P1706" s="14" t="s">
        <v>4750</v>
      </c>
      <c r="Q1706" s="11" t="s">
        <v>15</v>
      </c>
      <c r="R1706" s="16" t="s">
        <v>1001</v>
      </c>
      <c r="S1706" s="12"/>
      <c r="T1706" s="13" t="s">
        <v>17</v>
      </c>
      <c r="U1706" s="13" t="s">
        <v>17</v>
      </c>
      <c r="V1706" s="11">
        <v>282</v>
      </c>
      <c r="W1706" s="14" t="s">
        <v>1040</v>
      </c>
      <c r="X1706" s="14" t="s">
        <v>1041</v>
      </c>
      <c r="Y1706" s="14" t="s">
        <v>20</v>
      </c>
      <c r="Z1706" s="14">
        <v>0</v>
      </c>
      <c r="AA1706" s="14"/>
      <c r="AB1706" s="15">
        <f>retribucións!$N$71</f>
        <v>21167.275024320003</v>
      </c>
      <c r="AC1706" s="15">
        <f>retribucións!$H$55</f>
        <v>21327.358496639998</v>
      </c>
      <c r="AD1706" s="15">
        <f t="shared" si="71"/>
        <v>160.08347231999505</v>
      </c>
    </row>
    <row r="1707" spans="1:30" ht="15" customHeight="1" x14ac:dyDescent="0.25">
      <c r="A1707" s="13" t="s">
        <v>17</v>
      </c>
      <c r="B1707" s="13" t="s">
        <v>119</v>
      </c>
      <c r="C1707" s="14" t="s">
        <v>5286</v>
      </c>
      <c r="D1707" s="24" t="s">
        <v>5390</v>
      </c>
      <c r="E1707" s="14" t="s">
        <v>5391</v>
      </c>
      <c r="F1707" s="14" t="s">
        <v>2263</v>
      </c>
      <c r="G1707" s="11">
        <v>14</v>
      </c>
      <c r="H1707" s="15">
        <f>retribucións!$E$55</f>
        <v>7157.92</v>
      </c>
      <c r="I1707" s="11" t="s">
        <v>1349</v>
      </c>
      <c r="J1707" s="24" t="s">
        <v>1350</v>
      </c>
      <c r="K1707" s="11">
        <v>1</v>
      </c>
      <c r="L1707" s="14"/>
      <c r="M1707" s="14"/>
      <c r="N1707" s="12"/>
      <c r="O1707" s="25"/>
      <c r="P1707" s="14" t="s">
        <v>4750</v>
      </c>
      <c r="Q1707" s="11" t="s">
        <v>15</v>
      </c>
      <c r="R1707" s="16" t="s">
        <v>1001</v>
      </c>
      <c r="S1707" s="12"/>
      <c r="T1707" s="13" t="s">
        <v>17</v>
      </c>
      <c r="U1707" s="13" t="s">
        <v>6687</v>
      </c>
      <c r="V1707" s="11" t="s">
        <v>119</v>
      </c>
      <c r="W1707" s="14" t="s">
        <v>119</v>
      </c>
      <c r="X1707" s="14" t="s">
        <v>119</v>
      </c>
      <c r="Y1707" s="14" t="s">
        <v>119</v>
      </c>
      <c r="Z1707" s="14" t="s">
        <v>119</v>
      </c>
      <c r="AA1707" s="14"/>
      <c r="AB1707" s="15">
        <f>retribucións!$N$71</f>
        <v>21167.275024320003</v>
      </c>
      <c r="AC1707" s="15">
        <f>retribucións!$H$55</f>
        <v>21327.358496639998</v>
      </c>
      <c r="AD1707" s="15">
        <f t="shared" si="71"/>
        <v>160.08347231999505</v>
      </c>
    </row>
    <row r="1708" spans="1:30" ht="15" customHeight="1" x14ac:dyDescent="0.25">
      <c r="A1708" s="13" t="s">
        <v>17</v>
      </c>
      <c r="B1708" s="13" t="s">
        <v>119</v>
      </c>
      <c r="C1708" s="14" t="s">
        <v>5286</v>
      </c>
      <c r="D1708" s="24" t="s">
        <v>5392</v>
      </c>
      <c r="E1708" s="14" t="s">
        <v>5393</v>
      </c>
      <c r="F1708" s="14" t="s">
        <v>2263</v>
      </c>
      <c r="G1708" s="11">
        <v>14</v>
      </c>
      <c r="H1708" s="15">
        <f>retribucións!$E$55</f>
        <v>7157.92</v>
      </c>
      <c r="I1708" s="11" t="s">
        <v>1349</v>
      </c>
      <c r="J1708" s="24" t="s">
        <v>1350</v>
      </c>
      <c r="K1708" s="11">
        <v>1</v>
      </c>
      <c r="L1708" s="14"/>
      <c r="M1708" s="14"/>
      <c r="N1708" s="12"/>
      <c r="O1708" s="25"/>
      <c r="P1708" s="14" t="s">
        <v>4750</v>
      </c>
      <c r="Q1708" s="11" t="s">
        <v>15</v>
      </c>
      <c r="R1708" s="16" t="s">
        <v>1001</v>
      </c>
      <c r="S1708" s="12"/>
      <c r="T1708" s="13" t="s">
        <v>17</v>
      </c>
      <c r="U1708" s="13" t="s">
        <v>6687</v>
      </c>
      <c r="V1708" s="11" t="s">
        <v>119</v>
      </c>
      <c r="W1708" s="14" t="s">
        <v>119</v>
      </c>
      <c r="X1708" s="14" t="s">
        <v>119</v>
      </c>
      <c r="Y1708" s="14" t="s">
        <v>119</v>
      </c>
      <c r="Z1708" s="14" t="s">
        <v>119</v>
      </c>
      <c r="AA1708" s="14"/>
      <c r="AB1708" s="15">
        <f>retribucións!$N$71</f>
        <v>21167.275024320003</v>
      </c>
      <c r="AC1708" s="15">
        <f>retribucións!$H$55</f>
        <v>21327.358496639998</v>
      </c>
      <c r="AD1708" s="15">
        <f t="shared" si="71"/>
        <v>160.08347231999505</v>
      </c>
    </row>
    <row r="1709" spans="1:30" ht="15" customHeight="1" x14ac:dyDescent="0.25">
      <c r="A1709" s="13" t="s">
        <v>17</v>
      </c>
      <c r="B1709" s="13" t="s">
        <v>17</v>
      </c>
      <c r="C1709" s="14" t="s">
        <v>5286</v>
      </c>
      <c r="D1709" s="24" t="s">
        <v>5394</v>
      </c>
      <c r="E1709" s="14" t="s">
        <v>5395</v>
      </c>
      <c r="F1709" s="14" t="s">
        <v>2263</v>
      </c>
      <c r="G1709" s="11">
        <v>14</v>
      </c>
      <c r="H1709" s="15">
        <f>retribucións!$E$55</f>
        <v>7157.92</v>
      </c>
      <c r="I1709" s="11" t="s">
        <v>1349</v>
      </c>
      <c r="J1709" s="24" t="s">
        <v>1350</v>
      </c>
      <c r="K1709" s="11">
        <v>1</v>
      </c>
      <c r="L1709" s="14"/>
      <c r="M1709" s="14"/>
      <c r="N1709" s="12"/>
      <c r="O1709" s="25"/>
      <c r="P1709" s="14" t="s">
        <v>4750</v>
      </c>
      <c r="Q1709" s="11" t="s">
        <v>15</v>
      </c>
      <c r="R1709" s="16" t="s">
        <v>1001</v>
      </c>
      <c r="S1709" s="12"/>
      <c r="T1709" s="13" t="s">
        <v>17</v>
      </c>
      <c r="U1709" s="13" t="s">
        <v>17</v>
      </c>
      <c r="V1709" s="11">
        <v>324</v>
      </c>
      <c r="W1709" s="14" t="s">
        <v>1042</v>
      </c>
      <c r="X1709" s="14" t="s">
        <v>1043</v>
      </c>
      <c r="Y1709" s="14" t="s">
        <v>20</v>
      </c>
      <c r="Z1709" s="14">
        <v>0</v>
      </c>
      <c r="AA1709" s="14"/>
      <c r="AB1709" s="15">
        <f>retribucións!$N$71</f>
        <v>21167.275024320003</v>
      </c>
      <c r="AC1709" s="15">
        <f>retribucións!$H$55</f>
        <v>21327.358496639998</v>
      </c>
      <c r="AD1709" s="15">
        <f t="shared" si="71"/>
        <v>160.08347231999505</v>
      </c>
    </row>
    <row r="1710" spans="1:30" ht="15" customHeight="1" x14ac:dyDescent="0.25">
      <c r="A1710" s="13" t="s">
        <v>17</v>
      </c>
      <c r="B1710" s="13" t="s">
        <v>119</v>
      </c>
      <c r="C1710" s="14" t="s">
        <v>5286</v>
      </c>
      <c r="D1710" s="24" t="s">
        <v>5396</v>
      </c>
      <c r="E1710" s="14" t="s">
        <v>5397</v>
      </c>
      <c r="F1710" s="14" t="s">
        <v>2263</v>
      </c>
      <c r="G1710" s="11">
        <v>14</v>
      </c>
      <c r="H1710" s="15">
        <f>retribucións!$E$55</f>
        <v>7157.92</v>
      </c>
      <c r="I1710" s="11" t="s">
        <v>1349</v>
      </c>
      <c r="J1710" s="24" t="s">
        <v>1350</v>
      </c>
      <c r="K1710" s="11">
        <v>1</v>
      </c>
      <c r="L1710" s="14"/>
      <c r="M1710" s="14"/>
      <c r="N1710" s="12"/>
      <c r="O1710" s="25"/>
      <c r="P1710" s="14" t="s">
        <v>4750</v>
      </c>
      <c r="Q1710" s="11" t="s">
        <v>15</v>
      </c>
      <c r="R1710" s="16" t="s">
        <v>1001</v>
      </c>
      <c r="S1710" s="12"/>
      <c r="T1710" s="13" t="s">
        <v>17</v>
      </c>
      <c r="U1710" s="13" t="s">
        <v>6687</v>
      </c>
      <c r="V1710" s="11" t="s">
        <v>119</v>
      </c>
      <c r="W1710" s="14" t="s">
        <v>119</v>
      </c>
      <c r="X1710" s="14" t="s">
        <v>119</v>
      </c>
      <c r="Y1710" s="14" t="s">
        <v>119</v>
      </c>
      <c r="Z1710" s="14" t="s">
        <v>119</v>
      </c>
      <c r="AA1710" s="14"/>
      <c r="AB1710" s="15">
        <f>retribucións!$N$71</f>
        <v>21167.275024320003</v>
      </c>
      <c r="AC1710" s="15">
        <f>retribucións!$H$55</f>
        <v>21327.358496639998</v>
      </c>
      <c r="AD1710" s="15">
        <f t="shared" si="71"/>
        <v>160.08347231999505</v>
      </c>
    </row>
    <row r="1711" spans="1:30" ht="15" customHeight="1" x14ac:dyDescent="0.25">
      <c r="A1711" s="13" t="s">
        <v>17</v>
      </c>
      <c r="B1711" s="13" t="s">
        <v>119</v>
      </c>
      <c r="C1711" s="14" t="s">
        <v>5286</v>
      </c>
      <c r="D1711" s="24" t="s">
        <v>5398</v>
      </c>
      <c r="E1711" s="14" t="s">
        <v>5399</v>
      </c>
      <c r="F1711" s="14" t="s">
        <v>2263</v>
      </c>
      <c r="G1711" s="11">
        <v>14</v>
      </c>
      <c r="H1711" s="15">
        <f>retribucións!$E$55</f>
        <v>7157.92</v>
      </c>
      <c r="I1711" s="11" t="s">
        <v>1349</v>
      </c>
      <c r="J1711" s="24" t="s">
        <v>1350</v>
      </c>
      <c r="K1711" s="11">
        <v>1</v>
      </c>
      <c r="L1711" s="14"/>
      <c r="M1711" s="14"/>
      <c r="N1711" s="12"/>
      <c r="O1711" s="25"/>
      <c r="P1711" s="14" t="s">
        <v>4750</v>
      </c>
      <c r="Q1711" s="11" t="s">
        <v>15</v>
      </c>
      <c r="R1711" s="16" t="s">
        <v>1001</v>
      </c>
      <c r="S1711" s="12"/>
      <c r="T1711" s="13" t="s">
        <v>17</v>
      </c>
      <c r="U1711" s="13" t="s">
        <v>6687</v>
      </c>
      <c r="V1711" s="11" t="s">
        <v>119</v>
      </c>
      <c r="W1711" s="14" t="s">
        <v>119</v>
      </c>
      <c r="X1711" s="14" t="s">
        <v>119</v>
      </c>
      <c r="Y1711" s="14" t="s">
        <v>119</v>
      </c>
      <c r="Z1711" s="14" t="s">
        <v>119</v>
      </c>
      <c r="AA1711" s="14"/>
      <c r="AB1711" s="15">
        <f>retribucións!$N$71</f>
        <v>21167.275024320003</v>
      </c>
      <c r="AC1711" s="15">
        <f>retribucións!$H$55</f>
        <v>21327.358496639998</v>
      </c>
      <c r="AD1711" s="15">
        <f t="shared" si="71"/>
        <v>160.08347231999505</v>
      </c>
    </row>
    <row r="1712" spans="1:30" ht="15" customHeight="1" x14ac:dyDescent="0.25">
      <c r="A1712" s="13" t="s">
        <v>6687</v>
      </c>
      <c r="B1712" s="13" t="s">
        <v>119</v>
      </c>
      <c r="C1712" s="14" t="s">
        <v>5286</v>
      </c>
      <c r="D1712" s="24" t="s">
        <v>5400</v>
      </c>
      <c r="E1712" s="14" t="s">
        <v>5401</v>
      </c>
      <c r="F1712" s="14" t="s">
        <v>2263</v>
      </c>
      <c r="G1712" s="11">
        <v>14</v>
      </c>
      <c r="H1712" s="15">
        <f>retribucións!$E$55</f>
        <v>7157.92</v>
      </c>
      <c r="I1712" s="11" t="s">
        <v>1349</v>
      </c>
      <c r="J1712" s="24" t="s">
        <v>1350</v>
      </c>
      <c r="K1712" s="11">
        <v>1</v>
      </c>
      <c r="L1712" s="14"/>
      <c r="M1712" s="14"/>
      <c r="N1712" s="12"/>
      <c r="O1712" s="25"/>
      <c r="P1712" s="14" t="s">
        <v>5201</v>
      </c>
      <c r="Q1712" s="11" t="s">
        <v>15</v>
      </c>
      <c r="R1712" s="16" t="s">
        <v>5402</v>
      </c>
      <c r="S1712" s="12"/>
      <c r="T1712" s="13" t="s">
        <v>6687</v>
      </c>
      <c r="U1712" s="13" t="s">
        <v>6687</v>
      </c>
      <c r="V1712" s="11" t="s">
        <v>119</v>
      </c>
      <c r="W1712" s="14" t="s">
        <v>119</v>
      </c>
      <c r="X1712" s="14" t="s">
        <v>119</v>
      </c>
      <c r="Y1712" s="14" t="s">
        <v>119</v>
      </c>
      <c r="Z1712" s="14" t="s">
        <v>119</v>
      </c>
      <c r="AA1712" s="14"/>
      <c r="AB1712" s="15">
        <f>+AB1619</f>
        <v>8466.9100097280007</v>
      </c>
      <c r="AC1712" s="15">
        <f>+AC1619</f>
        <v>8530.943398655998</v>
      </c>
      <c r="AD1712" s="15">
        <f t="shared" si="71"/>
        <v>64.033388927997294</v>
      </c>
    </row>
    <row r="1713" spans="1:30" ht="15" customHeight="1" x14ac:dyDescent="0.25">
      <c r="A1713" s="13" t="s">
        <v>6687</v>
      </c>
      <c r="B1713" s="13" t="s">
        <v>119</v>
      </c>
      <c r="C1713" s="14" t="s">
        <v>5286</v>
      </c>
      <c r="D1713" s="24" t="s">
        <v>5403</v>
      </c>
      <c r="E1713" s="14" t="s">
        <v>5404</v>
      </c>
      <c r="F1713" s="14" t="s">
        <v>2263</v>
      </c>
      <c r="G1713" s="11">
        <v>14</v>
      </c>
      <c r="H1713" s="15">
        <f>retribucións!$E$55</f>
        <v>7157.92</v>
      </c>
      <c r="I1713" s="11" t="s">
        <v>1349</v>
      </c>
      <c r="J1713" s="24" t="s">
        <v>1350</v>
      </c>
      <c r="K1713" s="11">
        <v>1</v>
      </c>
      <c r="L1713" s="14"/>
      <c r="M1713" s="14"/>
      <c r="N1713" s="12"/>
      <c r="O1713" s="25"/>
      <c r="P1713" s="14" t="s">
        <v>5201</v>
      </c>
      <c r="Q1713" s="11" t="s">
        <v>15</v>
      </c>
      <c r="R1713" s="16" t="s">
        <v>5402</v>
      </c>
      <c r="S1713" s="12"/>
      <c r="T1713" s="13" t="s">
        <v>6687</v>
      </c>
      <c r="U1713" s="13" t="s">
        <v>6687</v>
      </c>
      <c r="V1713" s="11" t="s">
        <v>119</v>
      </c>
      <c r="W1713" s="14" t="s">
        <v>119</v>
      </c>
      <c r="X1713" s="14" t="s">
        <v>119</v>
      </c>
      <c r="Y1713" s="14" t="s">
        <v>119</v>
      </c>
      <c r="Z1713" s="14" t="s">
        <v>119</v>
      </c>
      <c r="AA1713" s="14"/>
      <c r="AB1713" s="15">
        <f>+AB1712</f>
        <v>8466.9100097280007</v>
      </c>
      <c r="AC1713" s="15">
        <f>+AC1712</f>
        <v>8530.943398655998</v>
      </c>
      <c r="AD1713" s="15">
        <f t="shared" ref="AD1713:AD1776" si="72">AC1713-AB1713</f>
        <v>64.033388927997294</v>
      </c>
    </row>
    <row r="1714" spans="1:30" ht="15" customHeight="1" x14ac:dyDescent="0.25">
      <c r="A1714" s="13" t="s">
        <v>17</v>
      </c>
      <c r="B1714" s="13" t="s">
        <v>119</v>
      </c>
      <c r="C1714" s="14" t="s">
        <v>5286</v>
      </c>
      <c r="D1714" s="24" t="s">
        <v>5405</v>
      </c>
      <c r="E1714" s="14" t="s">
        <v>5406</v>
      </c>
      <c r="F1714" s="14" t="s">
        <v>1903</v>
      </c>
      <c r="G1714" s="11">
        <v>14</v>
      </c>
      <c r="H1714" s="15">
        <f>retribucións!$E$55</f>
        <v>7157.92</v>
      </c>
      <c r="I1714" s="11" t="s">
        <v>1349</v>
      </c>
      <c r="J1714" s="24" t="s">
        <v>1350</v>
      </c>
      <c r="K1714" s="11">
        <v>1</v>
      </c>
      <c r="L1714" s="14"/>
      <c r="M1714" s="14"/>
      <c r="N1714" s="12"/>
      <c r="O1714" s="25"/>
      <c r="P1714" s="14" t="s">
        <v>4669</v>
      </c>
      <c r="Q1714" s="11" t="s">
        <v>15</v>
      </c>
      <c r="R1714" s="16">
        <v>910</v>
      </c>
      <c r="S1714" s="12"/>
      <c r="T1714" s="13" t="s">
        <v>17</v>
      </c>
      <c r="U1714" s="13" t="s">
        <v>6687</v>
      </c>
      <c r="V1714" s="11" t="s">
        <v>119</v>
      </c>
      <c r="W1714" s="14" t="s">
        <v>119</v>
      </c>
      <c r="X1714" s="14" t="s">
        <v>119</v>
      </c>
      <c r="Y1714" s="14" t="s">
        <v>119</v>
      </c>
      <c r="Z1714" s="14" t="s">
        <v>119</v>
      </c>
      <c r="AA1714" s="14"/>
      <c r="AB1714" s="15">
        <f>retribucións!$M$71</f>
        <v>20068.13154432</v>
      </c>
      <c r="AC1714" s="15">
        <f>retribucións!$H$55</f>
        <v>21327.358496639998</v>
      </c>
      <c r="AD1714" s="15">
        <f t="shared" si="72"/>
        <v>1259.2269523199975</v>
      </c>
    </row>
    <row r="1715" spans="1:30" ht="15" customHeight="1" x14ac:dyDescent="0.25">
      <c r="A1715" s="13" t="s">
        <v>17</v>
      </c>
      <c r="B1715" s="13" t="s">
        <v>119</v>
      </c>
      <c r="C1715" s="14" t="s">
        <v>5286</v>
      </c>
      <c r="D1715" s="24" t="s">
        <v>5407</v>
      </c>
      <c r="E1715" s="14" t="s">
        <v>5408</v>
      </c>
      <c r="F1715" s="14" t="s">
        <v>1903</v>
      </c>
      <c r="G1715" s="11">
        <v>14</v>
      </c>
      <c r="H1715" s="15">
        <f>retribucións!$E$55</f>
        <v>7157.92</v>
      </c>
      <c r="I1715" s="11" t="s">
        <v>1349</v>
      </c>
      <c r="J1715" s="24" t="s">
        <v>1350</v>
      </c>
      <c r="K1715" s="11">
        <v>1</v>
      </c>
      <c r="L1715" s="14"/>
      <c r="M1715" s="14"/>
      <c r="N1715" s="12"/>
      <c r="O1715" s="25"/>
      <c r="P1715" s="14" t="s">
        <v>4669</v>
      </c>
      <c r="Q1715" s="11" t="s">
        <v>15</v>
      </c>
      <c r="R1715" s="16">
        <v>4159</v>
      </c>
      <c r="S1715" s="12"/>
      <c r="T1715" s="13" t="s">
        <v>17</v>
      </c>
      <c r="U1715" s="13" t="s">
        <v>6687</v>
      </c>
      <c r="V1715" s="11" t="s">
        <v>119</v>
      </c>
      <c r="W1715" s="14" t="s">
        <v>119</v>
      </c>
      <c r="X1715" s="14" t="s">
        <v>119</v>
      </c>
      <c r="Y1715" s="14" t="s">
        <v>119</v>
      </c>
      <c r="Z1715" s="14" t="s">
        <v>119</v>
      </c>
      <c r="AA1715" s="14"/>
      <c r="AB1715" s="15">
        <f>retribucións!$M$71</f>
        <v>20068.13154432</v>
      </c>
      <c r="AC1715" s="15">
        <f>retribucións!$H$55</f>
        <v>21327.358496639998</v>
      </c>
      <c r="AD1715" s="15">
        <f t="shared" si="72"/>
        <v>1259.2269523199975</v>
      </c>
    </row>
    <row r="1716" spans="1:30" ht="15" customHeight="1" x14ac:dyDescent="0.25">
      <c r="A1716" s="13" t="s">
        <v>17</v>
      </c>
      <c r="B1716" s="13" t="s">
        <v>119</v>
      </c>
      <c r="C1716" s="14" t="s">
        <v>5286</v>
      </c>
      <c r="D1716" s="24" t="s">
        <v>5409</v>
      </c>
      <c r="E1716" s="14" t="s">
        <v>5410</v>
      </c>
      <c r="F1716" s="14" t="s">
        <v>1903</v>
      </c>
      <c r="G1716" s="11">
        <v>14</v>
      </c>
      <c r="H1716" s="15">
        <f>retribucións!$E$55</f>
        <v>7157.92</v>
      </c>
      <c r="I1716" s="11" t="s">
        <v>1349</v>
      </c>
      <c r="J1716" s="24" t="s">
        <v>1350</v>
      </c>
      <c r="K1716" s="11">
        <v>1</v>
      </c>
      <c r="L1716" s="14"/>
      <c r="M1716" s="14"/>
      <c r="N1716" s="12"/>
      <c r="O1716" s="25"/>
      <c r="P1716" s="14" t="s">
        <v>4669</v>
      </c>
      <c r="Q1716" s="11" t="s">
        <v>15</v>
      </c>
      <c r="R1716" s="16">
        <v>4159</v>
      </c>
      <c r="S1716" s="12"/>
      <c r="T1716" s="13" t="s">
        <v>17</v>
      </c>
      <c r="U1716" s="13" t="s">
        <v>6687</v>
      </c>
      <c r="V1716" s="11" t="s">
        <v>119</v>
      </c>
      <c r="W1716" s="14" t="s">
        <v>119</v>
      </c>
      <c r="X1716" s="14" t="s">
        <v>119</v>
      </c>
      <c r="Y1716" s="14" t="s">
        <v>119</v>
      </c>
      <c r="Z1716" s="14" t="s">
        <v>119</v>
      </c>
      <c r="AA1716" s="14"/>
      <c r="AB1716" s="15">
        <f>retribucións!$M$71</f>
        <v>20068.13154432</v>
      </c>
      <c r="AC1716" s="15">
        <f>retribucións!$H$55</f>
        <v>21327.358496639998</v>
      </c>
      <c r="AD1716" s="15">
        <f t="shared" si="72"/>
        <v>1259.2269523199975</v>
      </c>
    </row>
    <row r="1717" spans="1:30" ht="15" customHeight="1" x14ac:dyDescent="0.25">
      <c r="A1717" s="13" t="s">
        <v>17</v>
      </c>
      <c r="B1717" s="13" t="s">
        <v>119</v>
      </c>
      <c r="C1717" s="14" t="s">
        <v>5286</v>
      </c>
      <c r="D1717" s="24" t="s">
        <v>5411</v>
      </c>
      <c r="E1717" s="14" t="s">
        <v>5412</v>
      </c>
      <c r="F1717" s="14" t="s">
        <v>1903</v>
      </c>
      <c r="G1717" s="11">
        <v>14</v>
      </c>
      <c r="H1717" s="15">
        <f>retribucións!$E$55</f>
        <v>7157.92</v>
      </c>
      <c r="I1717" s="11" t="s">
        <v>1349</v>
      </c>
      <c r="J1717" s="24" t="s">
        <v>1350</v>
      </c>
      <c r="K1717" s="11">
        <v>1</v>
      </c>
      <c r="L1717" s="14"/>
      <c r="M1717" s="14"/>
      <c r="N1717" s="12"/>
      <c r="O1717" s="25"/>
      <c r="P1717" s="14" t="s">
        <v>4750</v>
      </c>
      <c r="Q1717" s="11" t="s">
        <v>15</v>
      </c>
      <c r="R1717" s="16">
        <v>4201</v>
      </c>
      <c r="S1717" s="12"/>
      <c r="T1717" s="13" t="s">
        <v>17</v>
      </c>
      <c r="U1717" s="13" t="s">
        <v>6687</v>
      </c>
      <c r="V1717" s="11" t="s">
        <v>119</v>
      </c>
      <c r="W1717" s="14" t="s">
        <v>119</v>
      </c>
      <c r="X1717" s="14" t="s">
        <v>119</v>
      </c>
      <c r="Y1717" s="14" t="s">
        <v>119</v>
      </c>
      <c r="Z1717" s="14" t="s">
        <v>119</v>
      </c>
      <c r="AA1717" s="14"/>
      <c r="AB1717" s="15">
        <f>retribucións!$N$71</f>
        <v>21167.275024320003</v>
      </c>
      <c r="AC1717" s="15">
        <f>retribucións!$H$55</f>
        <v>21327.358496639998</v>
      </c>
      <c r="AD1717" s="15">
        <f t="shared" si="72"/>
        <v>160.08347231999505</v>
      </c>
    </row>
    <row r="1718" spans="1:30" ht="15" customHeight="1" x14ac:dyDescent="0.25">
      <c r="A1718" s="13" t="s">
        <v>17</v>
      </c>
      <c r="B1718" s="13" t="s">
        <v>119</v>
      </c>
      <c r="C1718" s="14" t="s">
        <v>5286</v>
      </c>
      <c r="D1718" s="24" t="s">
        <v>5413</v>
      </c>
      <c r="E1718" s="14" t="s">
        <v>5414</v>
      </c>
      <c r="F1718" s="14" t="s">
        <v>2263</v>
      </c>
      <c r="G1718" s="11">
        <v>14</v>
      </c>
      <c r="H1718" s="15">
        <f>retribucións!$E$55</f>
        <v>7157.92</v>
      </c>
      <c r="I1718" s="11" t="s">
        <v>1349</v>
      </c>
      <c r="J1718" s="24" t="s">
        <v>1350</v>
      </c>
      <c r="K1718" s="11">
        <v>1</v>
      </c>
      <c r="L1718" s="14"/>
      <c r="M1718" s="14"/>
      <c r="N1718" s="12"/>
      <c r="O1718" s="25"/>
      <c r="P1718" s="14" t="s">
        <v>4750</v>
      </c>
      <c r="Q1718" s="11" t="s">
        <v>15</v>
      </c>
      <c r="R1718" s="16" t="s">
        <v>1001</v>
      </c>
      <c r="S1718" s="12"/>
      <c r="T1718" s="13" t="s">
        <v>17</v>
      </c>
      <c r="U1718" s="13" t="s">
        <v>6687</v>
      </c>
      <c r="V1718" s="11" t="s">
        <v>119</v>
      </c>
      <c r="W1718" s="14" t="s">
        <v>119</v>
      </c>
      <c r="X1718" s="14" t="s">
        <v>119</v>
      </c>
      <c r="Y1718" s="14" t="s">
        <v>119</v>
      </c>
      <c r="Z1718" s="14" t="s">
        <v>119</v>
      </c>
      <c r="AA1718" s="14"/>
      <c r="AB1718" s="15">
        <f>retribucións!$N$71</f>
        <v>21167.275024320003</v>
      </c>
      <c r="AC1718" s="15">
        <f>retribucións!$H$55</f>
        <v>21327.358496639998</v>
      </c>
      <c r="AD1718" s="15">
        <f t="shared" si="72"/>
        <v>160.08347231999505</v>
      </c>
    </row>
    <row r="1719" spans="1:30" ht="15" customHeight="1" x14ac:dyDescent="0.25">
      <c r="A1719" s="13" t="s">
        <v>17</v>
      </c>
      <c r="B1719" s="13" t="s">
        <v>119</v>
      </c>
      <c r="C1719" s="14" t="s">
        <v>5286</v>
      </c>
      <c r="D1719" s="24" t="s">
        <v>5415</v>
      </c>
      <c r="E1719" s="14" t="s">
        <v>5416</v>
      </c>
      <c r="F1719" s="14" t="s">
        <v>2263</v>
      </c>
      <c r="G1719" s="11">
        <v>14</v>
      </c>
      <c r="H1719" s="15">
        <f>retribucións!$E$55</f>
        <v>7157.92</v>
      </c>
      <c r="I1719" s="11" t="s">
        <v>1349</v>
      </c>
      <c r="J1719" s="24" t="s">
        <v>1350</v>
      </c>
      <c r="K1719" s="11">
        <v>1</v>
      </c>
      <c r="L1719" s="14"/>
      <c r="M1719" s="14"/>
      <c r="N1719" s="12"/>
      <c r="O1719" s="25"/>
      <c r="P1719" s="14" t="s">
        <v>4669</v>
      </c>
      <c r="Q1719" s="11" t="s">
        <v>15</v>
      </c>
      <c r="R1719" s="16" t="s">
        <v>1044</v>
      </c>
      <c r="S1719" s="12"/>
      <c r="T1719" s="13" t="s">
        <v>17</v>
      </c>
      <c r="U1719" s="13" t="s">
        <v>6687</v>
      </c>
      <c r="V1719" s="11" t="s">
        <v>119</v>
      </c>
      <c r="W1719" s="14" t="s">
        <v>119</v>
      </c>
      <c r="X1719" s="14" t="s">
        <v>119</v>
      </c>
      <c r="Y1719" s="14" t="s">
        <v>119</v>
      </c>
      <c r="Z1719" s="14" t="s">
        <v>119</v>
      </c>
      <c r="AA1719" s="14"/>
      <c r="AB1719" s="15">
        <f>retribucións!$M$71</f>
        <v>20068.13154432</v>
      </c>
      <c r="AC1719" s="15">
        <f>retribucións!$H$55</f>
        <v>21327.358496639998</v>
      </c>
      <c r="AD1719" s="15">
        <f t="shared" si="72"/>
        <v>1259.2269523199975</v>
      </c>
    </row>
    <row r="1720" spans="1:30" ht="15" customHeight="1" x14ac:dyDescent="0.25">
      <c r="A1720" s="13" t="s">
        <v>17</v>
      </c>
      <c r="B1720" s="13" t="s">
        <v>119</v>
      </c>
      <c r="C1720" s="14" t="s">
        <v>5286</v>
      </c>
      <c r="D1720" s="24" t="s">
        <v>5417</v>
      </c>
      <c r="E1720" s="14" t="s">
        <v>5418</v>
      </c>
      <c r="F1720" s="14" t="s">
        <v>2263</v>
      </c>
      <c r="G1720" s="11">
        <v>14</v>
      </c>
      <c r="H1720" s="15">
        <f>retribucións!$E$55</f>
        <v>7157.92</v>
      </c>
      <c r="I1720" s="11" t="s">
        <v>1349</v>
      </c>
      <c r="J1720" s="24" t="s">
        <v>1350</v>
      </c>
      <c r="K1720" s="11">
        <v>1</v>
      </c>
      <c r="L1720" s="14"/>
      <c r="M1720" s="14"/>
      <c r="N1720" s="12"/>
      <c r="O1720" s="25"/>
      <c r="P1720" s="14" t="s">
        <v>4669</v>
      </c>
      <c r="Q1720" s="11" t="s">
        <v>15</v>
      </c>
      <c r="R1720" s="16" t="s">
        <v>5419</v>
      </c>
      <c r="S1720" s="12"/>
      <c r="T1720" s="13" t="s">
        <v>17</v>
      </c>
      <c r="U1720" s="13" t="s">
        <v>6687</v>
      </c>
      <c r="V1720" s="11" t="s">
        <v>119</v>
      </c>
      <c r="W1720" s="14" t="s">
        <v>119</v>
      </c>
      <c r="X1720" s="14" t="s">
        <v>119</v>
      </c>
      <c r="Y1720" s="14" t="s">
        <v>119</v>
      </c>
      <c r="Z1720" s="14" t="s">
        <v>119</v>
      </c>
      <c r="AA1720" s="14"/>
      <c r="AB1720" s="15">
        <f>retribucións!$M$71</f>
        <v>20068.13154432</v>
      </c>
      <c r="AC1720" s="15">
        <f>retribucións!$H$55</f>
        <v>21327.358496639998</v>
      </c>
      <c r="AD1720" s="15">
        <f t="shared" si="72"/>
        <v>1259.2269523199975</v>
      </c>
    </row>
    <row r="1721" spans="1:30" ht="15" customHeight="1" x14ac:dyDescent="0.25">
      <c r="A1721" s="13" t="s">
        <v>17</v>
      </c>
      <c r="B1721" s="13" t="s">
        <v>119</v>
      </c>
      <c r="C1721" s="14" t="s">
        <v>5286</v>
      </c>
      <c r="D1721" s="24" t="s">
        <v>5420</v>
      </c>
      <c r="E1721" s="14" t="s">
        <v>5421</v>
      </c>
      <c r="F1721" s="14" t="s">
        <v>2263</v>
      </c>
      <c r="G1721" s="11">
        <v>14</v>
      </c>
      <c r="H1721" s="15">
        <f>retribucións!$E$55</f>
        <v>7157.92</v>
      </c>
      <c r="I1721" s="11" t="s">
        <v>1349</v>
      </c>
      <c r="J1721" s="24" t="s">
        <v>1350</v>
      </c>
      <c r="K1721" s="11">
        <v>1</v>
      </c>
      <c r="L1721" s="14"/>
      <c r="M1721" s="14"/>
      <c r="N1721" s="12"/>
      <c r="O1721" s="25"/>
      <c r="P1721" s="14" t="s">
        <v>4750</v>
      </c>
      <c r="Q1721" s="11" t="s">
        <v>15</v>
      </c>
      <c r="R1721" s="16" t="s">
        <v>1001</v>
      </c>
      <c r="S1721" s="12"/>
      <c r="T1721" s="13" t="s">
        <v>17</v>
      </c>
      <c r="U1721" s="13" t="s">
        <v>6687</v>
      </c>
      <c r="V1721" s="11" t="s">
        <v>119</v>
      </c>
      <c r="W1721" s="14" t="s">
        <v>119</v>
      </c>
      <c r="X1721" s="14" t="s">
        <v>119</v>
      </c>
      <c r="Y1721" s="14" t="s">
        <v>119</v>
      </c>
      <c r="Z1721" s="14" t="s">
        <v>119</v>
      </c>
      <c r="AA1721" s="14"/>
      <c r="AB1721" s="15">
        <f>retribucións!$N$71</f>
        <v>21167.275024320003</v>
      </c>
      <c r="AC1721" s="15">
        <f>retribucións!$H$55</f>
        <v>21327.358496639998</v>
      </c>
      <c r="AD1721" s="15">
        <f t="shared" si="72"/>
        <v>160.08347231999505</v>
      </c>
    </row>
    <row r="1722" spans="1:30" ht="15" customHeight="1" x14ac:dyDescent="0.25">
      <c r="A1722" s="13" t="s">
        <v>17</v>
      </c>
      <c r="B1722" s="13" t="s">
        <v>119</v>
      </c>
      <c r="C1722" s="14" t="s">
        <v>5286</v>
      </c>
      <c r="D1722" s="24" t="s">
        <v>5422</v>
      </c>
      <c r="E1722" s="14" t="s">
        <v>5423</v>
      </c>
      <c r="F1722" s="14" t="s">
        <v>2263</v>
      </c>
      <c r="G1722" s="11">
        <v>14</v>
      </c>
      <c r="H1722" s="15">
        <f>retribucións!$E$55</f>
        <v>7157.92</v>
      </c>
      <c r="I1722" s="11" t="s">
        <v>1349</v>
      </c>
      <c r="J1722" s="24" t="s">
        <v>1350</v>
      </c>
      <c r="K1722" s="11">
        <v>1</v>
      </c>
      <c r="L1722" s="14"/>
      <c r="M1722" s="14"/>
      <c r="N1722" s="12"/>
      <c r="O1722" s="25"/>
      <c r="P1722" s="14" t="s">
        <v>4669</v>
      </c>
      <c r="Q1722" s="11" t="s">
        <v>15</v>
      </c>
      <c r="R1722" s="16" t="s">
        <v>1044</v>
      </c>
      <c r="S1722" s="12"/>
      <c r="T1722" s="13" t="s">
        <v>17</v>
      </c>
      <c r="U1722" s="13" t="s">
        <v>6687</v>
      </c>
      <c r="V1722" s="11" t="s">
        <v>119</v>
      </c>
      <c r="W1722" s="14" t="s">
        <v>119</v>
      </c>
      <c r="X1722" s="14" t="s">
        <v>119</v>
      </c>
      <c r="Y1722" s="14" t="s">
        <v>119</v>
      </c>
      <c r="Z1722" s="14" t="s">
        <v>119</v>
      </c>
      <c r="AA1722" s="14"/>
      <c r="AB1722" s="15">
        <f>retribucións!$M$71</f>
        <v>20068.13154432</v>
      </c>
      <c r="AC1722" s="15">
        <f>retribucións!$H$55</f>
        <v>21327.358496639998</v>
      </c>
      <c r="AD1722" s="15">
        <f t="shared" si="72"/>
        <v>1259.2269523199975</v>
      </c>
    </row>
    <row r="1723" spans="1:30" ht="15" customHeight="1" x14ac:dyDescent="0.25">
      <c r="A1723" s="13" t="s">
        <v>17</v>
      </c>
      <c r="B1723" s="13" t="s">
        <v>119</v>
      </c>
      <c r="C1723" s="14" t="s">
        <v>5286</v>
      </c>
      <c r="D1723" s="24" t="s">
        <v>5424</v>
      </c>
      <c r="E1723" s="14" t="s">
        <v>5425</v>
      </c>
      <c r="F1723" s="14" t="s">
        <v>2263</v>
      </c>
      <c r="G1723" s="11">
        <v>14</v>
      </c>
      <c r="H1723" s="15">
        <f>retribucións!$E$55</f>
        <v>7157.92</v>
      </c>
      <c r="I1723" s="11" t="s">
        <v>1349</v>
      </c>
      <c r="J1723" s="24" t="s">
        <v>1350</v>
      </c>
      <c r="K1723" s="11">
        <v>1</v>
      </c>
      <c r="L1723" s="14"/>
      <c r="M1723" s="14"/>
      <c r="N1723" s="12"/>
      <c r="O1723" s="25"/>
      <c r="P1723" s="14" t="s">
        <v>4669</v>
      </c>
      <c r="Q1723" s="11" t="s">
        <v>15</v>
      </c>
      <c r="R1723" s="16" t="s">
        <v>1044</v>
      </c>
      <c r="S1723" s="12"/>
      <c r="T1723" s="13" t="s">
        <v>17</v>
      </c>
      <c r="U1723" s="13" t="s">
        <v>6687</v>
      </c>
      <c r="V1723" s="11" t="s">
        <v>119</v>
      </c>
      <c r="W1723" s="14" t="s">
        <v>119</v>
      </c>
      <c r="X1723" s="14" t="s">
        <v>119</v>
      </c>
      <c r="Y1723" s="14" t="s">
        <v>119</v>
      </c>
      <c r="Z1723" s="14" t="s">
        <v>119</v>
      </c>
      <c r="AA1723" s="14"/>
      <c r="AB1723" s="15">
        <f>retribucións!$M$71</f>
        <v>20068.13154432</v>
      </c>
      <c r="AC1723" s="15">
        <f>retribucións!$H$55</f>
        <v>21327.358496639998</v>
      </c>
      <c r="AD1723" s="15">
        <f t="shared" si="72"/>
        <v>1259.2269523199975</v>
      </c>
    </row>
    <row r="1724" spans="1:30" ht="15" customHeight="1" x14ac:dyDescent="0.25">
      <c r="A1724" s="13" t="s">
        <v>17</v>
      </c>
      <c r="B1724" s="13" t="s">
        <v>17</v>
      </c>
      <c r="C1724" s="14" t="s">
        <v>5286</v>
      </c>
      <c r="D1724" s="24" t="s">
        <v>5426</v>
      </c>
      <c r="E1724" s="14" t="s">
        <v>5427</v>
      </c>
      <c r="F1724" s="14" t="s">
        <v>2263</v>
      </c>
      <c r="G1724" s="11">
        <v>14</v>
      </c>
      <c r="H1724" s="15">
        <f>retribucións!$E$55</f>
        <v>7157.92</v>
      </c>
      <c r="I1724" s="11" t="s">
        <v>1349</v>
      </c>
      <c r="J1724" s="24" t="s">
        <v>1350</v>
      </c>
      <c r="K1724" s="11">
        <v>1</v>
      </c>
      <c r="L1724" s="14"/>
      <c r="M1724" s="14"/>
      <c r="N1724" s="12"/>
      <c r="O1724" s="25"/>
      <c r="P1724" s="14" t="s">
        <v>4669</v>
      </c>
      <c r="Q1724" s="11" t="s">
        <v>15</v>
      </c>
      <c r="R1724" s="16" t="s">
        <v>1044</v>
      </c>
      <c r="S1724" s="12"/>
      <c r="T1724" s="13" t="s">
        <v>17</v>
      </c>
      <c r="U1724" s="13" t="s">
        <v>17</v>
      </c>
      <c r="V1724" s="11">
        <v>131</v>
      </c>
      <c r="W1724" s="14" t="s">
        <v>1045</v>
      </c>
      <c r="X1724" s="14" t="s">
        <v>1046</v>
      </c>
      <c r="Y1724" s="14" t="s">
        <v>20</v>
      </c>
      <c r="Z1724" s="14">
        <v>0</v>
      </c>
      <c r="AA1724" s="14"/>
      <c r="AB1724" s="15">
        <f>retribucións!$M$71</f>
        <v>20068.13154432</v>
      </c>
      <c r="AC1724" s="15">
        <f>retribucións!$H$55</f>
        <v>21327.358496639998</v>
      </c>
      <c r="AD1724" s="15">
        <f t="shared" si="72"/>
        <v>1259.2269523199975</v>
      </c>
    </row>
    <row r="1725" spans="1:30" ht="15" customHeight="1" x14ac:dyDescent="0.25">
      <c r="A1725" s="13" t="s">
        <v>17</v>
      </c>
      <c r="B1725" s="13" t="s">
        <v>119</v>
      </c>
      <c r="C1725" s="14" t="s">
        <v>5286</v>
      </c>
      <c r="D1725" s="24" t="s">
        <v>5428</v>
      </c>
      <c r="E1725" s="14" t="s">
        <v>5429</v>
      </c>
      <c r="F1725" s="14" t="s">
        <v>2263</v>
      </c>
      <c r="G1725" s="11">
        <v>14</v>
      </c>
      <c r="H1725" s="15">
        <f>retribucións!$E$55</f>
        <v>7157.92</v>
      </c>
      <c r="I1725" s="11" t="s">
        <v>1349</v>
      </c>
      <c r="J1725" s="24" t="s">
        <v>1350</v>
      </c>
      <c r="K1725" s="11">
        <v>1</v>
      </c>
      <c r="L1725" s="14"/>
      <c r="M1725" s="14"/>
      <c r="N1725" s="12"/>
      <c r="O1725" s="25"/>
      <c r="P1725" s="14" t="s">
        <v>4669</v>
      </c>
      <c r="Q1725" s="11" t="s">
        <v>15</v>
      </c>
      <c r="R1725" s="16" t="s">
        <v>1044</v>
      </c>
      <c r="S1725" s="12"/>
      <c r="T1725" s="13" t="s">
        <v>17</v>
      </c>
      <c r="U1725" s="13" t="s">
        <v>6687</v>
      </c>
      <c r="V1725" s="11" t="s">
        <v>119</v>
      </c>
      <c r="W1725" s="14" t="s">
        <v>119</v>
      </c>
      <c r="X1725" s="14" t="s">
        <v>119</v>
      </c>
      <c r="Y1725" s="14" t="s">
        <v>119</v>
      </c>
      <c r="Z1725" s="14" t="s">
        <v>119</v>
      </c>
      <c r="AA1725" s="14"/>
      <c r="AB1725" s="15">
        <f>retribucións!$M$71</f>
        <v>20068.13154432</v>
      </c>
      <c r="AC1725" s="15">
        <f>retribucións!$H$55</f>
        <v>21327.358496639998</v>
      </c>
      <c r="AD1725" s="15">
        <f t="shared" si="72"/>
        <v>1259.2269523199975</v>
      </c>
    </row>
    <row r="1726" spans="1:30" ht="15" customHeight="1" x14ac:dyDescent="0.25">
      <c r="A1726" s="13" t="s">
        <v>17</v>
      </c>
      <c r="B1726" s="13" t="s">
        <v>17</v>
      </c>
      <c r="C1726" s="14" t="s">
        <v>5286</v>
      </c>
      <c r="D1726" s="24" t="s">
        <v>5430</v>
      </c>
      <c r="E1726" s="14" t="s">
        <v>5431</v>
      </c>
      <c r="F1726" s="14" t="s">
        <v>2263</v>
      </c>
      <c r="G1726" s="11">
        <v>14</v>
      </c>
      <c r="H1726" s="15">
        <f>retribucións!$E$55</f>
        <v>7157.92</v>
      </c>
      <c r="I1726" s="11" t="s">
        <v>1349</v>
      </c>
      <c r="J1726" s="24" t="s">
        <v>1350</v>
      </c>
      <c r="K1726" s="11">
        <v>1</v>
      </c>
      <c r="L1726" s="14"/>
      <c r="M1726" s="14"/>
      <c r="N1726" s="12"/>
      <c r="O1726" s="25"/>
      <c r="P1726" s="14" t="s">
        <v>4669</v>
      </c>
      <c r="Q1726" s="11" t="s">
        <v>15</v>
      </c>
      <c r="R1726" s="16" t="s">
        <v>1044</v>
      </c>
      <c r="S1726" s="12"/>
      <c r="T1726" s="13" t="s">
        <v>17</v>
      </c>
      <c r="U1726" s="13" t="s">
        <v>17</v>
      </c>
      <c r="V1726" s="11">
        <v>183</v>
      </c>
      <c r="W1726" s="14" t="s">
        <v>1047</v>
      </c>
      <c r="X1726" s="14" t="s">
        <v>1048</v>
      </c>
      <c r="Y1726" s="14" t="s">
        <v>20</v>
      </c>
      <c r="Z1726" s="14">
        <v>0</v>
      </c>
      <c r="AA1726" s="14"/>
      <c r="AB1726" s="15">
        <f>retribucións!$M$71</f>
        <v>20068.13154432</v>
      </c>
      <c r="AC1726" s="15">
        <f>retribucións!$H$55</f>
        <v>21327.358496639998</v>
      </c>
      <c r="AD1726" s="15">
        <f t="shared" si="72"/>
        <v>1259.2269523199975</v>
      </c>
    </row>
    <row r="1727" spans="1:30" ht="15" customHeight="1" x14ac:dyDescent="0.25">
      <c r="A1727" s="13" t="s">
        <v>17</v>
      </c>
      <c r="B1727" s="13" t="s">
        <v>119</v>
      </c>
      <c r="C1727" s="14" t="s">
        <v>5286</v>
      </c>
      <c r="D1727" s="24" t="s">
        <v>5432</v>
      </c>
      <c r="E1727" s="14" t="s">
        <v>5433</v>
      </c>
      <c r="F1727" s="14" t="s">
        <v>2263</v>
      </c>
      <c r="G1727" s="11">
        <v>14</v>
      </c>
      <c r="H1727" s="15">
        <f>retribucións!$E$55</f>
        <v>7157.92</v>
      </c>
      <c r="I1727" s="11" t="s">
        <v>1349</v>
      </c>
      <c r="J1727" s="24" t="s">
        <v>1350</v>
      </c>
      <c r="K1727" s="11">
        <v>1</v>
      </c>
      <c r="L1727" s="14"/>
      <c r="M1727" s="14"/>
      <c r="N1727" s="12"/>
      <c r="O1727" s="25"/>
      <c r="P1727" s="14" t="s">
        <v>4750</v>
      </c>
      <c r="Q1727" s="11" t="s">
        <v>15</v>
      </c>
      <c r="R1727" s="16" t="s">
        <v>5313</v>
      </c>
      <c r="S1727" s="12"/>
      <c r="T1727" s="13" t="s">
        <v>17</v>
      </c>
      <c r="U1727" s="13" t="s">
        <v>6687</v>
      </c>
      <c r="V1727" s="11" t="s">
        <v>119</v>
      </c>
      <c r="W1727" s="14" t="s">
        <v>119</v>
      </c>
      <c r="X1727" s="14" t="s">
        <v>119</v>
      </c>
      <c r="Y1727" s="14" t="s">
        <v>119</v>
      </c>
      <c r="Z1727" s="14" t="s">
        <v>119</v>
      </c>
      <c r="AA1727" s="14"/>
      <c r="AB1727" s="15">
        <f>retribucións!$N$71</f>
        <v>21167.275024320003</v>
      </c>
      <c r="AC1727" s="15">
        <f>retribucións!$H$55</f>
        <v>21327.358496639998</v>
      </c>
      <c r="AD1727" s="15">
        <f t="shared" si="72"/>
        <v>160.08347231999505</v>
      </c>
    </row>
    <row r="1728" spans="1:30" ht="15" customHeight="1" x14ac:dyDescent="0.25">
      <c r="A1728" s="13" t="s">
        <v>17</v>
      </c>
      <c r="B1728" s="13" t="s">
        <v>119</v>
      </c>
      <c r="C1728" s="14" t="s">
        <v>5286</v>
      </c>
      <c r="D1728" s="24" t="s">
        <v>5434</v>
      </c>
      <c r="E1728" s="14" t="s">
        <v>5435</v>
      </c>
      <c r="F1728" s="14" t="s">
        <v>2263</v>
      </c>
      <c r="G1728" s="11">
        <v>14</v>
      </c>
      <c r="H1728" s="15">
        <f>retribucións!$E$55</f>
        <v>7157.92</v>
      </c>
      <c r="I1728" s="11" t="s">
        <v>1349</v>
      </c>
      <c r="J1728" s="24" t="s">
        <v>1350</v>
      </c>
      <c r="K1728" s="11">
        <v>1</v>
      </c>
      <c r="L1728" s="14"/>
      <c r="M1728" s="14"/>
      <c r="N1728" s="12"/>
      <c r="O1728" s="25"/>
      <c r="P1728" s="14" t="s">
        <v>4669</v>
      </c>
      <c r="Q1728" s="11" t="s">
        <v>15</v>
      </c>
      <c r="R1728" s="16" t="s">
        <v>5419</v>
      </c>
      <c r="S1728" s="12"/>
      <c r="T1728" s="13" t="s">
        <v>17</v>
      </c>
      <c r="U1728" s="13" t="s">
        <v>6687</v>
      </c>
      <c r="V1728" s="11" t="s">
        <v>119</v>
      </c>
      <c r="W1728" s="14" t="s">
        <v>119</v>
      </c>
      <c r="X1728" s="14" t="s">
        <v>119</v>
      </c>
      <c r="Y1728" s="14" t="s">
        <v>119</v>
      </c>
      <c r="Z1728" s="14" t="s">
        <v>119</v>
      </c>
      <c r="AA1728" s="14"/>
      <c r="AB1728" s="15">
        <f>retribucións!$M$71</f>
        <v>20068.13154432</v>
      </c>
      <c r="AC1728" s="15">
        <f>retribucións!$H$55</f>
        <v>21327.358496639998</v>
      </c>
      <c r="AD1728" s="15">
        <f t="shared" si="72"/>
        <v>1259.2269523199975</v>
      </c>
    </row>
    <row r="1729" spans="1:30" ht="15" customHeight="1" x14ac:dyDescent="0.25">
      <c r="A1729" s="13" t="s">
        <v>17</v>
      </c>
      <c r="B1729" s="13" t="s">
        <v>119</v>
      </c>
      <c r="C1729" s="14" t="s">
        <v>5286</v>
      </c>
      <c r="D1729" s="24" t="s">
        <v>5436</v>
      </c>
      <c r="E1729" s="14" t="s">
        <v>5437</v>
      </c>
      <c r="F1729" s="14" t="s">
        <v>2263</v>
      </c>
      <c r="G1729" s="11">
        <v>14</v>
      </c>
      <c r="H1729" s="15">
        <f>retribucións!$E$55</f>
        <v>7157.92</v>
      </c>
      <c r="I1729" s="11" t="s">
        <v>1349</v>
      </c>
      <c r="J1729" s="24" t="s">
        <v>1350</v>
      </c>
      <c r="K1729" s="11">
        <v>1</v>
      </c>
      <c r="L1729" s="14"/>
      <c r="M1729" s="14"/>
      <c r="N1729" s="12"/>
      <c r="O1729" s="25"/>
      <c r="P1729" s="14" t="s">
        <v>4669</v>
      </c>
      <c r="Q1729" s="11" t="s">
        <v>15</v>
      </c>
      <c r="R1729" s="16" t="s">
        <v>1044</v>
      </c>
      <c r="S1729" s="12"/>
      <c r="T1729" s="13" t="s">
        <v>17</v>
      </c>
      <c r="U1729" s="13" t="s">
        <v>6687</v>
      </c>
      <c r="V1729" s="11" t="s">
        <v>119</v>
      </c>
      <c r="W1729" s="14" t="s">
        <v>119</v>
      </c>
      <c r="X1729" s="14" t="s">
        <v>119</v>
      </c>
      <c r="Y1729" s="14" t="s">
        <v>119</v>
      </c>
      <c r="Z1729" s="14" t="s">
        <v>119</v>
      </c>
      <c r="AA1729" s="14"/>
      <c r="AB1729" s="15">
        <f>retribucións!$M$71</f>
        <v>20068.13154432</v>
      </c>
      <c r="AC1729" s="15">
        <f>retribucións!$H$55</f>
        <v>21327.358496639998</v>
      </c>
      <c r="AD1729" s="15">
        <f t="shared" si="72"/>
        <v>1259.2269523199975</v>
      </c>
    </row>
    <row r="1730" spans="1:30" ht="15" customHeight="1" x14ac:dyDescent="0.25">
      <c r="A1730" s="13" t="s">
        <v>17</v>
      </c>
      <c r="B1730" s="13" t="s">
        <v>119</v>
      </c>
      <c r="C1730" s="14" t="s">
        <v>5286</v>
      </c>
      <c r="D1730" s="24" t="s">
        <v>5438</v>
      </c>
      <c r="E1730" s="14" t="s">
        <v>5439</v>
      </c>
      <c r="F1730" s="14" t="s">
        <v>2263</v>
      </c>
      <c r="G1730" s="11">
        <v>14</v>
      </c>
      <c r="H1730" s="15">
        <f>retribucións!$E$55</f>
        <v>7157.92</v>
      </c>
      <c r="I1730" s="11" t="s">
        <v>1349</v>
      </c>
      <c r="J1730" s="24" t="s">
        <v>1350</v>
      </c>
      <c r="K1730" s="11">
        <v>1</v>
      </c>
      <c r="L1730" s="14"/>
      <c r="M1730" s="14"/>
      <c r="N1730" s="12"/>
      <c r="O1730" s="25"/>
      <c r="P1730" s="14" t="s">
        <v>4750</v>
      </c>
      <c r="Q1730" s="11" t="s">
        <v>15</v>
      </c>
      <c r="R1730" s="16" t="s">
        <v>1001</v>
      </c>
      <c r="S1730" s="12"/>
      <c r="T1730" s="13" t="s">
        <v>17</v>
      </c>
      <c r="U1730" s="13" t="s">
        <v>6687</v>
      </c>
      <c r="V1730" s="11" t="s">
        <v>119</v>
      </c>
      <c r="W1730" s="14" t="s">
        <v>119</v>
      </c>
      <c r="X1730" s="14" t="s">
        <v>119</v>
      </c>
      <c r="Y1730" s="14" t="s">
        <v>119</v>
      </c>
      <c r="Z1730" s="14" t="s">
        <v>119</v>
      </c>
      <c r="AA1730" s="14"/>
      <c r="AB1730" s="15">
        <f>retribucións!$N$71</f>
        <v>21167.275024320003</v>
      </c>
      <c r="AC1730" s="15">
        <f>retribucións!$H$55</f>
        <v>21327.358496639998</v>
      </c>
      <c r="AD1730" s="15">
        <f t="shared" si="72"/>
        <v>160.08347231999505</v>
      </c>
    </row>
    <row r="1731" spans="1:30" ht="15" customHeight="1" x14ac:dyDescent="0.25">
      <c r="A1731" s="13" t="s">
        <v>17</v>
      </c>
      <c r="B1731" s="13" t="s">
        <v>119</v>
      </c>
      <c r="C1731" s="14" t="s">
        <v>5286</v>
      </c>
      <c r="D1731" s="24" t="s">
        <v>5440</v>
      </c>
      <c r="E1731" s="14" t="s">
        <v>5441</v>
      </c>
      <c r="F1731" s="14" t="s">
        <v>2263</v>
      </c>
      <c r="G1731" s="11">
        <v>14</v>
      </c>
      <c r="H1731" s="15">
        <f>retribucións!$E$55</f>
        <v>7157.92</v>
      </c>
      <c r="I1731" s="11" t="s">
        <v>1349</v>
      </c>
      <c r="J1731" s="24" t="s">
        <v>1350</v>
      </c>
      <c r="K1731" s="11">
        <v>1</v>
      </c>
      <c r="L1731" s="14"/>
      <c r="M1731" s="14"/>
      <c r="N1731" s="12"/>
      <c r="O1731" s="25"/>
      <c r="P1731" s="14" t="s">
        <v>4669</v>
      </c>
      <c r="Q1731" s="11" t="s">
        <v>15</v>
      </c>
      <c r="R1731" s="16" t="s">
        <v>1044</v>
      </c>
      <c r="S1731" s="12"/>
      <c r="T1731" s="13" t="s">
        <v>17</v>
      </c>
      <c r="U1731" s="13" t="s">
        <v>6687</v>
      </c>
      <c r="V1731" s="11" t="s">
        <v>119</v>
      </c>
      <c r="W1731" s="14" t="s">
        <v>119</v>
      </c>
      <c r="X1731" s="14" t="s">
        <v>119</v>
      </c>
      <c r="Y1731" s="14" t="s">
        <v>119</v>
      </c>
      <c r="Z1731" s="14" t="s">
        <v>119</v>
      </c>
      <c r="AA1731" s="14"/>
      <c r="AB1731" s="15">
        <f>retribucións!$M$71</f>
        <v>20068.13154432</v>
      </c>
      <c r="AC1731" s="15">
        <f>retribucións!$H$55</f>
        <v>21327.358496639998</v>
      </c>
      <c r="AD1731" s="15">
        <f t="shared" si="72"/>
        <v>1259.2269523199975</v>
      </c>
    </row>
    <row r="1732" spans="1:30" ht="15" customHeight="1" x14ac:dyDescent="0.25">
      <c r="A1732" s="13" t="s">
        <v>17</v>
      </c>
      <c r="B1732" s="13" t="s">
        <v>119</v>
      </c>
      <c r="C1732" s="14" t="s">
        <v>5286</v>
      </c>
      <c r="D1732" s="24" t="s">
        <v>5442</v>
      </c>
      <c r="E1732" s="14" t="s">
        <v>5443</v>
      </c>
      <c r="F1732" s="14" t="s">
        <v>2263</v>
      </c>
      <c r="G1732" s="11">
        <v>14</v>
      </c>
      <c r="H1732" s="15">
        <f>retribucións!$E$55</f>
        <v>7157.92</v>
      </c>
      <c r="I1732" s="11" t="s">
        <v>1349</v>
      </c>
      <c r="J1732" s="24" t="s">
        <v>1350</v>
      </c>
      <c r="K1732" s="11">
        <v>1</v>
      </c>
      <c r="L1732" s="14"/>
      <c r="M1732" s="14"/>
      <c r="N1732" s="12"/>
      <c r="O1732" s="25"/>
      <c r="P1732" s="14" t="s">
        <v>4750</v>
      </c>
      <c r="Q1732" s="11" t="s">
        <v>15</v>
      </c>
      <c r="R1732" s="16" t="s">
        <v>1001</v>
      </c>
      <c r="S1732" s="12"/>
      <c r="T1732" s="13" t="s">
        <v>17</v>
      </c>
      <c r="U1732" s="13" t="s">
        <v>6687</v>
      </c>
      <c r="V1732" s="11" t="s">
        <v>119</v>
      </c>
      <c r="W1732" s="14" t="s">
        <v>119</v>
      </c>
      <c r="X1732" s="14" t="s">
        <v>119</v>
      </c>
      <c r="Y1732" s="14" t="s">
        <v>119</v>
      </c>
      <c r="Z1732" s="14" t="s">
        <v>119</v>
      </c>
      <c r="AA1732" s="14"/>
      <c r="AB1732" s="15">
        <f>retribucións!$N$71</f>
        <v>21167.275024320003</v>
      </c>
      <c r="AC1732" s="15">
        <f>retribucións!$H$55</f>
        <v>21327.358496639998</v>
      </c>
      <c r="AD1732" s="15">
        <f t="shared" si="72"/>
        <v>160.08347231999505</v>
      </c>
    </row>
    <row r="1733" spans="1:30" ht="15" customHeight="1" x14ac:dyDescent="0.25">
      <c r="A1733" s="13" t="s">
        <v>17</v>
      </c>
      <c r="B1733" s="13" t="s">
        <v>119</v>
      </c>
      <c r="C1733" s="14" t="s">
        <v>5286</v>
      </c>
      <c r="D1733" s="24" t="s">
        <v>5444</v>
      </c>
      <c r="E1733" s="14" t="s">
        <v>5445</v>
      </c>
      <c r="F1733" s="14" t="s">
        <v>2263</v>
      </c>
      <c r="G1733" s="11">
        <v>14</v>
      </c>
      <c r="H1733" s="15">
        <f>retribucións!$E$55</f>
        <v>7157.92</v>
      </c>
      <c r="I1733" s="11" t="s">
        <v>1349</v>
      </c>
      <c r="J1733" s="24" t="s">
        <v>1350</v>
      </c>
      <c r="K1733" s="11">
        <v>1</v>
      </c>
      <c r="L1733" s="14"/>
      <c r="M1733" s="14"/>
      <c r="N1733" s="12"/>
      <c r="O1733" s="25"/>
      <c r="P1733" s="14" t="s">
        <v>4669</v>
      </c>
      <c r="Q1733" s="11" t="s">
        <v>15</v>
      </c>
      <c r="R1733" s="16" t="s">
        <v>5419</v>
      </c>
      <c r="S1733" s="12"/>
      <c r="T1733" s="13" t="s">
        <v>17</v>
      </c>
      <c r="U1733" s="13" t="s">
        <v>6687</v>
      </c>
      <c r="V1733" s="11" t="s">
        <v>119</v>
      </c>
      <c r="W1733" s="14" t="s">
        <v>119</v>
      </c>
      <c r="X1733" s="14" t="s">
        <v>119</v>
      </c>
      <c r="Y1733" s="14" t="s">
        <v>119</v>
      </c>
      <c r="Z1733" s="14" t="s">
        <v>119</v>
      </c>
      <c r="AA1733" s="14"/>
      <c r="AB1733" s="15">
        <f>retribucións!$M$71</f>
        <v>20068.13154432</v>
      </c>
      <c r="AC1733" s="15">
        <f>retribucións!$H$55</f>
        <v>21327.358496639998</v>
      </c>
      <c r="AD1733" s="15">
        <f t="shared" si="72"/>
        <v>1259.2269523199975</v>
      </c>
    </row>
    <row r="1734" spans="1:30" ht="15" customHeight="1" x14ac:dyDescent="0.25">
      <c r="A1734" s="13" t="s">
        <v>17</v>
      </c>
      <c r="B1734" s="13" t="s">
        <v>119</v>
      </c>
      <c r="C1734" s="14" t="s">
        <v>5286</v>
      </c>
      <c r="D1734" s="24" t="s">
        <v>5446</v>
      </c>
      <c r="E1734" s="14" t="s">
        <v>5447</v>
      </c>
      <c r="F1734" s="14" t="s">
        <v>2263</v>
      </c>
      <c r="G1734" s="11">
        <v>14</v>
      </c>
      <c r="H1734" s="15">
        <f>retribucións!$E$55</f>
        <v>7157.92</v>
      </c>
      <c r="I1734" s="11" t="s">
        <v>1349</v>
      </c>
      <c r="J1734" s="24" t="s">
        <v>1350</v>
      </c>
      <c r="K1734" s="11">
        <v>1</v>
      </c>
      <c r="L1734" s="14"/>
      <c r="M1734" s="14"/>
      <c r="N1734" s="12"/>
      <c r="O1734" s="25"/>
      <c r="P1734" s="14" t="s">
        <v>4669</v>
      </c>
      <c r="Q1734" s="11" t="s">
        <v>15</v>
      </c>
      <c r="R1734" s="16" t="s">
        <v>5419</v>
      </c>
      <c r="S1734" s="12"/>
      <c r="T1734" s="13" t="s">
        <v>17</v>
      </c>
      <c r="U1734" s="13" t="s">
        <v>6687</v>
      </c>
      <c r="V1734" s="11" t="s">
        <v>119</v>
      </c>
      <c r="W1734" s="14" t="s">
        <v>119</v>
      </c>
      <c r="X1734" s="14" t="s">
        <v>119</v>
      </c>
      <c r="Y1734" s="14" t="s">
        <v>119</v>
      </c>
      <c r="Z1734" s="14" t="s">
        <v>119</v>
      </c>
      <c r="AA1734" s="14"/>
      <c r="AB1734" s="15">
        <f>retribucións!$M$71</f>
        <v>20068.13154432</v>
      </c>
      <c r="AC1734" s="15">
        <f>retribucións!$H$55</f>
        <v>21327.358496639998</v>
      </c>
      <c r="AD1734" s="15">
        <f t="shared" si="72"/>
        <v>1259.2269523199975</v>
      </c>
    </row>
    <row r="1735" spans="1:30" ht="15" customHeight="1" x14ac:dyDescent="0.25">
      <c r="A1735" s="13" t="s">
        <v>17</v>
      </c>
      <c r="B1735" s="13" t="s">
        <v>119</v>
      </c>
      <c r="C1735" s="14" t="s">
        <v>5286</v>
      </c>
      <c r="D1735" s="24" t="s">
        <v>5448</v>
      </c>
      <c r="E1735" s="14" t="s">
        <v>5449</v>
      </c>
      <c r="F1735" s="14" t="s">
        <v>2263</v>
      </c>
      <c r="G1735" s="11">
        <v>14</v>
      </c>
      <c r="H1735" s="15">
        <f>retribucións!$E$55</f>
        <v>7157.92</v>
      </c>
      <c r="I1735" s="11" t="s">
        <v>1349</v>
      </c>
      <c r="J1735" s="24" t="s">
        <v>1350</v>
      </c>
      <c r="K1735" s="11">
        <v>1</v>
      </c>
      <c r="L1735" s="14"/>
      <c r="M1735" s="14"/>
      <c r="N1735" s="12"/>
      <c r="O1735" s="25"/>
      <c r="P1735" s="14" t="s">
        <v>4669</v>
      </c>
      <c r="Q1735" s="11" t="s">
        <v>15</v>
      </c>
      <c r="R1735" s="16" t="s">
        <v>5419</v>
      </c>
      <c r="S1735" s="12"/>
      <c r="T1735" s="13" t="s">
        <v>17</v>
      </c>
      <c r="U1735" s="13" t="s">
        <v>6687</v>
      </c>
      <c r="V1735" s="11" t="s">
        <v>119</v>
      </c>
      <c r="W1735" s="14" t="s">
        <v>119</v>
      </c>
      <c r="X1735" s="14" t="s">
        <v>119</v>
      </c>
      <c r="Y1735" s="14" t="s">
        <v>119</v>
      </c>
      <c r="Z1735" s="14" t="s">
        <v>119</v>
      </c>
      <c r="AA1735" s="14"/>
      <c r="AB1735" s="15">
        <f>retribucións!$M$71</f>
        <v>20068.13154432</v>
      </c>
      <c r="AC1735" s="15">
        <f>retribucións!$H$55</f>
        <v>21327.358496639998</v>
      </c>
      <c r="AD1735" s="15">
        <f t="shared" si="72"/>
        <v>1259.2269523199975</v>
      </c>
    </row>
    <row r="1736" spans="1:30" ht="15" customHeight="1" x14ac:dyDescent="0.25">
      <c r="A1736" s="13" t="s">
        <v>17</v>
      </c>
      <c r="B1736" s="13" t="s">
        <v>119</v>
      </c>
      <c r="C1736" s="14" t="s">
        <v>5286</v>
      </c>
      <c r="D1736" s="24" t="s">
        <v>5450</v>
      </c>
      <c r="E1736" s="14" t="s">
        <v>5451</v>
      </c>
      <c r="F1736" s="14" t="s">
        <v>2263</v>
      </c>
      <c r="G1736" s="11">
        <v>14</v>
      </c>
      <c r="H1736" s="15">
        <f>retribucións!$E$55</f>
        <v>7157.92</v>
      </c>
      <c r="I1736" s="11" t="s">
        <v>1349</v>
      </c>
      <c r="J1736" s="24" t="s">
        <v>1350</v>
      </c>
      <c r="K1736" s="11">
        <v>1</v>
      </c>
      <c r="L1736" s="14"/>
      <c r="M1736" s="14"/>
      <c r="N1736" s="12"/>
      <c r="O1736" s="25"/>
      <c r="P1736" s="14" t="s">
        <v>4669</v>
      </c>
      <c r="Q1736" s="11" t="s">
        <v>15</v>
      </c>
      <c r="R1736" s="16" t="s">
        <v>5419</v>
      </c>
      <c r="S1736" s="12"/>
      <c r="T1736" s="13" t="s">
        <v>17</v>
      </c>
      <c r="U1736" s="13" t="s">
        <v>6687</v>
      </c>
      <c r="V1736" s="11" t="s">
        <v>119</v>
      </c>
      <c r="W1736" s="14" t="s">
        <v>119</v>
      </c>
      <c r="X1736" s="14" t="s">
        <v>119</v>
      </c>
      <c r="Y1736" s="14" t="s">
        <v>119</v>
      </c>
      <c r="Z1736" s="14" t="s">
        <v>119</v>
      </c>
      <c r="AA1736" s="14"/>
      <c r="AB1736" s="15">
        <f>retribucións!$M$71</f>
        <v>20068.13154432</v>
      </c>
      <c r="AC1736" s="15">
        <f>retribucións!$H$55</f>
        <v>21327.358496639998</v>
      </c>
      <c r="AD1736" s="15">
        <f t="shared" si="72"/>
        <v>1259.2269523199975</v>
      </c>
    </row>
    <row r="1737" spans="1:30" ht="15" customHeight="1" x14ac:dyDescent="0.25">
      <c r="A1737" s="13" t="s">
        <v>17</v>
      </c>
      <c r="B1737" s="13" t="s">
        <v>119</v>
      </c>
      <c r="C1737" s="14" t="s">
        <v>5286</v>
      </c>
      <c r="D1737" s="24" t="s">
        <v>5452</v>
      </c>
      <c r="E1737" s="14" t="s">
        <v>5453</v>
      </c>
      <c r="F1737" s="14" t="s">
        <v>2263</v>
      </c>
      <c r="G1737" s="11">
        <v>14</v>
      </c>
      <c r="H1737" s="15">
        <f>retribucións!$E$55</f>
        <v>7157.92</v>
      </c>
      <c r="I1737" s="11" t="s">
        <v>1349</v>
      </c>
      <c r="J1737" s="24" t="s">
        <v>1350</v>
      </c>
      <c r="K1737" s="11">
        <v>1</v>
      </c>
      <c r="L1737" s="14"/>
      <c r="M1737" s="14"/>
      <c r="N1737" s="12"/>
      <c r="O1737" s="25"/>
      <c r="P1737" s="14" t="s">
        <v>4669</v>
      </c>
      <c r="Q1737" s="11" t="s">
        <v>15</v>
      </c>
      <c r="R1737" s="16" t="s">
        <v>1044</v>
      </c>
      <c r="S1737" s="12"/>
      <c r="T1737" s="13" t="s">
        <v>17</v>
      </c>
      <c r="U1737" s="13" t="s">
        <v>6687</v>
      </c>
      <c r="V1737" s="11" t="s">
        <v>119</v>
      </c>
      <c r="W1737" s="14" t="s">
        <v>119</v>
      </c>
      <c r="X1737" s="14" t="s">
        <v>119</v>
      </c>
      <c r="Y1737" s="14" t="s">
        <v>119</v>
      </c>
      <c r="Z1737" s="14" t="s">
        <v>119</v>
      </c>
      <c r="AA1737" s="14"/>
      <c r="AB1737" s="15">
        <f>retribucións!$M$71</f>
        <v>20068.13154432</v>
      </c>
      <c r="AC1737" s="15">
        <f>retribucións!$H$55</f>
        <v>21327.358496639998</v>
      </c>
      <c r="AD1737" s="15">
        <f t="shared" si="72"/>
        <v>1259.2269523199975</v>
      </c>
    </row>
    <row r="1738" spans="1:30" ht="15" customHeight="1" x14ac:dyDescent="0.25">
      <c r="A1738" s="13" t="s">
        <v>17</v>
      </c>
      <c r="B1738" s="13" t="s">
        <v>119</v>
      </c>
      <c r="C1738" s="14" t="s">
        <v>5286</v>
      </c>
      <c r="D1738" s="24" t="s">
        <v>5454</v>
      </c>
      <c r="E1738" s="14" t="s">
        <v>5455</v>
      </c>
      <c r="F1738" s="14" t="s">
        <v>2263</v>
      </c>
      <c r="G1738" s="11">
        <v>14</v>
      </c>
      <c r="H1738" s="15">
        <f>retribucións!$E$55</f>
        <v>7157.92</v>
      </c>
      <c r="I1738" s="11" t="s">
        <v>1349</v>
      </c>
      <c r="J1738" s="24" t="s">
        <v>1350</v>
      </c>
      <c r="K1738" s="11">
        <v>1</v>
      </c>
      <c r="L1738" s="14"/>
      <c r="M1738" s="14"/>
      <c r="N1738" s="12"/>
      <c r="O1738" s="25"/>
      <c r="P1738" s="14" t="s">
        <v>4669</v>
      </c>
      <c r="Q1738" s="11" t="s">
        <v>15</v>
      </c>
      <c r="R1738" s="16" t="s">
        <v>5419</v>
      </c>
      <c r="S1738" s="12"/>
      <c r="T1738" s="13" t="s">
        <v>17</v>
      </c>
      <c r="U1738" s="13" t="s">
        <v>6687</v>
      </c>
      <c r="V1738" s="11" t="s">
        <v>119</v>
      </c>
      <c r="W1738" s="14" t="s">
        <v>119</v>
      </c>
      <c r="X1738" s="14" t="s">
        <v>119</v>
      </c>
      <c r="Y1738" s="14" t="s">
        <v>119</v>
      </c>
      <c r="Z1738" s="14" t="s">
        <v>119</v>
      </c>
      <c r="AA1738" s="14"/>
      <c r="AB1738" s="15">
        <f>retribucións!$M$71</f>
        <v>20068.13154432</v>
      </c>
      <c r="AC1738" s="15">
        <f>retribucións!$H$55</f>
        <v>21327.358496639998</v>
      </c>
      <c r="AD1738" s="15">
        <f t="shared" si="72"/>
        <v>1259.2269523199975</v>
      </c>
    </row>
    <row r="1739" spans="1:30" ht="15" customHeight="1" x14ac:dyDescent="0.25">
      <c r="A1739" s="13" t="s">
        <v>17</v>
      </c>
      <c r="B1739" s="13" t="s">
        <v>119</v>
      </c>
      <c r="C1739" s="14" t="s">
        <v>5286</v>
      </c>
      <c r="D1739" s="24" t="s">
        <v>5456</v>
      </c>
      <c r="E1739" s="14" t="s">
        <v>5457</v>
      </c>
      <c r="F1739" s="14" t="s">
        <v>2263</v>
      </c>
      <c r="G1739" s="11">
        <v>14</v>
      </c>
      <c r="H1739" s="15">
        <f>retribucións!$E$55</f>
        <v>7157.92</v>
      </c>
      <c r="I1739" s="11" t="s">
        <v>1349</v>
      </c>
      <c r="J1739" s="24" t="s">
        <v>1350</v>
      </c>
      <c r="K1739" s="11">
        <v>1</v>
      </c>
      <c r="L1739" s="14"/>
      <c r="M1739" s="14"/>
      <c r="N1739" s="12"/>
      <c r="O1739" s="25"/>
      <c r="P1739" s="14" t="s">
        <v>4669</v>
      </c>
      <c r="Q1739" s="11" t="s">
        <v>15</v>
      </c>
      <c r="R1739" s="16" t="s">
        <v>1044</v>
      </c>
      <c r="S1739" s="12"/>
      <c r="T1739" s="13" t="s">
        <v>17</v>
      </c>
      <c r="U1739" s="13" t="s">
        <v>6687</v>
      </c>
      <c r="V1739" s="11" t="s">
        <v>119</v>
      </c>
      <c r="W1739" s="14" t="s">
        <v>119</v>
      </c>
      <c r="X1739" s="14" t="s">
        <v>119</v>
      </c>
      <c r="Y1739" s="14" t="s">
        <v>119</v>
      </c>
      <c r="Z1739" s="14" t="s">
        <v>119</v>
      </c>
      <c r="AA1739" s="14"/>
      <c r="AB1739" s="15">
        <f>retribucións!$M$71</f>
        <v>20068.13154432</v>
      </c>
      <c r="AC1739" s="15">
        <f>retribucións!$H$55</f>
        <v>21327.358496639998</v>
      </c>
      <c r="AD1739" s="15">
        <f t="shared" si="72"/>
        <v>1259.2269523199975</v>
      </c>
    </row>
    <row r="1740" spans="1:30" ht="15" customHeight="1" x14ac:dyDescent="0.25">
      <c r="A1740" s="13" t="s">
        <v>17</v>
      </c>
      <c r="B1740" s="13" t="s">
        <v>17</v>
      </c>
      <c r="C1740" s="14" t="s">
        <v>5286</v>
      </c>
      <c r="D1740" s="24" t="s">
        <v>5458</v>
      </c>
      <c r="E1740" s="14" t="s">
        <v>5459</v>
      </c>
      <c r="F1740" s="14" t="s">
        <v>2263</v>
      </c>
      <c r="G1740" s="11">
        <v>14</v>
      </c>
      <c r="H1740" s="15">
        <f>retribucións!$E$55</f>
        <v>7157.92</v>
      </c>
      <c r="I1740" s="11" t="s">
        <v>1349</v>
      </c>
      <c r="J1740" s="24" t="s">
        <v>1350</v>
      </c>
      <c r="K1740" s="11">
        <v>1</v>
      </c>
      <c r="L1740" s="14"/>
      <c r="M1740" s="14"/>
      <c r="N1740" s="12"/>
      <c r="O1740" s="25"/>
      <c r="P1740" s="14" t="s">
        <v>4669</v>
      </c>
      <c r="Q1740" s="11" t="s">
        <v>15</v>
      </c>
      <c r="R1740" s="16" t="s">
        <v>1044</v>
      </c>
      <c r="S1740" s="12"/>
      <c r="T1740" s="13" t="s">
        <v>17</v>
      </c>
      <c r="U1740" s="13" t="s">
        <v>17</v>
      </c>
      <c r="V1740" s="11">
        <v>397</v>
      </c>
      <c r="W1740" s="14" t="s">
        <v>1049</v>
      </c>
      <c r="X1740" s="14" t="s">
        <v>1050</v>
      </c>
      <c r="Y1740" s="14" t="s">
        <v>20</v>
      </c>
      <c r="Z1740" s="14">
        <v>0</v>
      </c>
      <c r="AA1740" s="14"/>
      <c r="AB1740" s="15">
        <f>retribucións!$M$71</f>
        <v>20068.13154432</v>
      </c>
      <c r="AC1740" s="15">
        <f>retribucións!$H$55</f>
        <v>21327.358496639998</v>
      </c>
      <c r="AD1740" s="15">
        <f t="shared" si="72"/>
        <v>1259.2269523199975</v>
      </c>
    </row>
    <row r="1741" spans="1:30" ht="15" customHeight="1" x14ac:dyDescent="0.25">
      <c r="A1741" s="13" t="s">
        <v>17</v>
      </c>
      <c r="B1741" s="13" t="s">
        <v>119</v>
      </c>
      <c r="C1741" s="14" t="s">
        <v>5286</v>
      </c>
      <c r="D1741" s="24" t="s">
        <v>5460</v>
      </c>
      <c r="E1741" s="14" t="s">
        <v>5461</v>
      </c>
      <c r="F1741" s="14" t="s">
        <v>2263</v>
      </c>
      <c r="G1741" s="11">
        <v>14</v>
      </c>
      <c r="H1741" s="15">
        <f>retribucións!$E$55</f>
        <v>7157.92</v>
      </c>
      <c r="I1741" s="11" t="s">
        <v>1349</v>
      </c>
      <c r="J1741" s="24" t="s">
        <v>1350</v>
      </c>
      <c r="K1741" s="11">
        <v>1</v>
      </c>
      <c r="L1741" s="14"/>
      <c r="M1741" s="14"/>
      <c r="N1741" s="12"/>
      <c r="O1741" s="25"/>
      <c r="P1741" s="14" t="s">
        <v>4669</v>
      </c>
      <c r="Q1741" s="11" t="s">
        <v>15</v>
      </c>
      <c r="R1741" s="16" t="s">
        <v>1044</v>
      </c>
      <c r="S1741" s="12"/>
      <c r="T1741" s="13" t="s">
        <v>17</v>
      </c>
      <c r="U1741" s="13" t="s">
        <v>6687</v>
      </c>
      <c r="V1741" s="11" t="s">
        <v>119</v>
      </c>
      <c r="W1741" s="14" t="s">
        <v>119</v>
      </c>
      <c r="X1741" s="14" t="s">
        <v>119</v>
      </c>
      <c r="Y1741" s="14" t="s">
        <v>119</v>
      </c>
      <c r="Z1741" s="14" t="s">
        <v>119</v>
      </c>
      <c r="AA1741" s="14"/>
      <c r="AB1741" s="15">
        <f>retribucións!$M$71</f>
        <v>20068.13154432</v>
      </c>
      <c r="AC1741" s="15">
        <f>retribucións!$H$55</f>
        <v>21327.358496639998</v>
      </c>
      <c r="AD1741" s="15">
        <f t="shared" si="72"/>
        <v>1259.2269523199975</v>
      </c>
    </row>
    <row r="1742" spans="1:30" ht="15" customHeight="1" x14ac:dyDescent="0.25">
      <c r="A1742" s="13" t="s">
        <v>17</v>
      </c>
      <c r="B1742" s="13" t="s">
        <v>119</v>
      </c>
      <c r="C1742" s="14" t="s">
        <v>5286</v>
      </c>
      <c r="D1742" s="24" t="s">
        <v>5462</v>
      </c>
      <c r="E1742" s="14" t="s">
        <v>5463</v>
      </c>
      <c r="F1742" s="14" t="s">
        <v>2263</v>
      </c>
      <c r="G1742" s="11">
        <v>14</v>
      </c>
      <c r="H1742" s="15">
        <f>retribucións!$E$55</f>
        <v>7157.92</v>
      </c>
      <c r="I1742" s="11" t="s">
        <v>1349</v>
      </c>
      <c r="J1742" s="24" t="s">
        <v>1350</v>
      </c>
      <c r="K1742" s="11">
        <v>1</v>
      </c>
      <c r="L1742" s="14"/>
      <c r="M1742" s="14"/>
      <c r="N1742" s="12"/>
      <c r="O1742" s="25"/>
      <c r="P1742" s="14" t="s">
        <v>4669</v>
      </c>
      <c r="Q1742" s="11" t="s">
        <v>15</v>
      </c>
      <c r="R1742" s="16" t="s">
        <v>1044</v>
      </c>
      <c r="S1742" s="12"/>
      <c r="T1742" s="13" t="s">
        <v>17</v>
      </c>
      <c r="U1742" s="13" t="s">
        <v>6687</v>
      </c>
      <c r="V1742" s="11" t="s">
        <v>119</v>
      </c>
      <c r="W1742" s="14" t="s">
        <v>119</v>
      </c>
      <c r="X1742" s="14" t="s">
        <v>119</v>
      </c>
      <c r="Y1742" s="14" t="s">
        <v>119</v>
      </c>
      <c r="Z1742" s="14" t="s">
        <v>119</v>
      </c>
      <c r="AA1742" s="14"/>
      <c r="AB1742" s="15">
        <f>retribucións!$M$71</f>
        <v>20068.13154432</v>
      </c>
      <c r="AC1742" s="15">
        <f>retribucións!$H$55</f>
        <v>21327.358496639998</v>
      </c>
      <c r="AD1742" s="15">
        <f t="shared" si="72"/>
        <v>1259.2269523199975</v>
      </c>
    </row>
    <row r="1743" spans="1:30" ht="15" customHeight="1" x14ac:dyDescent="0.25">
      <c r="A1743" s="13" t="s">
        <v>17</v>
      </c>
      <c r="B1743" s="13" t="s">
        <v>17</v>
      </c>
      <c r="C1743" s="14" t="s">
        <v>5286</v>
      </c>
      <c r="D1743" s="24" t="s">
        <v>5464</v>
      </c>
      <c r="E1743" s="14" t="s">
        <v>5465</v>
      </c>
      <c r="F1743" s="14" t="s">
        <v>2263</v>
      </c>
      <c r="G1743" s="11">
        <v>14</v>
      </c>
      <c r="H1743" s="15">
        <f>retribucións!$E$55</f>
        <v>7157.92</v>
      </c>
      <c r="I1743" s="11" t="s">
        <v>1349</v>
      </c>
      <c r="J1743" s="24" t="s">
        <v>1350</v>
      </c>
      <c r="K1743" s="11">
        <v>1</v>
      </c>
      <c r="L1743" s="14"/>
      <c r="M1743" s="14"/>
      <c r="N1743" s="12"/>
      <c r="O1743" s="25"/>
      <c r="P1743" s="14" t="s">
        <v>4750</v>
      </c>
      <c r="Q1743" s="11" t="s">
        <v>15</v>
      </c>
      <c r="R1743" s="16" t="s">
        <v>1001</v>
      </c>
      <c r="S1743" s="12"/>
      <c r="T1743" s="13" t="s">
        <v>17</v>
      </c>
      <c r="U1743" s="13" t="s">
        <v>17</v>
      </c>
      <c r="V1743" s="11">
        <v>232</v>
      </c>
      <c r="W1743" s="14" t="s">
        <v>1051</v>
      </c>
      <c r="X1743" s="14" t="s">
        <v>1052</v>
      </c>
      <c r="Y1743" s="14" t="s">
        <v>20</v>
      </c>
      <c r="Z1743" s="14">
        <v>0</v>
      </c>
      <c r="AA1743" s="14"/>
      <c r="AB1743" s="15">
        <f>retribucións!$N$71</f>
        <v>21167.275024320003</v>
      </c>
      <c r="AC1743" s="15">
        <f>retribucións!$H$55</f>
        <v>21327.358496639998</v>
      </c>
      <c r="AD1743" s="15">
        <f t="shared" si="72"/>
        <v>160.08347231999505</v>
      </c>
    </row>
    <row r="1744" spans="1:30" ht="15" customHeight="1" x14ac:dyDescent="0.25">
      <c r="A1744" s="13" t="s">
        <v>17</v>
      </c>
      <c r="B1744" s="13" t="s">
        <v>119</v>
      </c>
      <c r="C1744" s="14" t="s">
        <v>5286</v>
      </c>
      <c r="D1744" s="24" t="s">
        <v>5466</v>
      </c>
      <c r="E1744" s="14" t="s">
        <v>5467</v>
      </c>
      <c r="F1744" s="14" t="s">
        <v>2263</v>
      </c>
      <c r="G1744" s="11">
        <v>14</v>
      </c>
      <c r="H1744" s="15">
        <f>retribucións!$E$55</f>
        <v>7157.92</v>
      </c>
      <c r="I1744" s="11" t="s">
        <v>1349</v>
      </c>
      <c r="J1744" s="24" t="s">
        <v>1350</v>
      </c>
      <c r="K1744" s="11">
        <v>1</v>
      </c>
      <c r="L1744" s="14"/>
      <c r="M1744" s="14"/>
      <c r="N1744" s="12"/>
      <c r="O1744" s="25"/>
      <c r="P1744" s="14" t="s">
        <v>4669</v>
      </c>
      <c r="Q1744" s="11" t="s">
        <v>15</v>
      </c>
      <c r="R1744" s="16" t="s">
        <v>1044</v>
      </c>
      <c r="S1744" s="12"/>
      <c r="T1744" s="13" t="s">
        <v>17</v>
      </c>
      <c r="U1744" s="13" t="s">
        <v>6687</v>
      </c>
      <c r="V1744" s="11" t="s">
        <v>119</v>
      </c>
      <c r="W1744" s="14" t="s">
        <v>119</v>
      </c>
      <c r="X1744" s="14" t="s">
        <v>119</v>
      </c>
      <c r="Y1744" s="14" t="s">
        <v>119</v>
      </c>
      <c r="Z1744" s="14" t="s">
        <v>119</v>
      </c>
      <c r="AA1744" s="14"/>
      <c r="AB1744" s="15">
        <f>retribucións!$M$71</f>
        <v>20068.13154432</v>
      </c>
      <c r="AC1744" s="15">
        <f>retribucións!$H$55</f>
        <v>21327.358496639998</v>
      </c>
      <c r="AD1744" s="15">
        <f t="shared" si="72"/>
        <v>1259.2269523199975</v>
      </c>
    </row>
    <row r="1745" spans="1:30" ht="15" customHeight="1" x14ac:dyDescent="0.25">
      <c r="A1745" s="13" t="s">
        <v>17</v>
      </c>
      <c r="B1745" s="13" t="s">
        <v>119</v>
      </c>
      <c r="C1745" s="14" t="s">
        <v>5286</v>
      </c>
      <c r="D1745" s="24" t="s">
        <v>5468</v>
      </c>
      <c r="E1745" s="14" t="s">
        <v>5469</v>
      </c>
      <c r="F1745" s="14" t="s">
        <v>2263</v>
      </c>
      <c r="G1745" s="11">
        <v>14</v>
      </c>
      <c r="H1745" s="15">
        <f>retribucións!$E$55</f>
        <v>7157.92</v>
      </c>
      <c r="I1745" s="11" t="s">
        <v>1349</v>
      </c>
      <c r="J1745" s="24" t="s">
        <v>1350</v>
      </c>
      <c r="K1745" s="11">
        <v>1</v>
      </c>
      <c r="L1745" s="14"/>
      <c r="M1745" s="14"/>
      <c r="N1745" s="12"/>
      <c r="O1745" s="25"/>
      <c r="P1745" s="14" t="s">
        <v>4669</v>
      </c>
      <c r="Q1745" s="11" t="s">
        <v>15</v>
      </c>
      <c r="R1745" s="16" t="s">
        <v>1044</v>
      </c>
      <c r="S1745" s="12"/>
      <c r="T1745" s="13" t="s">
        <v>17</v>
      </c>
      <c r="U1745" s="13" t="s">
        <v>6687</v>
      </c>
      <c r="V1745" s="11" t="s">
        <v>119</v>
      </c>
      <c r="W1745" s="14" t="s">
        <v>119</v>
      </c>
      <c r="X1745" s="14" t="s">
        <v>119</v>
      </c>
      <c r="Y1745" s="14" t="s">
        <v>119</v>
      </c>
      <c r="Z1745" s="14" t="s">
        <v>119</v>
      </c>
      <c r="AA1745" s="14"/>
      <c r="AB1745" s="15">
        <f>retribucións!$M$71</f>
        <v>20068.13154432</v>
      </c>
      <c r="AC1745" s="15">
        <f>retribucións!$H$55</f>
        <v>21327.358496639998</v>
      </c>
      <c r="AD1745" s="15">
        <f t="shared" si="72"/>
        <v>1259.2269523199975</v>
      </c>
    </row>
    <row r="1746" spans="1:30" ht="15" customHeight="1" x14ac:dyDescent="0.25">
      <c r="A1746" s="13" t="s">
        <v>17</v>
      </c>
      <c r="B1746" s="13" t="s">
        <v>119</v>
      </c>
      <c r="C1746" s="14" t="s">
        <v>5470</v>
      </c>
      <c r="D1746" s="24" t="s">
        <v>5471</v>
      </c>
      <c r="E1746" s="14" t="s">
        <v>5472</v>
      </c>
      <c r="F1746" s="14" t="s">
        <v>1903</v>
      </c>
      <c r="G1746" s="11">
        <v>12</v>
      </c>
      <c r="H1746" s="15">
        <f>retribucións!$E$57</f>
        <v>6822.48</v>
      </c>
      <c r="I1746" s="11" t="s">
        <v>1349</v>
      </c>
      <c r="J1746" s="24" t="s">
        <v>1350</v>
      </c>
      <c r="K1746" s="11">
        <v>1</v>
      </c>
      <c r="L1746" s="14"/>
      <c r="M1746" s="14"/>
      <c r="N1746" s="12"/>
      <c r="O1746" s="25"/>
      <c r="P1746" s="14" t="s">
        <v>4669</v>
      </c>
      <c r="Q1746" s="11" t="s">
        <v>15</v>
      </c>
      <c r="R1746" s="16">
        <v>910</v>
      </c>
      <c r="S1746" s="12"/>
      <c r="T1746" s="13" t="s">
        <v>17</v>
      </c>
      <c r="U1746" s="13" t="s">
        <v>6687</v>
      </c>
      <c r="V1746" s="11" t="s">
        <v>119</v>
      </c>
      <c r="W1746" s="14" t="s">
        <v>119</v>
      </c>
      <c r="X1746" s="14" t="s">
        <v>119</v>
      </c>
      <c r="Y1746" s="14" t="s">
        <v>119</v>
      </c>
      <c r="Z1746" s="14" t="s">
        <v>119</v>
      </c>
      <c r="AA1746" s="14"/>
      <c r="AB1746" s="15">
        <f>retribucións!$M$71</f>
        <v>20068.13154432</v>
      </c>
      <c r="AC1746" s="15">
        <f>retribucións!$H$57</f>
        <v>20226.167297279997</v>
      </c>
      <c r="AD1746" s="15">
        <f t="shared" si="72"/>
        <v>158.0357529599969</v>
      </c>
    </row>
    <row r="1747" spans="1:30" ht="15" customHeight="1" x14ac:dyDescent="0.25">
      <c r="A1747" s="13" t="s">
        <v>17</v>
      </c>
      <c r="B1747" s="13" t="s">
        <v>119</v>
      </c>
      <c r="C1747" s="14" t="s">
        <v>5470</v>
      </c>
      <c r="D1747" s="24" t="s">
        <v>5473</v>
      </c>
      <c r="E1747" s="14" t="s">
        <v>5474</v>
      </c>
      <c r="F1747" s="14" t="s">
        <v>1903</v>
      </c>
      <c r="G1747" s="11">
        <v>12</v>
      </c>
      <c r="H1747" s="15">
        <f>retribucións!$E$57</f>
        <v>6822.48</v>
      </c>
      <c r="I1747" s="11" t="s">
        <v>1349</v>
      </c>
      <c r="J1747" s="24" t="s">
        <v>1350</v>
      </c>
      <c r="K1747" s="11">
        <v>1</v>
      </c>
      <c r="L1747" s="14"/>
      <c r="M1747" s="14"/>
      <c r="N1747" s="12"/>
      <c r="O1747" s="25"/>
      <c r="P1747" s="14" t="s">
        <v>4669</v>
      </c>
      <c r="Q1747" s="11" t="s">
        <v>15</v>
      </c>
      <c r="R1747" s="16">
        <v>910</v>
      </c>
      <c r="S1747" s="12"/>
      <c r="T1747" s="13" t="s">
        <v>17</v>
      </c>
      <c r="U1747" s="13" t="s">
        <v>6687</v>
      </c>
      <c r="V1747" s="11" t="s">
        <v>119</v>
      </c>
      <c r="W1747" s="14" t="s">
        <v>119</v>
      </c>
      <c r="X1747" s="14" t="s">
        <v>119</v>
      </c>
      <c r="Y1747" s="14" t="s">
        <v>119</v>
      </c>
      <c r="Z1747" s="14" t="s">
        <v>119</v>
      </c>
      <c r="AA1747" s="14"/>
      <c r="AB1747" s="15">
        <f>retribucións!$M$71</f>
        <v>20068.13154432</v>
      </c>
      <c r="AC1747" s="15">
        <f>retribucións!$H$57</f>
        <v>20226.167297279997</v>
      </c>
      <c r="AD1747" s="15">
        <f t="shared" si="72"/>
        <v>158.0357529599969</v>
      </c>
    </row>
    <row r="1748" spans="1:30" ht="15" customHeight="1" x14ac:dyDescent="0.25">
      <c r="A1748" s="13" t="s">
        <v>17</v>
      </c>
      <c r="B1748" s="13" t="s">
        <v>119</v>
      </c>
      <c r="C1748" s="14" t="s">
        <v>5470</v>
      </c>
      <c r="D1748" s="24" t="s">
        <v>5475</v>
      </c>
      <c r="E1748" s="14" t="s">
        <v>5476</v>
      </c>
      <c r="F1748" s="14" t="s">
        <v>2263</v>
      </c>
      <c r="G1748" s="11">
        <v>12</v>
      </c>
      <c r="H1748" s="15">
        <f>retribucións!$E$57</f>
        <v>6822.48</v>
      </c>
      <c r="I1748" s="11" t="s">
        <v>1349</v>
      </c>
      <c r="J1748" s="24" t="s">
        <v>1350</v>
      </c>
      <c r="K1748" s="11">
        <v>1</v>
      </c>
      <c r="L1748" s="14"/>
      <c r="M1748" s="14"/>
      <c r="N1748" s="12"/>
      <c r="O1748" s="25"/>
      <c r="P1748" s="14" t="s">
        <v>4669</v>
      </c>
      <c r="Q1748" s="11" t="s">
        <v>15</v>
      </c>
      <c r="R1748" s="16" t="s">
        <v>1044</v>
      </c>
      <c r="S1748" s="12"/>
      <c r="T1748" s="13" t="s">
        <v>17</v>
      </c>
      <c r="U1748" s="13" t="s">
        <v>6687</v>
      </c>
      <c r="V1748" s="11" t="s">
        <v>119</v>
      </c>
      <c r="W1748" s="14" t="s">
        <v>119</v>
      </c>
      <c r="X1748" s="14" t="s">
        <v>119</v>
      </c>
      <c r="Y1748" s="14" t="s">
        <v>119</v>
      </c>
      <c r="Z1748" s="14" t="s">
        <v>119</v>
      </c>
      <c r="AA1748" s="14"/>
      <c r="AB1748" s="15">
        <f>retribucións!$M$71</f>
        <v>20068.13154432</v>
      </c>
      <c r="AC1748" s="15">
        <f>retribucións!$H$57</f>
        <v>20226.167297279997</v>
      </c>
      <c r="AD1748" s="15">
        <f t="shared" si="72"/>
        <v>158.0357529599969</v>
      </c>
    </row>
    <row r="1749" spans="1:30" ht="15" customHeight="1" x14ac:dyDescent="0.25">
      <c r="A1749" s="13" t="s">
        <v>17</v>
      </c>
      <c r="B1749" s="13" t="s">
        <v>119</v>
      </c>
      <c r="C1749" s="14" t="s">
        <v>5470</v>
      </c>
      <c r="D1749" s="24" t="s">
        <v>5477</v>
      </c>
      <c r="E1749" s="14" t="s">
        <v>5478</v>
      </c>
      <c r="F1749" s="14" t="s">
        <v>2263</v>
      </c>
      <c r="G1749" s="11">
        <v>12</v>
      </c>
      <c r="H1749" s="15">
        <f>retribucións!$E$57</f>
        <v>6822.48</v>
      </c>
      <c r="I1749" s="11" t="s">
        <v>1349</v>
      </c>
      <c r="J1749" s="24" t="s">
        <v>1350</v>
      </c>
      <c r="K1749" s="11">
        <v>1</v>
      </c>
      <c r="L1749" s="14"/>
      <c r="M1749" s="14"/>
      <c r="N1749" s="12"/>
      <c r="O1749" s="25"/>
      <c r="P1749" s="14" t="s">
        <v>4669</v>
      </c>
      <c r="Q1749" s="11" t="s">
        <v>15</v>
      </c>
      <c r="R1749" s="16" t="s">
        <v>1044</v>
      </c>
      <c r="S1749" s="12"/>
      <c r="T1749" s="13" t="s">
        <v>17</v>
      </c>
      <c r="U1749" s="13" t="s">
        <v>6687</v>
      </c>
      <c r="V1749" s="11" t="s">
        <v>119</v>
      </c>
      <c r="W1749" s="14" t="s">
        <v>119</v>
      </c>
      <c r="X1749" s="14" t="s">
        <v>119</v>
      </c>
      <c r="Y1749" s="14" t="s">
        <v>119</v>
      </c>
      <c r="Z1749" s="14" t="s">
        <v>119</v>
      </c>
      <c r="AA1749" s="14"/>
      <c r="AB1749" s="15">
        <f>retribucións!$M$71</f>
        <v>20068.13154432</v>
      </c>
      <c r="AC1749" s="15">
        <f>retribucións!$H$57</f>
        <v>20226.167297279997</v>
      </c>
      <c r="AD1749" s="15">
        <f t="shared" si="72"/>
        <v>158.0357529599969</v>
      </c>
    </row>
    <row r="1750" spans="1:30" ht="15" customHeight="1" x14ac:dyDescent="0.25">
      <c r="A1750" s="13" t="s">
        <v>17</v>
      </c>
      <c r="B1750" s="13" t="s">
        <v>119</v>
      </c>
      <c r="C1750" s="14" t="s">
        <v>5470</v>
      </c>
      <c r="D1750" s="24" t="s">
        <v>5479</v>
      </c>
      <c r="E1750" s="14" t="s">
        <v>5480</v>
      </c>
      <c r="F1750" s="14" t="s">
        <v>2263</v>
      </c>
      <c r="G1750" s="11">
        <v>12</v>
      </c>
      <c r="H1750" s="15">
        <f>retribucións!$E$57</f>
        <v>6822.48</v>
      </c>
      <c r="I1750" s="11" t="s">
        <v>1349</v>
      </c>
      <c r="J1750" s="24" t="s">
        <v>1350</v>
      </c>
      <c r="K1750" s="11">
        <v>1</v>
      </c>
      <c r="L1750" s="14"/>
      <c r="M1750" s="14"/>
      <c r="N1750" s="12"/>
      <c r="O1750" s="25"/>
      <c r="P1750" s="14" t="s">
        <v>4669</v>
      </c>
      <c r="Q1750" s="11" t="s">
        <v>15</v>
      </c>
      <c r="R1750" s="16" t="s">
        <v>1044</v>
      </c>
      <c r="S1750" s="12"/>
      <c r="T1750" s="13" t="s">
        <v>17</v>
      </c>
      <c r="U1750" s="13" t="s">
        <v>6687</v>
      </c>
      <c r="V1750" s="11" t="s">
        <v>119</v>
      </c>
      <c r="W1750" s="14" t="s">
        <v>119</v>
      </c>
      <c r="X1750" s="14" t="s">
        <v>119</v>
      </c>
      <c r="Y1750" s="14" t="s">
        <v>119</v>
      </c>
      <c r="Z1750" s="14" t="s">
        <v>119</v>
      </c>
      <c r="AA1750" s="14"/>
      <c r="AB1750" s="15">
        <f>retribucións!$M$71</f>
        <v>20068.13154432</v>
      </c>
      <c r="AC1750" s="15">
        <f>retribucións!$H$57</f>
        <v>20226.167297279997</v>
      </c>
      <c r="AD1750" s="15">
        <f t="shared" si="72"/>
        <v>158.0357529599969</v>
      </c>
    </row>
    <row r="1751" spans="1:30" ht="15" customHeight="1" x14ac:dyDescent="0.25">
      <c r="A1751" s="13" t="s">
        <v>17</v>
      </c>
      <c r="B1751" s="13" t="s">
        <v>119</v>
      </c>
      <c r="C1751" s="14" t="s">
        <v>5470</v>
      </c>
      <c r="D1751" s="24" t="s">
        <v>5481</v>
      </c>
      <c r="E1751" s="14" t="s">
        <v>5482</v>
      </c>
      <c r="F1751" s="14" t="s">
        <v>2263</v>
      </c>
      <c r="G1751" s="11">
        <v>12</v>
      </c>
      <c r="H1751" s="15">
        <f>retribucións!$E$57</f>
        <v>6822.48</v>
      </c>
      <c r="I1751" s="11" t="s">
        <v>1349</v>
      </c>
      <c r="J1751" s="24" t="s">
        <v>1350</v>
      </c>
      <c r="K1751" s="11">
        <v>1</v>
      </c>
      <c r="L1751" s="14"/>
      <c r="M1751" s="14"/>
      <c r="N1751" s="12"/>
      <c r="O1751" s="25"/>
      <c r="P1751" s="14" t="s">
        <v>4669</v>
      </c>
      <c r="Q1751" s="11" t="s">
        <v>15</v>
      </c>
      <c r="R1751" s="16" t="s">
        <v>1044</v>
      </c>
      <c r="S1751" s="12"/>
      <c r="T1751" s="13" t="s">
        <v>17</v>
      </c>
      <c r="U1751" s="13" t="s">
        <v>6687</v>
      </c>
      <c r="V1751" s="11" t="s">
        <v>119</v>
      </c>
      <c r="W1751" s="14" t="s">
        <v>119</v>
      </c>
      <c r="X1751" s="14" t="s">
        <v>119</v>
      </c>
      <c r="Y1751" s="14" t="s">
        <v>119</v>
      </c>
      <c r="Z1751" s="14" t="s">
        <v>119</v>
      </c>
      <c r="AA1751" s="14"/>
      <c r="AB1751" s="15">
        <f>retribucións!$M$71</f>
        <v>20068.13154432</v>
      </c>
      <c r="AC1751" s="15">
        <f>retribucións!$H$57</f>
        <v>20226.167297279997</v>
      </c>
      <c r="AD1751" s="15">
        <f t="shared" si="72"/>
        <v>158.0357529599969</v>
      </c>
    </row>
    <row r="1752" spans="1:30" ht="15" customHeight="1" x14ac:dyDescent="0.25">
      <c r="A1752" s="13" t="s">
        <v>17</v>
      </c>
      <c r="B1752" s="13" t="s">
        <v>119</v>
      </c>
      <c r="C1752" s="14" t="s">
        <v>5470</v>
      </c>
      <c r="D1752" s="24" t="s">
        <v>5483</v>
      </c>
      <c r="E1752" s="14" t="s">
        <v>5484</v>
      </c>
      <c r="F1752" s="14" t="s">
        <v>2263</v>
      </c>
      <c r="G1752" s="11">
        <v>12</v>
      </c>
      <c r="H1752" s="15">
        <f>retribucións!$E$57</f>
        <v>6822.48</v>
      </c>
      <c r="I1752" s="11" t="s">
        <v>1349</v>
      </c>
      <c r="J1752" s="24" t="s">
        <v>1350</v>
      </c>
      <c r="K1752" s="11">
        <v>1</v>
      </c>
      <c r="L1752" s="14"/>
      <c r="M1752" s="14"/>
      <c r="N1752" s="12"/>
      <c r="O1752" s="25"/>
      <c r="P1752" s="14" t="s">
        <v>4669</v>
      </c>
      <c r="Q1752" s="11" t="s">
        <v>15</v>
      </c>
      <c r="R1752" s="16" t="s">
        <v>1044</v>
      </c>
      <c r="S1752" s="12"/>
      <c r="T1752" s="13" t="s">
        <v>17</v>
      </c>
      <c r="U1752" s="13" t="s">
        <v>6687</v>
      </c>
      <c r="V1752" s="11" t="s">
        <v>119</v>
      </c>
      <c r="W1752" s="14" t="s">
        <v>119</v>
      </c>
      <c r="X1752" s="14" t="s">
        <v>119</v>
      </c>
      <c r="Y1752" s="14" t="s">
        <v>119</v>
      </c>
      <c r="Z1752" s="14" t="s">
        <v>119</v>
      </c>
      <c r="AA1752" s="14"/>
      <c r="AB1752" s="15">
        <f>retribucións!$M$71</f>
        <v>20068.13154432</v>
      </c>
      <c r="AC1752" s="15">
        <f>retribucións!$H$57</f>
        <v>20226.167297279997</v>
      </c>
      <c r="AD1752" s="15">
        <f t="shared" si="72"/>
        <v>158.0357529599969</v>
      </c>
    </row>
    <row r="1753" spans="1:30" ht="15" customHeight="1" x14ac:dyDescent="0.25">
      <c r="A1753" s="13" t="s">
        <v>17</v>
      </c>
      <c r="B1753" s="13" t="s">
        <v>119</v>
      </c>
      <c r="C1753" s="14" t="s">
        <v>5470</v>
      </c>
      <c r="D1753" s="24" t="s">
        <v>5485</v>
      </c>
      <c r="E1753" s="14" t="s">
        <v>5486</v>
      </c>
      <c r="F1753" s="14" t="s">
        <v>2263</v>
      </c>
      <c r="G1753" s="11">
        <v>12</v>
      </c>
      <c r="H1753" s="15">
        <f>retribucións!$E$57</f>
        <v>6822.48</v>
      </c>
      <c r="I1753" s="11" t="s">
        <v>1349</v>
      </c>
      <c r="J1753" s="24" t="s">
        <v>1350</v>
      </c>
      <c r="K1753" s="11">
        <v>1</v>
      </c>
      <c r="L1753" s="14"/>
      <c r="M1753" s="14"/>
      <c r="N1753" s="12"/>
      <c r="O1753" s="25"/>
      <c r="P1753" s="14" t="s">
        <v>4669</v>
      </c>
      <c r="Q1753" s="11" t="s">
        <v>15</v>
      </c>
      <c r="R1753" s="16">
        <v>938</v>
      </c>
      <c r="S1753" s="12"/>
      <c r="T1753" s="13" t="s">
        <v>17</v>
      </c>
      <c r="U1753" s="13" t="s">
        <v>6687</v>
      </c>
      <c r="V1753" s="11" t="s">
        <v>119</v>
      </c>
      <c r="W1753" s="14" t="s">
        <v>119</v>
      </c>
      <c r="X1753" s="14" t="s">
        <v>119</v>
      </c>
      <c r="Y1753" s="14" t="s">
        <v>119</v>
      </c>
      <c r="Z1753" s="14" t="s">
        <v>119</v>
      </c>
      <c r="AA1753" s="14"/>
      <c r="AB1753" s="15">
        <f>retribucións!$M$71</f>
        <v>20068.13154432</v>
      </c>
      <c r="AC1753" s="15">
        <f>retribucións!$H$57</f>
        <v>20226.167297279997</v>
      </c>
      <c r="AD1753" s="15">
        <f t="shared" si="72"/>
        <v>158.0357529599969</v>
      </c>
    </row>
    <row r="1754" spans="1:30" ht="15" customHeight="1" x14ac:dyDescent="0.25">
      <c r="A1754" s="13" t="s">
        <v>17</v>
      </c>
      <c r="B1754" s="13" t="s">
        <v>119</v>
      </c>
      <c r="C1754" s="14" t="s">
        <v>5470</v>
      </c>
      <c r="D1754" s="24" t="s">
        <v>5487</v>
      </c>
      <c r="E1754" s="14" t="s">
        <v>5488</v>
      </c>
      <c r="F1754" s="14" t="s">
        <v>2263</v>
      </c>
      <c r="G1754" s="11">
        <v>12</v>
      </c>
      <c r="H1754" s="15">
        <f>retribucións!$E$57</f>
        <v>6822.48</v>
      </c>
      <c r="I1754" s="11" t="s">
        <v>1349</v>
      </c>
      <c r="J1754" s="24" t="s">
        <v>1350</v>
      </c>
      <c r="K1754" s="11">
        <v>1</v>
      </c>
      <c r="L1754" s="14"/>
      <c r="M1754" s="14"/>
      <c r="N1754" s="12"/>
      <c r="O1754" s="25"/>
      <c r="P1754" s="14" t="s">
        <v>4669</v>
      </c>
      <c r="Q1754" s="11" t="s">
        <v>15</v>
      </c>
      <c r="R1754" s="16" t="s">
        <v>1044</v>
      </c>
      <c r="S1754" s="12"/>
      <c r="T1754" s="13" t="s">
        <v>17</v>
      </c>
      <c r="U1754" s="13" t="s">
        <v>6687</v>
      </c>
      <c r="V1754" s="11" t="s">
        <v>119</v>
      </c>
      <c r="W1754" s="14" t="s">
        <v>119</v>
      </c>
      <c r="X1754" s="14" t="s">
        <v>119</v>
      </c>
      <c r="Y1754" s="14" t="s">
        <v>119</v>
      </c>
      <c r="Z1754" s="14" t="s">
        <v>119</v>
      </c>
      <c r="AA1754" s="14"/>
      <c r="AB1754" s="15">
        <f>retribucións!$M$71</f>
        <v>20068.13154432</v>
      </c>
      <c r="AC1754" s="15">
        <f>retribucións!$H$57</f>
        <v>20226.167297279997</v>
      </c>
      <c r="AD1754" s="15">
        <f t="shared" si="72"/>
        <v>158.0357529599969</v>
      </c>
    </row>
    <row r="1755" spans="1:30" ht="15" customHeight="1" x14ac:dyDescent="0.25">
      <c r="A1755" s="13" t="s">
        <v>17</v>
      </c>
      <c r="B1755" s="13" t="s">
        <v>119</v>
      </c>
      <c r="C1755" s="14" t="s">
        <v>5470</v>
      </c>
      <c r="D1755" s="24" t="s">
        <v>5489</v>
      </c>
      <c r="E1755" s="14" t="s">
        <v>5490</v>
      </c>
      <c r="F1755" s="14" t="s">
        <v>2263</v>
      </c>
      <c r="G1755" s="11">
        <v>12</v>
      </c>
      <c r="H1755" s="15">
        <f>retribucións!$E$57</f>
        <v>6822.48</v>
      </c>
      <c r="I1755" s="11" t="s">
        <v>1349</v>
      </c>
      <c r="J1755" s="24" t="s">
        <v>1350</v>
      </c>
      <c r="K1755" s="11">
        <v>1</v>
      </c>
      <c r="L1755" s="14"/>
      <c r="M1755" s="14"/>
      <c r="N1755" s="12"/>
      <c r="O1755" s="25"/>
      <c r="P1755" s="14" t="s">
        <v>4669</v>
      </c>
      <c r="Q1755" s="11" t="s">
        <v>15</v>
      </c>
      <c r="R1755" s="16" t="s">
        <v>1044</v>
      </c>
      <c r="S1755" s="12"/>
      <c r="T1755" s="13" t="s">
        <v>17</v>
      </c>
      <c r="U1755" s="13" t="s">
        <v>6687</v>
      </c>
      <c r="V1755" s="11" t="s">
        <v>119</v>
      </c>
      <c r="W1755" s="14" t="s">
        <v>119</v>
      </c>
      <c r="X1755" s="14" t="s">
        <v>119</v>
      </c>
      <c r="Y1755" s="14" t="s">
        <v>119</v>
      </c>
      <c r="Z1755" s="14" t="s">
        <v>119</v>
      </c>
      <c r="AA1755" s="14"/>
      <c r="AB1755" s="15">
        <f>retribucións!$M$71</f>
        <v>20068.13154432</v>
      </c>
      <c r="AC1755" s="15">
        <f>retribucións!$H$57</f>
        <v>20226.167297279997</v>
      </c>
      <c r="AD1755" s="15">
        <f t="shared" si="72"/>
        <v>158.0357529599969</v>
      </c>
    </row>
    <row r="1756" spans="1:30" ht="15" customHeight="1" x14ac:dyDescent="0.25">
      <c r="A1756" s="13" t="s">
        <v>17</v>
      </c>
      <c r="B1756" s="13" t="s">
        <v>119</v>
      </c>
      <c r="C1756" s="14" t="s">
        <v>5470</v>
      </c>
      <c r="D1756" s="24" t="s">
        <v>5491</v>
      </c>
      <c r="E1756" s="14" t="s">
        <v>5492</v>
      </c>
      <c r="F1756" s="14" t="s">
        <v>2263</v>
      </c>
      <c r="G1756" s="11">
        <v>12</v>
      </c>
      <c r="H1756" s="15">
        <f>retribucións!$E$57</f>
        <v>6822.48</v>
      </c>
      <c r="I1756" s="11" t="s">
        <v>1349</v>
      </c>
      <c r="J1756" s="24" t="s">
        <v>1350</v>
      </c>
      <c r="K1756" s="11">
        <v>1</v>
      </c>
      <c r="L1756" s="14"/>
      <c r="M1756" s="14"/>
      <c r="N1756" s="12"/>
      <c r="O1756" s="25"/>
      <c r="P1756" s="14" t="s">
        <v>4669</v>
      </c>
      <c r="Q1756" s="11" t="s">
        <v>15</v>
      </c>
      <c r="R1756" s="16" t="s">
        <v>1044</v>
      </c>
      <c r="S1756" s="12"/>
      <c r="T1756" s="13" t="s">
        <v>17</v>
      </c>
      <c r="U1756" s="13" t="s">
        <v>6687</v>
      </c>
      <c r="V1756" s="11" t="s">
        <v>119</v>
      </c>
      <c r="W1756" s="14" t="s">
        <v>119</v>
      </c>
      <c r="X1756" s="14" t="s">
        <v>119</v>
      </c>
      <c r="Y1756" s="14" t="s">
        <v>119</v>
      </c>
      <c r="Z1756" s="14" t="s">
        <v>119</v>
      </c>
      <c r="AA1756" s="14"/>
      <c r="AB1756" s="15">
        <f>retribucións!$M$71</f>
        <v>20068.13154432</v>
      </c>
      <c r="AC1756" s="15">
        <f>retribucións!$H$57</f>
        <v>20226.167297279997</v>
      </c>
      <c r="AD1756" s="15">
        <f t="shared" si="72"/>
        <v>158.0357529599969</v>
      </c>
    </row>
    <row r="1757" spans="1:30" ht="15" customHeight="1" x14ac:dyDescent="0.25">
      <c r="A1757" s="13" t="s">
        <v>17</v>
      </c>
      <c r="B1757" s="13" t="s">
        <v>119</v>
      </c>
      <c r="C1757" s="14" t="s">
        <v>5470</v>
      </c>
      <c r="D1757" s="24" t="s">
        <v>5493</v>
      </c>
      <c r="E1757" s="14" t="s">
        <v>5494</v>
      </c>
      <c r="F1757" s="14" t="s">
        <v>2263</v>
      </c>
      <c r="G1757" s="11">
        <v>12</v>
      </c>
      <c r="H1757" s="15">
        <f>retribucións!$E$57</f>
        <v>6822.48</v>
      </c>
      <c r="I1757" s="11" t="s">
        <v>1349</v>
      </c>
      <c r="J1757" s="24" t="s">
        <v>1350</v>
      </c>
      <c r="K1757" s="11">
        <v>1</v>
      </c>
      <c r="L1757" s="14"/>
      <c r="M1757" s="14"/>
      <c r="N1757" s="12"/>
      <c r="O1757" s="25"/>
      <c r="P1757" s="14" t="s">
        <v>4669</v>
      </c>
      <c r="Q1757" s="11" t="s">
        <v>15</v>
      </c>
      <c r="R1757" s="16" t="s">
        <v>1044</v>
      </c>
      <c r="S1757" s="12"/>
      <c r="T1757" s="13" t="s">
        <v>17</v>
      </c>
      <c r="U1757" s="13" t="s">
        <v>6687</v>
      </c>
      <c r="V1757" s="11" t="s">
        <v>119</v>
      </c>
      <c r="W1757" s="14" t="s">
        <v>119</v>
      </c>
      <c r="X1757" s="14" t="s">
        <v>119</v>
      </c>
      <c r="Y1757" s="14" t="s">
        <v>119</v>
      </c>
      <c r="Z1757" s="14" t="s">
        <v>119</v>
      </c>
      <c r="AA1757" s="14"/>
      <c r="AB1757" s="15">
        <f>retribucións!$M$71</f>
        <v>20068.13154432</v>
      </c>
      <c r="AC1757" s="15">
        <f>retribucións!$H$57</f>
        <v>20226.167297279997</v>
      </c>
      <c r="AD1757" s="15">
        <f t="shared" si="72"/>
        <v>158.0357529599969</v>
      </c>
    </row>
    <row r="1758" spans="1:30" ht="15" customHeight="1" x14ac:dyDescent="0.25">
      <c r="A1758" s="13" t="s">
        <v>17</v>
      </c>
      <c r="B1758" s="13" t="s">
        <v>119</v>
      </c>
      <c r="C1758" s="14" t="s">
        <v>5470</v>
      </c>
      <c r="D1758" s="24" t="s">
        <v>5495</v>
      </c>
      <c r="E1758" s="14" t="s">
        <v>5496</v>
      </c>
      <c r="F1758" s="14" t="s">
        <v>2263</v>
      </c>
      <c r="G1758" s="11">
        <v>12</v>
      </c>
      <c r="H1758" s="15">
        <f>retribucións!$E$57</f>
        <v>6822.48</v>
      </c>
      <c r="I1758" s="11" t="s">
        <v>1349</v>
      </c>
      <c r="J1758" s="24" t="s">
        <v>1350</v>
      </c>
      <c r="K1758" s="11">
        <v>1</v>
      </c>
      <c r="L1758" s="14"/>
      <c r="M1758" s="14"/>
      <c r="N1758" s="12"/>
      <c r="O1758" s="25"/>
      <c r="P1758" s="14" t="s">
        <v>4669</v>
      </c>
      <c r="Q1758" s="11" t="s">
        <v>15</v>
      </c>
      <c r="R1758" s="16">
        <v>938</v>
      </c>
      <c r="S1758" s="12"/>
      <c r="T1758" s="13" t="s">
        <v>17</v>
      </c>
      <c r="U1758" s="13" t="s">
        <v>6687</v>
      </c>
      <c r="V1758" s="11" t="s">
        <v>119</v>
      </c>
      <c r="W1758" s="14" t="s">
        <v>119</v>
      </c>
      <c r="X1758" s="14" t="s">
        <v>119</v>
      </c>
      <c r="Y1758" s="14" t="s">
        <v>119</v>
      </c>
      <c r="Z1758" s="14" t="s">
        <v>119</v>
      </c>
      <c r="AA1758" s="14"/>
      <c r="AB1758" s="15">
        <f>retribucións!$M$71</f>
        <v>20068.13154432</v>
      </c>
      <c r="AC1758" s="15">
        <f>retribucións!$H$57</f>
        <v>20226.167297279997</v>
      </c>
      <c r="AD1758" s="15">
        <f t="shared" si="72"/>
        <v>158.0357529599969</v>
      </c>
    </row>
    <row r="1759" spans="1:30" ht="15" customHeight="1" x14ac:dyDescent="0.25">
      <c r="A1759" s="13" t="s">
        <v>17</v>
      </c>
      <c r="B1759" s="13" t="s">
        <v>119</v>
      </c>
      <c r="C1759" s="14" t="s">
        <v>5470</v>
      </c>
      <c r="D1759" s="24" t="s">
        <v>5497</v>
      </c>
      <c r="E1759" s="14" t="s">
        <v>5498</v>
      </c>
      <c r="F1759" s="14" t="s">
        <v>2263</v>
      </c>
      <c r="G1759" s="11">
        <v>12</v>
      </c>
      <c r="H1759" s="15">
        <f>retribucións!$E$57</f>
        <v>6822.48</v>
      </c>
      <c r="I1759" s="11" t="s">
        <v>1349</v>
      </c>
      <c r="J1759" s="24" t="s">
        <v>1350</v>
      </c>
      <c r="K1759" s="11">
        <v>1</v>
      </c>
      <c r="L1759" s="14"/>
      <c r="M1759" s="14"/>
      <c r="N1759" s="12"/>
      <c r="O1759" s="25"/>
      <c r="P1759" s="14" t="s">
        <v>4669</v>
      </c>
      <c r="Q1759" s="11" t="s">
        <v>15</v>
      </c>
      <c r="R1759" s="16" t="s">
        <v>1044</v>
      </c>
      <c r="S1759" s="12"/>
      <c r="T1759" s="13" t="s">
        <v>17</v>
      </c>
      <c r="U1759" s="13" t="s">
        <v>6687</v>
      </c>
      <c r="V1759" s="11" t="s">
        <v>119</v>
      </c>
      <c r="W1759" s="14" t="s">
        <v>119</v>
      </c>
      <c r="X1759" s="14" t="s">
        <v>119</v>
      </c>
      <c r="Y1759" s="14" t="s">
        <v>119</v>
      </c>
      <c r="Z1759" s="14" t="s">
        <v>119</v>
      </c>
      <c r="AA1759" s="14"/>
      <c r="AB1759" s="15">
        <f>retribucións!$M$71</f>
        <v>20068.13154432</v>
      </c>
      <c r="AC1759" s="15">
        <f>retribucións!$H$57</f>
        <v>20226.167297279997</v>
      </c>
      <c r="AD1759" s="15">
        <f t="shared" si="72"/>
        <v>158.0357529599969</v>
      </c>
    </row>
    <row r="1760" spans="1:30" ht="15" customHeight="1" x14ac:dyDescent="0.25">
      <c r="A1760" s="13" t="s">
        <v>17</v>
      </c>
      <c r="B1760" s="13" t="s">
        <v>119</v>
      </c>
      <c r="C1760" s="14" t="s">
        <v>5470</v>
      </c>
      <c r="D1760" s="24" t="s">
        <v>5499</v>
      </c>
      <c r="E1760" s="14" t="s">
        <v>5500</v>
      </c>
      <c r="F1760" s="14" t="s">
        <v>2263</v>
      </c>
      <c r="G1760" s="11">
        <v>12</v>
      </c>
      <c r="H1760" s="15">
        <f>retribucións!$E$57</f>
        <v>6822.48</v>
      </c>
      <c r="I1760" s="11" t="s">
        <v>1349</v>
      </c>
      <c r="J1760" s="24" t="s">
        <v>1350</v>
      </c>
      <c r="K1760" s="11">
        <v>1</v>
      </c>
      <c r="L1760" s="14"/>
      <c r="M1760" s="14"/>
      <c r="N1760" s="12"/>
      <c r="O1760" s="25"/>
      <c r="P1760" s="14" t="s">
        <v>4669</v>
      </c>
      <c r="Q1760" s="11" t="s">
        <v>15</v>
      </c>
      <c r="R1760" s="16" t="s">
        <v>1044</v>
      </c>
      <c r="S1760" s="12"/>
      <c r="T1760" s="13" t="s">
        <v>17</v>
      </c>
      <c r="U1760" s="13" t="s">
        <v>6687</v>
      </c>
      <c r="V1760" s="11" t="s">
        <v>119</v>
      </c>
      <c r="W1760" s="14" t="s">
        <v>119</v>
      </c>
      <c r="X1760" s="14" t="s">
        <v>119</v>
      </c>
      <c r="Y1760" s="14" t="s">
        <v>119</v>
      </c>
      <c r="Z1760" s="14" t="s">
        <v>119</v>
      </c>
      <c r="AA1760" s="14"/>
      <c r="AB1760" s="15">
        <f>retribucións!$M$71</f>
        <v>20068.13154432</v>
      </c>
      <c r="AC1760" s="15">
        <f>retribucións!$H$57</f>
        <v>20226.167297279997</v>
      </c>
      <c r="AD1760" s="15">
        <f t="shared" si="72"/>
        <v>158.0357529599969</v>
      </c>
    </row>
    <row r="1761" spans="1:30" ht="15" customHeight="1" x14ac:dyDescent="0.25">
      <c r="A1761" s="13" t="s">
        <v>17</v>
      </c>
      <c r="B1761" s="13" t="s">
        <v>119</v>
      </c>
      <c r="C1761" s="14" t="s">
        <v>5470</v>
      </c>
      <c r="D1761" s="24" t="s">
        <v>5501</v>
      </c>
      <c r="E1761" s="14" t="s">
        <v>5502</v>
      </c>
      <c r="F1761" s="14" t="s">
        <v>2263</v>
      </c>
      <c r="G1761" s="11">
        <v>12</v>
      </c>
      <c r="H1761" s="15">
        <f>retribucións!$E$57</f>
        <v>6822.48</v>
      </c>
      <c r="I1761" s="11" t="s">
        <v>1349</v>
      </c>
      <c r="J1761" s="24" t="s">
        <v>1350</v>
      </c>
      <c r="K1761" s="11">
        <v>1</v>
      </c>
      <c r="L1761" s="14"/>
      <c r="M1761" s="14"/>
      <c r="N1761" s="12"/>
      <c r="O1761" s="25"/>
      <c r="P1761" s="14" t="s">
        <v>4669</v>
      </c>
      <c r="Q1761" s="11" t="s">
        <v>15</v>
      </c>
      <c r="R1761" s="16" t="s">
        <v>1044</v>
      </c>
      <c r="S1761" s="12"/>
      <c r="T1761" s="13" t="s">
        <v>17</v>
      </c>
      <c r="U1761" s="13" t="s">
        <v>6687</v>
      </c>
      <c r="V1761" s="11" t="s">
        <v>119</v>
      </c>
      <c r="W1761" s="14" t="s">
        <v>119</v>
      </c>
      <c r="X1761" s="14" t="s">
        <v>119</v>
      </c>
      <c r="Y1761" s="14" t="s">
        <v>119</v>
      </c>
      <c r="Z1761" s="14" t="s">
        <v>119</v>
      </c>
      <c r="AA1761" s="14"/>
      <c r="AB1761" s="15">
        <f>retribucións!$M$71</f>
        <v>20068.13154432</v>
      </c>
      <c r="AC1761" s="15">
        <f>retribucións!$H$57</f>
        <v>20226.167297279997</v>
      </c>
      <c r="AD1761" s="15">
        <f t="shared" si="72"/>
        <v>158.0357529599969</v>
      </c>
    </row>
    <row r="1762" spans="1:30" ht="15" customHeight="1" x14ac:dyDescent="0.25">
      <c r="A1762" s="13" t="s">
        <v>17</v>
      </c>
      <c r="B1762" s="13" t="s">
        <v>119</v>
      </c>
      <c r="C1762" s="14" t="s">
        <v>5470</v>
      </c>
      <c r="D1762" s="24" t="s">
        <v>5503</v>
      </c>
      <c r="E1762" s="14" t="s">
        <v>5504</v>
      </c>
      <c r="F1762" s="14" t="s">
        <v>2263</v>
      </c>
      <c r="G1762" s="11">
        <v>12</v>
      </c>
      <c r="H1762" s="15">
        <f>retribucións!$E$57</f>
        <v>6822.48</v>
      </c>
      <c r="I1762" s="11" t="s">
        <v>1349</v>
      </c>
      <c r="J1762" s="24" t="s">
        <v>1350</v>
      </c>
      <c r="K1762" s="11">
        <v>1</v>
      </c>
      <c r="L1762" s="14"/>
      <c r="M1762" s="14"/>
      <c r="N1762" s="12"/>
      <c r="O1762" s="25"/>
      <c r="P1762" s="14" t="s">
        <v>4669</v>
      </c>
      <c r="Q1762" s="11" t="s">
        <v>15</v>
      </c>
      <c r="R1762" s="16" t="s">
        <v>1044</v>
      </c>
      <c r="S1762" s="12"/>
      <c r="T1762" s="13" t="s">
        <v>17</v>
      </c>
      <c r="U1762" s="13" t="s">
        <v>6687</v>
      </c>
      <c r="V1762" s="11" t="s">
        <v>119</v>
      </c>
      <c r="W1762" s="14" t="s">
        <v>119</v>
      </c>
      <c r="X1762" s="14" t="s">
        <v>119</v>
      </c>
      <c r="Y1762" s="14" t="s">
        <v>119</v>
      </c>
      <c r="Z1762" s="14" t="s">
        <v>119</v>
      </c>
      <c r="AA1762" s="14"/>
      <c r="AB1762" s="15">
        <f>retribucións!$M$71</f>
        <v>20068.13154432</v>
      </c>
      <c r="AC1762" s="15">
        <f>retribucións!$H$57</f>
        <v>20226.167297279997</v>
      </c>
      <c r="AD1762" s="15">
        <f t="shared" si="72"/>
        <v>158.0357529599969</v>
      </c>
    </row>
    <row r="1763" spans="1:30" ht="15" customHeight="1" x14ac:dyDescent="0.25">
      <c r="A1763" s="13" t="s">
        <v>17</v>
      </c>
      <c r="B1763" s="13" t="s">
        <v>119</v>
      </c>
      <c r="C1763" s="14" t="s">
        <v>5470</v>
      </c>
      <c r="D1763" s="24" t="s">
        <v>5505</v>
      </c>
      <c r="E1763" s="14" t="s">
        <v>5506</v>
      </c>
      <c r="F1763" s="14" t="s">
        <v>2263</v>
      </c>
      <c r="G1763" s="11">
        <v>12</v>
      </c>
      <c r="H1763" s="15">
        <f>retribucións!$E$57</f>
        <v>6822.48</v>
      </c>
      <c r="I1763" s="11" t="s">
        <v>1349</v>
      </c>
      <c r="J1763" s="24" t="s">
        <v>1350</v>
      </c>
      <c r="K1763" s="11">
        <v>1</v>
      </c>
      <c r="L1763" s="14"/>
      <c r="M1763" s="14"/>
      <c r="N1763" s="12"/>
      <c r="O1763" s="25"/>
      <c r="P1763" s="14" t="s">
        <v>4669</v>
      </c>
      <c r="Q1763" s="11" t="s">
        <v>15</v>
      </c>
      <c r="R1763" s="16" t="s">
        <v>1044</v>
      </c>
      <c r="S1763" s="12"/>
      <c r="T1763" s="13" t="s">
        <v>17</v>
      </c>
      <c r="U1763" s="13" t="s">
        <v>6687</v>
      </c>
      <c r="V1763" s="11" t="s">
        <v>119</v>
      </c>
      <c r="W1763" s="14" t="s">
        <v>119</v>
      </c>
      <c r="X1763" s="14" t="s">
        <v>119</v>
      </c>
      <c r="Y1763" s="14" t="s">
        <v>119</v>
      </c>
      <c r="Z1763" s="14" t="s">
        <v>119</v>
      </c>
      <c r="AA1763" s="14"/>
      <c r="AB1763" s="15">
        <f>retribucións!$M$71</f>
        <v>20068.13154432</v>
      </c>
      <c r="AC1763" s="15">
        <f>retribucións!$H$57</f>
        <v>20226.167297279997</v>
      </c>
      <c r="AD1763" s="15">
        <f t="shared" si="72"/>
        <v>158.0357529599969</v>
      </c>
    </row>
    <row r="1764" spans="1:30" ht="15" customHeight="1" x14ac:dyDescent="0.25">
      <c r="A1764" s="13" t="s">
        <v>17</v>
      </c>
      <c r="B1764" s="13" t="s">
        <v>119</v>
      </c>
      <c r="C1764" s="14" t="s">
        <v>5470</v>
      </c>
      <c r="D1764" s="24" t="s">
        <v>5507</v>
      </c>
      <c r="E1764" s="14" t="s">
        <v>5508</v>
      </c>
      <c r="F1764" s="14" t="s">
        <v>2263</v>
      </c>
      <c r="G1764" s="11">
        <v>12</v>
      </c>
      <c r="H1764" s="15">
        <f>retribucións!$E$57</f>
        <v>6822.48</v>
      </c>
      <c r="I1764" s="11" t="s">
        <v>1349</v>
      </c>
      <c r="J1764" s="24" t="s">
        <v>1350</v>
      </c>
      <c r="K1764" s="11">
        <v>1</v>
      </c>
      <c r="L1764" s="14"/>
      <c r="M1764" s="14"/>
      <c r="N1764" s="12"/>
      <c r="O1764" s="25"/>
      <c r="P1764" s="14" t="s">
        <v>4669</v>
      </c>
      <c r="Q1764" s="11" t="s">
        <v>15</v>
      </c>
      <c r="R1764" s="16" t="s">
        <v>1044</v>
      </c>
      <c r="S1764" s="12"/>
      <c r="T1764" s="13" t="s">
        <v>17</v>
      </c>
      <c r="U1764" s="13" t="s">
        <v>6687</v>
      </c>
      <c r="V1764" s="11" t="s">
        <v>119</v>
      </c>
      <c r="W1764" s="14" t="s">
        <v>119</v>
      </c>
      <c r="X1764" s="14" t="s">
        <v>119</v>
      </c>
      <c r="Y1764" s="14" t="s">
        <v>119</v>
      </c>
      <c r="Z1764" s="14" t="s">
        <v>119</v>
      </c>
      <c r="AA1764" s="14"/>
      <c r="AB1764" s="15">
        <f>retribucións!$M$71</f>
        <v>20068.13154432</v>
      </c>
      <c r="AC1764" s="15">
        <f>retribucións!$H$57</f>
        <v>20226.167297279997</v>
      </c>
      <c r="AD1764" s="15">
        <f t="shared" si="72"/>
        <v>158.0357529599969</v>
      </c>
    </row>
    <row r="1765" spans="1:30" ht="15" customHeight="1" x14ac:dyDescent="0.25">
      <c r="A1765" s="13" t="s">
        <v>17</v>
      </c>
      <c r="B1765" s="13" t="s">
        <v>119</v>
      </c>
      <c r="C1765" s="14" t="s">
        <v>5470</v>
      </c>
      <c r="D1765" s="24" t="s">
        <v>5509</v>
      </c>
      <c r="E1765" s="14" t="s">
        <v>5510</v>
      </c>
      <c r="F1765" s="14" t="s">
        <v>2263</v>
      </c>
      <c r="G1765" s="11">
        <v>12</v>
      </c>
      <c r="H1765" s="15">
        <f>retribucións!$E$57</f>
        <v>6822.48</v>
      </c>
      <c r="I1765" s="11" t="s">
        <v>1349</v>
      </c>
      <c r="J1765" s="24" t="s">
        <v>1350</v>
      </c>
      <c r="K1765" s="11">
        <v>1</v>
      </c>
      <c r="L1765" s="14"/>
      <c r="M1765" s="14"/>
      <c r="N1765" s="12"/>
      <c r="O1765" s="25"/>
      <c r="P1765" s="14" t="s">
        <v>4669</v>
      </c>
      <c r="Q1765" s="11" t="s">
        <v>15</v>
      </c>
      <c r="R1765" s="16" t="s">
        <v>1044</v>
      </c>
      <c r="S1765" s="12"/>
      <c r="T1765" s="13" t="s">
        <v>17</v>
      </c>
      <c r="U1765" s="13" t="s">
        <v>6687</v>
      </c>
      <c r="V1765" s="11" t="s">
        <v>119</v>
      </c>
      <c r="W1765" s="14" t="s">
        <v>119</v>
      </c>
      <c r="X1765" s="14" t="s">
        <v>119</v>
      </c>
      <c r="Y1765" s="14" t="s">
        <v>119</v>
      </c>
      <c r="Z1765" s="14" t="s">
        <v>119</v>
      </c>
      <c r="AA1765" s="14"/>
      <c r="AB1765" s="15">
        <f>retribucións!$M$71</f>
        <v>20068.13154432</v>
      </c>
      <c r="AC1765" s="15">
        <f>retribucións!$H$57</f>
        <v>20226.167297279997</v>
      </c>
      <c r="AD1765" s="15">
        <f t="shared" si="72"/>
        <v>158.0357529599969</v>
      </c>
    </row>
    <row r="1766" spans="1:30" ht="15" customHeight="1" x14ac:dyDescent="0.25">
      <c r="A1766" s="13" t="s">
        <v>17</v>
      </c>
      <c r="B1766" s="13" t="s">
        <v>119</v>
      </c>
      <c r="C1766" s="14" t="s">
        <v>5470</v>
      </c>
      <c r="D1766" s="24" t="s">
        <v>5511</v>
      </c>
      <c r="E1766" s="14" t="s">
        <v>5512</v>
      </c>
      <c r="F1766" s="14" t="s">
        <v>2263</v>
      </c>
      <c r="G1766" s="11">
        <v>12</v>
      </c>
      <c r="H1766" s="15">
        <f>retribucións!$E$57</f>
        <v>6822.48</v>
      </c>
      <c r="I1766" s="11" t="s">
        <v>1349</v>
      </c>
      <c r="J1766" s="24" t="s">
        <v>1350</v>
      </c>
      <c r="K1766" s="11">
        <v>1</v>
      </c>
      <c r="L1766" s="14"/>
      <c r="M1766" s="14"/>
      <c r="N1766" s="12"/>
      <c r="O1766" s="25"/>
      <c r="P1766" s="14" t="s">
        <v>4669</v>
      </c>
      <c r="Q1766" s="11" t="s">
        <v>15</v>
      </c>
      <c r="R1766" s="16">
        <v>938</v>
      </c>
      <c r="S1766" s="12"/>
      <c r="T1766" s="13" t="s">
        <v>17</v>
      </c>
      <c r="U1766" s="13" t="s">
        <v>6687</v>
      </c>
      <c r="V1766" s="11" t="s">
        <v>119</v>
      </c>
      <c r="W1766" s="14" t="s">
        <v>119</v>
      </c>
      <c r="X1766" s="14" t="s">
        <v>119</v>
      </c>
      <c r="Y1766" s="14" t="s">
        <v>119</v>
      </c>
      <c r="Z1766" s="14" t="s">
        <v>119</v>
      </c>
      <c r="AA1766" s="14"/>
      <c r="AB1766" s="15">
        <f>retribucións!$M$71</f>
        <v>20068.13154432</v>
      </c>
      <c r="AC1766" s="15">
        <f>retribucións!$H$57</f>
        <v>20226.167297279997</v>
      </c>
      <c r="AD1766" s="15">
        <f t="shared" si="72"/>
        <v>158.0357529599969</v>
      </c>
    </row>
    <row r="1767" spans="1:30" ht="15" customHeight="1" x14ac:dyDescent="0.25">
      <c r="A1767" s="13" t="s">
        <v>17</v>
      </c>
      <c r="B1767" s="13" t="s">
        <v>119</v>
      </c>
      <c r="C1767" s="14" t="s">
        <v>5470</v>
      </c>
      <c r="D1767" s="24" t="s">
        <v>5513</v>
      </c>
      <c r="E1767" s="14" t="s">
        <v>5514</v>
      </c>
      <c r="F1767" s="14" t="s">
        <v>2263</v>
      </c>
      <c r="G1767" s="11">
        <v>12</v>
      </c>
      <c r="H1767" s="15">
        <f>retribucións!$E$57</f>
        <v>6822.48</v>
      </c>
      <c r="I1767" s="11" t="s">
        <v>1349</v>
      </c>
      <c r="J1767" s="24" t="s">
        <v>1350</v>
      </c>
      <c r="K1767" s="11">
        <v>1</v>
      </c>
      <c r="L1767" s="14"/>
      <c r="M1767" s="14"/>
      <c r="N1767" s="12"/>
      <c r="O1767" s="25"/>
      <c r="P1767" s="14" t="s">
        <v>4669</v>
      </c>
      <c r="Q1767" s="11" t="s">
        <v>15</v>
      </c>
      <c r="R1767" s="16" t="s">
        <v>1044</v>
      </c>
      <c r="S1767" s="12"/>
      <c r="T1767" s="13" t="s">
        <v>17</v>
      </c>
      <c r="U1767" s="13" t="s">
        <v>6687</v>
      </c>
      <c r="V1767" s="11" t="s">
        <v>119</v>
      </c>
      <c r="W1767" s="14" t="s">
        <v>119</v>
      </c>
      <c r="X1767" s="14" t="s">
        <v>119</v>
      </c>
      <c r="Y1767" s="14" t="s">
        <v>119</v>
      </c>
      <c r="Z1767" s="14" t="s">
        <v>119</v>
      </c>
      <c r="AA1767" s="14"/>
      <c r="AB1767" s="15">
        <f>retribucións!$M$71</f>
        <v>20068.13154432</v>
      </c>
      <c r="AC1767" s="15">
        <f>retribucións!$H$57</f>
        <v>20226.167297279997</v>
      </c>
      <c r="AD1767" s="15">
        <f t="shared" si="72"/>
        <v>158.0357529599969</v>
      </c>
    </row>
    <row r="1768" spans="1:30" ht="15" customHeight="1" x14ac:dyDescent="0.25">
      <c r="A1768" s="13" t="s">
        <v>17</v>
      </c>
      <c r="B1768" s="13" t="s">
        <v>119</v>
      </c>
      <c r="C1768" s="14" t="s">
        <v>5470</v>
      </c>
      <c r="D1768" s="24" t="s">
        <v>5515</v>
      </c>
      <c r="E1768" s="14" t="s">
        <v>5516</v>
      </c>
      <c r="F1768" s="14" t="s">
        <v>2263</v>
      </c>
      <c r="G1768" s="11">
        <v>12</v>
      </c>
      <c r="H1768" s="15">
        <f>retribucións!$E$57</f>
        <v>6822.48</v>
      </c>
      <c r="I1768" s="11" t="s">
        <v>1349</v>
      </c>
      <c r="J1768" s="24" t="s">
        <v>1350</v>
      </c>
      <c r="K1768" s="11">
        <v>1</v>
      </c>
      <c r="L1768" s="14"/>
      <c r="M1768" s="14"/>
      <c r="N1768" s="12"/>
      <c r="O1768" s="25"/>
      <c r="P1768" s="14" t="s">
        <v>4669</v>
      </c>
      <c r="Q1768" s="11" t="s">
        <v>15</v>
      </c>
      <c r="R1768" s="16" t="s">
        <v>1044</v>
      </c>
      <c r="S1768" s="12"/>
      <c r="T1768" s="13" t="s">
        <v>17</v>
      </c>
      <c r="U1768" s="13" t="s">
        <v>6687</v>
      </c>
      <c r="V1768" s="11" t="s">
        <v>119</v>
      </c>
      <c r="W1768" s="14" t="s">
        <v>119</v>
      </c>
      <c r="X1768" s="14" t="s">
        <v>119</v>
      </c>
      <c r="Y1768" s="14" t="s">
        <v>119</v>
      </c>
      <c r="Z1768" s="14" t="s">
        <v>119</v>
      </c>
      <c r="AA1768" s="14"/>
      <c r="AB1768" s="15">
        <f>retribucións!$M$71</f>
        <v>20068.13154432</v>
      </c>
      <c r="AC1768" s="15">
        <f>retribucións!$H$57</f>
        <v>20226.167297279997</v>
      </c>
      <c r="AD1768" s="15">
        <f t="shared" si="72"/>
        <v>158.0357529599969</v>
      </c>
    </row>
    <row r="1769" spans="1:30" ht="15" customHeight="1" x14ac:dyDescent="0.25">
      <c r="A1769" s="13" t="s">
        <v>17</v>
      </c>
      <c r="B1769" s="13" t="s">
        <v>119</v>
      </c>
      <c r="C1769" s="14" t="s">
        <v>5470</v>
      </c>
      <c r="D1769" s="24" t="s">
        <v>5517</v>
      </c>
      <c r="E1769" s="14" t="s">
        <v>5518</v>
      </c>
      <c r="F1769" s="14" t="s">
        <v>2263</v>
      </c>
      <c r="G1769" s="11">
        <v>12</v>
      </c>
      <c r="H1769" s="15">
        <f>retribucións!$E$57</f>
        <v>6822.48</v>
      </c>
      <c r="I1769" s="11" t="s">
        <v>1349</v>
      </c>
      <c r="J1769" s="24" t="s">
        <v>1350</v>
      </c>
      <c r="K1769" s="11">
        <v>1</v>
      </c>
      <c r="L1769" s="14"/>
      <c r="M1769" s="14"/>
      <c r="N1769" s="12"/>
      <c r="O1769" s="25"/>
      <c r="P1769" s="14" t="s">
        <v>4669</v>
      </c>
      <c r="Q1769" s="11" t="s">
        <v>15</v>
      </c>
      <c r="R1769" s="16">
        <v>938</v>
      </c>
      <c r="S1769" s="12"/>
      <c r="T1769" s="13" t="s">
        <v>17</v>
      </c>
      <c r="U1769" s="13" t="s">
        <v>6687</v>
      </c>
      <c r="V1769" s="11" t="s">
        <v>119</v>
      </c>
      <c r="W1769" s="14" t="s">
        <v>119</v>
      </c>
      <c r="X1769" s="14" t="s">
        <v>119</v>
      </c>
      <c r="Y1769" s="14" t="s">
        <v>119</v>
      </c>
      <c r="Z1769" s="14" t="s">
        <v>119</v>
      </c>
      <c r="AA1769" s="14"/>
      <c r="AB1769" s="15">
        <f>retribucións!$M$71</f>
        <v>20068.13154432</v>
      </c>
      <c r="AC1769" s="15">
        <f>retribucións!$H$57</f>
        <v>20226.167297279997</v>
      </c>
      <c r="AD1769" s="15">
        <f t="shared" si="72"/>
        <v>158.0357529599969</v>
      </c>
    </row>
    <row r="1770" spans="1:30" ht="15" customHeight="1" x14ac:dyDescent="0.25">
      <c r="A1770" s="13" t="s">
        <v>17</v>
      </c>
      <c r="B1770" s="13" t="s">
        <v>119</v>
      </c>
      <c r="C1770" s="14" t="s">
        <v>5470</v>
      </c>
      <c r="D1770" s="24" t="s">
        <v>5519</v>
      </c>
      <c r="E1770" s="14" t="s">
        <v>5520</v>
      </c>
      <c r="F1770" s="14" t="s">
        <v>2263</v>
      </c>
      <c r="G1770" s="11">
        <v>12</v>
      </c>
      <c r="H1770" s="15">
        <f>retribucións!$E$57</f>
        <v>6822.48</v>
      </c>
      <c r="I1770" s="11" t="s">
        <v>1349</v>
      </c>
      <c r="J1770" s="24" t="s">
        <v>1350</v>
      </c>
      <c r="K1770" s="11">
        <v>1</v>
      </c>
      <c r="L1770" s="14"/>
      <c r="M1770" s="14"/>
      <c r="N1770" s="12"/>
      <c r="O1770" s="25"/>
      <c r="P1770" s="14" t="s">
        <v>4669</v>
      </c>
      <c r="Q1770" s="11" t="s">
        <v>15</v>
      </c>
      <c r="R1770" s="16" t="s">
        <v>1044</v>
      </c>
      <c r="S1770" s="12"/>
      <c r="T1770" s="13" t="s">
        <v>17</v>
      </c>
      <c r="U1770" s="13" t="s">
        <v>6687</v>
      </c>
      <c r="V1770" s="11" t="s">
        <v>119</v>
      </c>
      <c r="W1770" s="14" t="s">
        <v>119</v>
      </c>
      <c r="X1770" s="14" t="s">
        <v>119</v>
      </c>
      <c r="Y1770" s="14" t="s">
        <v>119</v>
      </c>
      <c r="Z1770" s="14" t="s">
        <v>119</v>
      </c>
      <c r="AA1770" s="14"/>
      <c r="AB1770" s="15">
        <f>retribucións!$M$71</f>
        <v>20068.13154432</v>
      </c>
      <c r="AC1770" s="15">
        <f>retribucións!$H$57</f>
        <v>20226.167297279997</v>
      </c>
      <c r="AD1770" s="15">
        <f t="shared" si="72"/>
        <v>158.0357529599969</v>
      </c>
    </row>
    <row r="1771" spans="1:30" ht="15" customHeight="1" x14ac:dyDescent="0.25">
      <c r="A1771" s="13" t="s">
        <v>17</v>
      </c>
      <c r="B1771" s="13" t="s">
        <v>119</v>
      </c>
      <c r="C1771" s="14" t="s">
        <v>5521</v>
      </c>
      <c r="D1771" s="24" t="s">
        <v>5522</v>
      </c>
      <c r="E1771" s="14" t="s">
        <v>5523</v>
      </c>
      <c r="F1771" s="14" t="s">
        <v>1903</v>
      </c>
      <c r="G1771" s="11">
        <v>12</v>
      </c>
      <c r="H1771" s="15">
        <f>retribucións!$E$57</f>
        <v>6822.48</v>
      </c>
      <c r="I1771" s="11" t="s">
        <v>1349</v>
      </c>
      <c r="J1771" s="24" t="s">
        <v>1350</v>
      </c>
      <c r="K1771" s="11">
        <v>1</v>
      </c>
      <c r="L1771" s="14"/>
      <c r="M1771" s="14"/>
      <c r="N1771" s="12"/>
      <c r="O1771" s="25"/>
      <c r="P1771" s="14" t="s">
        <v>4669</v>
      </c>
      <c r="Q1771" s="11" t="s">
        <v>15</v>
      </c>
      <c r="R1771" s="16" t="s">
        <v>1053</v>
      </c>
      <c r="S1771" s="12"/>
      <c r="T1771" s="13" t="s">
        <v>17</v>
      </c>
      <c r="U1771" s="13" t="s">
        <v>6687</v>
      </c>
      <c r="V1771" s="11" t="s">
        <v>119</v>
      </c>
      <c r="W1771" s="14" t="s">
        <v>119</v>
      </c>
      <c r="X1771" s="14" t="s">
        <v>119</v>
      </c>
      <c r="Y1771" s="14" t="s">
        <v>119</v>
      </c>
      <c r="Z1771" s="14" t="s">
        <v>119</v>
      </c>
      <c r="AA1771" s="14"/>
      <c r="AB1771" s="15">
        <f>retribucións!$M$71</f>
        <v>20068.13154432</v>
      </c>
      <c r="AC1771" s="15">
        <f>retribucións!$H$57</f>
        <v>20226.167297279997</v>
      </c>
      <c r="AD1771" s="15">
        <f t="shared" si="72"/>
        <v>158.0357529599969</v>
      </c>
    </row>
    <row r="1772" spans="1:30" ht="15" customHeight="1" x14ac:dyDescent="0.25">
      <c r="A1772" s="13" t="s">
        <v>17</v>
      </c>
      <c r="B1772" s="13" t="s">
        <v>17</v>
      </c>
      <c r="C1772" s="14" t="s">
        <v>5521</v>
      </c>
      <c r="D1772" s="24" t="s">
        <v>5524</v>
      </c>
      <c r="E1772" s="14" t="s">
        <v>5525</v>
      </c>
      <c r="F1772" s="14" t="s">
        <v>1903</v>
      </c>
      <c r="G1772" s="11">
        <v>12</v>
      </c>
      <c r="H1772" s="15">
        <f>retribucións!$E$57</f>
        <v>6822.48</v>
      </c>
      <c r="I1772" s="11" t="s">
        <v>1349</v>
      </c>
      <c r="J1772" s="24" t="s">
        <v>1350</v>
      </c>
      <c r="K1772" s="11">
        <v>1</v>
      </c>
      <c r="L1772" s="14"/>
      <c r="M1772" s="14"/>
      <c r="N1772" s="12"/>
      <c r="O1772" s="25"/>
      <c r="P1772" s="14" t="s">
        <v>4669</v>
      </c>
      <c r="Q1772" s="11" t="s">
        <v>15</v>
      </c>
      <c r="R1772" s="16" t="s">
        <v>1053</v>
      </c>
      <c r="S1772" s="12"/>
      <c r="T1772" s="13" t="s">
        <v>17</v>
      </c>
      <c r="U1772" s="13" t="s">
        <v>17</v>
      </c>
      <c r="V1772" s="11">
        <v>288</v>
      </c>
      <c r="W1772" s="14" t="s">
        <v>1054</v>
      </c>
      <c r="X1772" s="14" t="s">
        <v>1055</v>
      </c>
      <c r="Y1772" s="14" t="s">
        <v>20</v>
      </c>
      <c r="Z1772" s="14">
        <v>0</v>
      </c>
      <c r="AA1772" s="14"/>
      <c r="AB1772" s="15">
        <f>retribucións!$M$71</f>
        <v>20068.13154432</v>
      </c>
      <c r="AC1772" s="15">
        <f>retribucións!$H$57</f>
        <v>20226.167297279997</v>
      </c>
      <c r="AD1772" s="15">
        <f t="shared" si="72"/>
        <v>158.0357529599969</v>
      </c>
    </row>
    <row r="1773" spans="1:30" ht="15" customHeight="1" x14ac:dyDescent="0.25">
      <c r="A1773" s="13" t="s">
        <v>17</v>
      </c>
      <c r="B1773" s="13" t="s">
        <v>17</v>
      </c>
      <c r="C1773" s="14" t="s">
        <v>5521</v>
      </c>
      <c r="D1773" s="24" t="s">
        <v>5526</v>
      </c>
      <c r="E1773" s="14" t="s">
        <v>5527</v>
      </c>
      <c r="F1773" s="14" t="s">
        <v>2263</v>
      </c>
      <c r="G1773" s="11">
        <v>12</v>
      </c>
      <c r="H1773" s="15">
        <f>retribucións!$E$57</f>
        <v>6822.48</v>
      </c>
      <c r="I1773" s="11" t="s">
        <v>1349</v>
      </c>
      <c r="J1773" s="24" t="s">
        <v>1350</v>
      </c>
      <c r="K1773" s="11">
        <v>1</v>
      </c>
      <c r="L1773" s="14"/>
      <c r="M1773" s="14"/>
      <c r="N1773" s="12"/>
      <c r="O1773" s="25"/>
      <c r="P1773" s="14" t="s">
        <v>4669</v>
      </c>
      <c r="Q1773" s="11" t="s">
        <v>15</v>
      </c>
      <c r="R1773" s="16">
        <v>1061</v>
      </c>
      <c r="S1773" s="12"/>
      <c r="T1773" s="13" t="s">
        <v>17</v>
      </c>
      <c r="U1773" s="13" t="s">
        <v>17</v>
      </c>
      <c r="V1773" s="11">
        <v>65</v>
      </c>
      <c r="W1773" s="14" t="s">
        <v>1056</v>
      </c>
      <c r="X1773" s="14" t="s">
        <v>1057</v>
      </c>
      <c r="Y1773" s="14" t="s">
        <v>20</v>
      </c>
      <c r="Z1773" s="14">
        <v>0</v>
      </c>
      <c r="AA1773" s="14"/>
      <c r="AB1773" s="15">
        <f>retribucións!$M$71</f>
        <v>20068.13154432</v>
      </c>
      <c r="AC1773" s="15">
        <f>retribucións!$H$57</f>
        <v>20226.167297279997</v>
      </c>
      <c r="AD1773" s="15">
        <f t="shared" si="72"/>
        <v>158.0357529599969</v>
      </c>
    </row>
    <row r="1774" spans="1:30" ht="15" customHeight="1" x14ac:dyDescent="0.25">
      <c r="A1774" s="13" t="s">
        <v>17</v>
      </c>
      <c r="B1774" s="13" t="s">
        <v>17</v>
      </c>
      <c r="C1774" s="14" t="s">
        <v>5521</v>
      </c>
      <c r="D1774" s="24" t="s">
        <v>5528</v>
      </c>
      <c r="E1774" s="14" t="s">
        <v>5529</v>
      </c>
      <c r="F1774" s="14" t="s">
        <v>2263</v>
      </c>
      <c r="G1774" s="11">
        <v>12</v>
      </c>
      <c r="H1774" s="15">
        <f>retribucións!$E$57</f>
        <v>6822.48</v>
      </c>
      <c r="I1774" s="11" t="s">
        <v>1349</v>
      </c>
      <c r="J1774" s="24" t="s">
        <v>1350</v>
      </c>
      <c r="K1774" s="11">
        <v>1</v>
      </c>
      <c r="L1774" s="14"/>
      <c r="M1774" s="14"/>
      <c r="N1774" s="12"/>
      <c r="O1774" s="25"/>
      <c r="P1774" s="14" t="s">
        <v>4669</v>
      </c>
      <c r="Q1774" s="11" t="s">
        <v>15</v>
      </c>
      <c r="R1774" s="16" t="s">
        <v>1058</v>
      </c>
      <c r="S1774" s="12"/>
      <c r="T1774" s="13" t="s">
        <v>17</v>
      </c>
      <c r="U1774" s="13" t="s">
        <v>17</v>
      </c>
      <c r="V1774" s="11">
        <v>227</v>
      </c>
      <c r="W1774" s="14" t="s">
        <v>1059</v>
      </c>
      <c r="X1774" s="14" t="s">
        <v>1060</v>
      </c>
      <c r="Y1774" s="14" t="s">
        <v>20</v>
      </c>
      <c r="Z1774" s="14">
        <v>0</v>
      </c>
      <c r="AA1774" s="14"/>
      <c r="AB1774" s="15">
        <f>retribucións!$M$71</f>
        <v>20068.13154432</v>
      </c>
      <c r="AC1774" s="15">
        <f>retribucións!$H$57</f>
        <v>20226.167297279997</v>
      </c>
      <c r="AD1774" s="15">
        <f t="shared" si="72"/>
        <v>158.0357529599969</v>
      </c>
    </row>
    <row r="1775" spans="1:30" ht="15" customHeight="1" x14ac:dyDescent="0.25">
      <c r="A1775" s="13" t="s">
        <v>17</v>
      </c>
      <c r="B1775" s="13" t="s">
        <v>119</v>
      </c>
      <c r="C1775" s="14" t="s">
        <v>5521</v>
      </c>
      <c r="D1775" s="24" t="s">
        <v>5530</v>
      </c>
      <c r="E1775" s="14" t="s">
        <v>5531</v>
      </c>
      <c r="F1775" s="14" t="s">
        <v>2263</v>
      </c>
      <c r="G1775" s="11">
        <v>12</v>
      </c>
      <c r="H1775" s="15">
        <f>retribucións!$E$57</f>
        <v>6822.48</v>
      </c>
      <c r="I1775" s="11" t="s">
        <v>1349</v>
      </c>
      <c r="J1775" s="24" t="s">
        <v>1350</v>
      </c>
      <c r="K1775" s="11">
        <v>1</v>
      </c>
      <c r="L1775" s="14"/>
      <c r="M1775" s="14"/>
      <c r="N1775" s="12"/>
      <c r="O1775" s="25"/>
      <c r="P1775" s="14" t="s">
        <v>4669</v>
      </c>
      <c r="Q1775" s="11" t="s">
        <v>15</v>
      </c>
      <c r="R1775" s="16">
        <v>1061</v>
      </c>
      <c r="S1775" s="12"/>
      <c r="T1775" s="13" t="s">
        <v>17</v>
      </c>
      <c r="U1775" s="13" t="s">
        <v>6687</v>
      </c>
      <c r="V1775" s="11" t="s">
        <v>119</v>
      </c>
      <c r="W1775" s="14" t="s">
        <v>119</v>
      </c>
      <c r="X1775" s="14" t="s">
        <v>119</v>
      </c>
      <c r="Y1775" s="14" t="s">
        <v>119</v>
      </c>
      <c r="Z1775" s="14" t="s">
        <v>119</v>
      </c>
      <c r="AA1775" s="14"/>
      <c r="AB1775" s="15">
        <f>retribucións!$M$71</f>
        <v>20068.13154432</v>
      </c>
      <c r="AC1775" s="15">
        <f>retribucións!$H$57</f>
        <v>20226.167297279997</v>
      </c>
      <c r="AD1775" s="15">
        <f t="shared" si="72"/>
        <v>158.0357529599969</v>
      </c>
    </row>
    <row r="1776" spans="1:30" ht="15" customHeight="1" x14ac:dyDescent="0.25">
      <c r="A1776" s="13" t="s">
        <v>17</v>
      </c>
      <c r="B1776" s="13" t="s">
        <v>119</v>
      </c>
      <c r="C1776" s="14" t="s">
        <v>5521</v>
      </c>
      <c r="D1776" s="24" t="s">
        <v>5532</v>
      </c>
      <c r="E1776" s="14" t="s">
        <v>5533</v>
      </c>
      <c r="F1776" s="14" t="s">
        <v>2263</v>
      </c>
      <c r="G1776" s="11">
        <v>12</v>
      </c>
      <c r="H1776" s="15">
        <f>retribucións!$E$57</f>
        <v>6822.48</v>
      </c>
      <c r="I1776" s="11" t="s">
        <v>1349</v>
      </c>
      <c r="J1776" s="24" t="s">
        <v>1350</v>
      </c>
      <c r="K1776" s="11">
        <v>1</v>
      </c>
      <c r="L1776" s="14"/>
      <c r="M1776" s="14"/>
      <c r="N1776" s="12"/>
      <c r="O1776" s="25"/>
      <c r="P1776" s="14" t="s">
        <v>4669</v>
      </c>
      <c r="Q1776" s="11" t="s">
        <v>15</v>
      </c>
      <c r="R1776" s="16">
        <v>1061</v>
      </c>
      <c r="S1776" s="12"/>
      <c r="T1776" s="13" t="s">
        <v>17</v>
      </c>
      <c r="U1776" s="13" t="s">
        <v>6687</v>
      </c>
      <c r="V1776" s="11" t="s">
        <v>119</v>
      </c>
      <c r="W1776" s="14" t="s">
        <v>119</v>
      </c>
      <c r="X1776" s="14" t="s">
        <v>119</v>
      </c>
      <c r="Y1776" s="14" t="s">
        <v>119</v>
      </c>
      <c r="Z1776" s="14" t="s">
        <v>119</v>
      </c>
      <c r="AA1776" s="14"/>
      <c r="AB1776" s="15">
        <f>retribucións!$M$71</f>
        <v>20068.13154432</v>
      </c>
      <c r="AC1776" s="15">
        <f>retribucións!$H$57</f>
        <v>20226.167297279997</v>
      </c>
      <c r="AD1776" s="15">
        <f t="shared" si="72"/>
        <v>158.0357529599969</v>
      </c>
    </row>
    <row r="1777" spans="1:30" ht="15" customHeight="1" x14ac:dyDescent="0.25">
      <c r="A1777" s="13" t="s">
        <v>17</v>
      </c>
      <c r="B1777" s="13" t="s">
        <v>119</v>
      </c>
      <c r="C1777" s="14" t="s">
        <v>5521</v>
      </c>
      <c r="D1777" s="24" t="s">
        <v>5534</v>
      </c>
      <c r="E1777" s="14" t="s">
        <v>5535</v>
      </c>
      <c r="F1777" s="14" t="s">
        <v>2263</v>
      </c>
      <c r="G1777" s="11">
        <v>12</v>
      </c>
      <c r="H1777" s="15">
        <f>retribucións!$E$57</f>
        <v>6822.48</v>
      </c>
      <c r="I1777" s="11" t="s">
        <v>1349</v>
      </c>
      <c r="J1777" s="24" t="s">
        <v>1350</v>
      </c>
      <c r="K1777" s="11">
        <v>1</v>
      </c>
      <c r="L1777" s="14"/>
      <c r="M1777" s="14"/>
      <c r="N1777" s="12"/>
      <c r="O1777" s="25"/>
      <c r="P1777" s="14" t="s">
        <v>4669</v>
      </c>
      <c r="Q1777" s="11" t="s">
        <v>15</v>
      </c>
      <c r="R1777" s="16" t="s">
        <v>1058</v>
      </c>
      <c r="S1777" s="12"/>
      <c r="T1777" s="13" t="s">
        <v>17</v>
      </c>
      <c r="U1777" s="13" t="s">
        <v>6687</v>
      </c>
      <c r="V1777" s="11" t="s">
        <v>119</v>
      </c>
      <c r="W1777" s="14" t="s">
        <v>119</v>
      </c>
      <c r="X1777" s="14" t="s">
        <v>119</v>
      </c>
      <c r="Y1777" s="14" t="s">
        <v>119</v>
      </c>
      <c r="Z1777" s="14" t="s">
        <v>119</v>
      </c>
      <c r="AA1777" s="14"/>
      <c r="AB1777" s="15">
        <f>retribucións!$M$71</f>
        <v>20068.13154432</v>
      </c>
      <c r="AC1777" s="15">
        <f>retribucións!$H$57</f>
        <v>20226.167297279997</v>
      </c>
      <c r="AD1777" s="15">
        <f t="shared" ref="AD1777:AD1840" si="73">AC1777-AB1777</f>
        <v>158.0357529599969</v>
      </c>
    </row>
    <row r="1778" spans="1:30" ht="15" customHeight="1" x14ac:dyDescent="0.25">
      <c r="A1778" s="13" t="s">
        <v>17</v>
      </c>
      <c r="B1778" s="13" t="s">
        <v>119</v>
      </c>
      <c r="C1778" s="14" t="s">
        <v>5521</v>
      </c>
      <c r="D1778" s="24" t="s">
        <v>5536</v>
      </c>
      <c r="E1778" s="14" t="s">
        <v>5537</v>
      </c>
      <c r="F1778" s="14" t="s">
        <v>1348</v>
      </c>
      <c r="G1778" s="11">
        <v>12</v>
      </c>
      <c r="H1778" s="15">
        <f>retribucións!$E$57</f>
        <v>6822.48</v>
      </c>
      <c r="I1778" s="11" t="s">
        <v>1349</v>
      </c>
      <c r="J1778" s="24" t="s">
        <v>1350</v>
      </c>
      <c r="K1778" s="11">
        <v>11</v>
      </c>
      <c r="L1778" s="14"/>
      <c r="M1778" s="14"/>
      <c r="N1778" s="12"/>
      <c r="O1778" s="25"/>
      <c r="P1778" s="14" t="s">
        <v>4669</v>
      </c>
      <c r="Q1778" s="11" t="s">
        <v>15</v>
      </c>
      <c r="R1778" s="16" t="s">
        <v>5538</v>
      </c>
      <c r="S1778" s="12"/>
      <c r="T1778" s="13" t="s">
        <v>17</v>
      </c>
      <c r="U1778" s="13" t="s">
        <v>6687</v>
      </c>
      <c r="V1778" s="11" t="s">
        <v>119</v>
      </c>
      <c r="W1778" s="14" t="s">
        <v>119</v>
      </c>
      <c r="X1778" s="14" t="s">
        <v>119</v>
      </c>
      <c r="Y1778" s="14" t="s">
        <v>119</v>
      </c>
      <c r="Z1778" s="14" t="s">
        <v>119</v>
      </c>
      <c r="AA1778" s="14"/>
      <c r="AB1778" s="15">
        <f>retribucións!$M$71</f>
        <v>20068.13154432</v>
      </c>
      <c r="AC1778" s="15">
        <f>retribucións!$H$57</f>
        <v>20226.167297279997</v>
      </c>
      <c r="AD1778" s="15">
        <f t="shared" si="73"/>
        <v>158.0357529599969</v>
      </c>
    </row>
    <row r="1779" spans="1:30" ht="15" customHeight="1" x14ac:dyDescent="0.25">
      <c r="A1779" s="13" t="s">
        <v>17</v>
      </c>
      <c r="B1779" s="13" t="s">
        <v>119</v>
      </c>
      <c r="C1779" s="14" t="s">
        <v>5539</v>
      </c>
      <c r="D1779" s="24" t="s">
        <v>5540</v>
      </c>
      <c r="E1779" s="14" t="s">
        <v>5541</v>
      </c>
      <c r="F1779" s="14" t="s">
        <v>1903</v>
      </c>
      <c r="G1779" s="11">
        <v>12</v>
      </c>
      <c r="H1779" s="15">
        <f>retribucións!$E$57</f>
        <v>6822.48</v>
      </c>
      <c r="I1779" s="11" t="s">
        <v>1349</v>
      </c>
      <c r="J1779" s="24" t="s">
        <v>1350</v>
      </c>
      <c r="K1779" s="11">
        <v>1</v>
      </c>
      <c r="L1779" s="14"/>
      <c r="M1779" s="14"/>
      <c r="N1779" s="12"/>
      <c r="O1779" s="25"/>
      <c r="P1779" s="14" t="s">
        <v>4669</v>
      </c>
      <c r="Q1779" s="11" t="s">
        <v>15</v>
      </c>
      <c r="R1779" s="16">
        <v>910</v>
      </c>
      <c r="S1779" s="12"/>
      <c r="T1779" s="13" t="s">
        <v>17</v>
      </c>
      <c r="U1779" s="13" t="s">
        <v>6687</v>
      </c>
      <c r="V1779" s="11" t="s">
        <v>119</v>
      </c>
      <c r="W1779" s="14" t="s">
        <v>119</v>
      </c>
      <c r="X1779" s="14" t="s">
        <v>119</v>
      </c>
      <c r="Y1779" s="14" t="s">
        <v>119</v>
      </c>
      <c r="Z1779" s="14" t="s">
        <v>119</v>
      </c>
      <c r="AA1779" s="14"/>
      <c r="AB1779" s="15">
        <f>retribucións!$M$71</f>
        <v>20068.13154432</v>
      </c>
      <c r="AC1779" s="15">
        <f>retribucións!$H$57</f>
        <v>20226.167297279997</v>
      </c>
      <c r="AD1779" s="15">
        <f t="shared" si="73"/>
        <v>158.0357529599969</v>
      </c>
    </row>
    <row r="1780" spans="1:30" ht="15" customHeight="1" x14ac:dyDescent="0.25">
      <c r="A1780" s="13" t="s">
        <v>17</v>
      </c>
      <c r="B1780" s="13" t="s">
        <v>119</v>
      </c>
      <c r="C1780" s="14" t="s">
        <v>5539</v>
      </c>
      <c r="D1780" s="24" t="s">
        <v>5542</v>
      </c>
      <c r="E1780" s="14" t="s">
        <v>5543</v>
      </c>
      <c r="F1780" s="14" t="s">
        <v>1903</v>
      </c>
      <c r="G1780" s="11">
        <v>12</v>
      </c>
      <c r="H1780" s="15">
        <f>retribucións!$E$57</f>
        <v>6822.48</v>
      </c>
      <c r="I1780" s="11" t="s">
        <v>1349</v>
      </c>
      <c r="J1780" s="24" t="s">
        <v>1350</v>
      </c>
      <c r="K1780" s="11">
        <v>1</v>
      </c>
      <c r="L1780" s="14"/>
      <c r="M1780" s="14"/>
      <c r="N1780" s="12"/>
      <c r="O1780" s="25"/>
      <c r="P1780" s="14" t="s">
        <v>4669</v>
      </c>
      <c r="Q1780" s="11" t="s">
        <v>15</v>
      </c>
      <c r="R1780" s="16">
        <v>4159</v>
      </c>
      <c r="S1780" s="12"/>
      <c r="T1780" s="13" t="s">
        <v>17</v>
      </c>
      <c r="U1780" s="13" t="s">
        <v>6687</v>
      </c>
      <c r="V1780" s="11" t="s">
        <v>119</v>
      </c>
      <c r="W1780" s="14" t="s">
        <v>119</v>
      </c>
      <c r="X1780" s="14" t="s">
        <v>119</v>
      </c>
      <c r="Y1780" s="14" t="s">
        <v>119</v>
      </c>
      <c r="Z1780" s="14" t="s">
        <v>119</v>
      </c>
      <c r="AA1780" s="14"/>
      <c r="AB1780" s="15">
        <f>retribucións!$M$71</f>
        <v>20068.13154432</v>
      </c>
      <c r="AC1780" s="15">
        <f>retribucións!$H$57</f>
        <v>20226.167297279997</v>
      </c>
      <c r="AD1780" s="15">
        <f t="shared" si="73"/>
        <v>158.0357529599969</v>
      </c>
    </row>
    <row r="1781" spans="1:30" ht="15" customHeight="1" x14ac:dyDescent="0.25">
      <c r="A1781" s="13" t="s">
        <v>17</v>
      </c>
      <c r="B1781" s="13" t="s">
        <v>119</v>
      </c>
      <c r="C1781" s="14" t="s">
        <v>5539</v>
      </c>
      <c r="D1781" s="24" t="s">
        <v>5544</v>
      </c>
      <c r="E1781" s="14" t="s">
        <v>5545</v>
      </c>
      <c r="F1781" s="14" t="s">
        <v>1903</v>
      </c>
      <c r="G1781" s="11">
        <v>12</v>
      </c>
      <c r="H1781" s="15">
        <f>retribucións!$E$57</f>
        <v>6822.48</v>
      </c>
      <c r="I1781" s="11" t="s">
        <v>1349</v>
      </c>
      <c r="J1781" s="24" t="s">
        <v>1350</v>
      </c>
      <c r="K1781" s="11">
        <v>1</v>
      </c>
      <c r="L1781" s="14"/>
      <c r="M1781" s="14"/>
      <c r="N1781" s="12"/>
      <c r="O1781" s="25"/>
      <c r="P1781" s="14" t="s">
        <v>4669</v>
      </c>
      <c r="Q1781" s="11" t="s">
        <v>15</v>
      </c>
      <c r="R1781" s="16">
        <v>4159</v>
      </c>
      <c r="S1781" s="12"/>
      <c r="T1781" s="13" t="s">
        <v>17</v>
      </c>
      <c r="U1781" s="13" t="s">
        <v>6687</v>
      </c>
      <c r="V1781" s="11" t="s">
        <v>119</v>
      </c>
      <c r="W1781" s="14" t="s">
        <v>119</v>
      </c>
      <c r="X1781" s="14" t="s">
        <v>119</v>
      </c>
      <c r="Y1781" s="14" t="s">
        <v>119</v>
      </c>
      <c r="Z1781" s="14" t="s">
        <v>119</v>
      </c>
      <c r="AA1781" s="14"/>
      <c r="AB1781" s="15">
        <f>retribucións!$M$71</f>
        <v>20068.13154432</v>
      </c>
      <c r="AC1781" s="15">
        <f>retribucións!$H$57</f>
        <v>20226.167297279997</v>
      </c>
      <c r="AD1781" s="15">
        <f t="shared" si="73"/>
        <v>158.0357529599969</v>
      </c>
    </row>
    <row r="1782" spans="1:30" ht="15" customHeight="1" x14ac:dyDescent="0.25">
      <c r="A1782" s="13" t="s">
        <v>17</v>
      </c>
      <c r="B1782" s="13" t="s">
        <v>119</v>
      </c>
      <c r="C1782" s="14" t="s">
        <v>5539</v>
      </c>
      <c r="D1782" s="24" t="s">
        <v>5546</v>
      </c>
      <c r="E1782" s="14" t="s">
        <v>5547</v>
      </c>
      <c r="F1782" s="14" t="s">
        <v>2263</v>
      </c>
      <c r="G1782" s="11">
        <v>12</v>
      </c>
      <c r="H1782" s="15">
        <f>retribucións!$E$57</f>
        <v>6822.48</v>
      </c>
      <c r="I1782" s="11" t="s">
        <v>1349</v>
      </c>
      <c r="J1782" s="24" t="s">
        <v>1350</v>
      </c>
      <c r="K1782" s="11">
        <v>1</v>
      </c>
      <c r="L1782" s="14"/>
      <c r="M1782" s="14"/>
      <c r="N1782" s="12"/>
      <c r="O1782" s="25"/>
      <c r="P1782" s="14" t="s">
        <v>4665</v>
      </c>
      <c r="Q1782" s="11" t="s">
        <v>15</v>
      </c>
      <c r="R1782" s="16" t="s">
        <v>1061</v>
      </c>
      <c r="S1782" s="12"/>
      <c r="T1782" s="13" t="s">
        <v>17</v>
      </c>
      <c r="U1782" s="13" t="s">
        <v>6687</v>
      </c>
      <c r="V1782" s="11" t="s">
        <v>119</v>
      </c>
      <c r="W1782" s="14" t="s">
        <v>119</v>
      </c>
      <c r="X1782" s="14" t="s">
        <v>119</v>
      </c>
      <c r="Y1782" s="14" t="s">
        <v>119</v>
      </c>
      <c r="Z1782" s="14" t="s">
        <v>119</v>
      </c>
      <c r="AA1782" s="14"/>
      <c r="AB1782" s="15">
        <f>retribucións!$I$71</f>
        <v>19482.845169600001</v>
      </c>
      <c r="AC1782" s="15">
        <f>retribucións!$H$57</f>
        <v>20226.167297279997</v>
      </c>
      <c r="AD1782" s="15">
        <f t="shared" si="73"/>
        <v>743.3221276799959</v>
      </c>
    </row>
    <row r="1783" spans="1:30" ht="15" customHeight="1" x14ac:dyDescent="0.25">
      <c r="A1783" s="13" t="s">
        <v>17</v>
      </c>
      <c r="B1783" s="13" t="s">
        <v>119</v>
      </c>
      <c r="C1783" s="14" t="s">
        <v>5539</v>
      </c>
      <c r="D1783" s="24" t="s">
        <v>5548</v>
      </c>
      <c r="E1783" s="14" t="s">
        <v>5549</v>
      </c>
      <c r="F1783" s="14" t="s">
        <v>2263</v>
      </c>
      <c r="G1783" s="11">
        <v>12</v>
      </c>
      <c r="H1783" s="15">
        <f>retribucións!$E$57</f>
        <v>6822.48</v>
      </c>
      <c r="I1783" s="11" t="s">
        <v>1349</v>
      </c>
      <c r="J1783" s="24" t="s">
        <v>1350</v>
      </c>
      <c r="K1783" s="11">
        <v>1</v>
      </c>
      <c r="L1783" s="14"/>
      <c r="M1783" s="14"/>
      <c r="N1783" s="12"/>
      <c r="O1783" s="25"/>
      <c r="P1783" s="14" t="s">
        <v>4665</v>
      </c>
      <c r="Q1783" s="11" t="s">
        <v>15</v>
      </c>
      <c r="R1783" s="16" t="s">
        <v>1061</v>
      </c>
      <c r="S1783" s="12"/>
      <c r="T1783" s="13" t="s">
        <v>17</v>
      </c>
      <c r="U1783" s="13" t="s">
        <v>6687</v>
      </c>
      <c r="V1783" s="11" t="s">
        <v>119</v>
      </c>
      <c r="W1783" s="14" t="s">
        <v>119</v>
      </c>
      <c r="X1783" s="14" t="s">
        <v>119</v>
      </c>
      <c r="Y1783" s="14" t="s">
        <v>119</v>
      </c>
      <c r="Z1783" s="14" t="s">
        <v>119</v>
      </c>
      <c r="AA1783" s="14"/>
      <c r="AB1783" s="15">
        <f>retribucións!$I$71</f>
        <v>19482.845169600001</v>
      </c>
      <c r="AC1783" s="15">
        <f>retribucións!$H$57</f>
        <v>20226.167297279997</v>
      </c>
      <c r="AD1783" s="15">
        <f t="shared" si="73"/>
        <v>743.3221276799959</v>
      </c>
    </row>
    <row r="1784" spans="1:30" ht="15" customHeight="1" x14ac:dyDescent="0.25">
      <c r="A1784" s="13" t="s">
        <v>17</v>
      </c>
      <c r="B1784" s="13" t="s">
        <v>119</v>
      </c>
      <c r="C1784" s="14" t="s">
        <v>5539</v>
      </c>
      <c r="D1784" s="24" t="s">
        <v>5550</v>
      </c>
      <c r="E1784" s="14" t="s">
        <v>5551</v>
      </c>
      <c r="F1784" s="14" t="s">
        <v>2263</v>
      </c>
      <c r="G1784" s="11">
        <v>12</v>
      </c>
      <c r="H1784" s="15">
        <f>retribucións!$E$57</f>
        <v>6822.48</v>
      </c>
      <c r="I1784" s="11" t="s">
        <v>1349</v>
      </c>
      <c r="J1784" s="24" t="s">
        <v>1350</v>
      </c>
      <c r="K1784" s="11">
        <v>1</v>
      </c>
      <c r="L1784" s="14"/>
      <c r="M1784" s="14"/>
      <c r="N1784" s="12"/>
      <c r="O1784" s="25"/>
      <c r="P1784" s="14" t="s">
        <v>4669</v>
      </c>
      <c r="Q1784" s="11" t="s">
        <v>15</v>
      </c>
      <c r="R1784" s="16" t="s">
        <v>1044</v>
      </c>
      <c r="S1784" s="12"/>
      <c r="T1784" s="13" t="s">
        <v>17</v>
      </c>
      <c r="U1784" s="13" t="s">
        <v>6687</v>
      </c>
      <c r="V1784" s="11" t="s">
        <v>119</v>
      </c>
      <c r="W1784" s="14" t="s">
        <v>119</v>
      </c>
      <c r="X1784" s="14" t="s">
        <v>119</v>
      </c>
      <c r="Y1784" s="14" t="s">
        <v>119</v>
      </c>
      <c r="Z1784" s="14" t="s">
        <v>119</v>
      </c>
      <c r="AA1784" s="14"/>
      <c r="AB1784" s="15">
        <f>retribucións!$M$71</f>
        <v>20068.13154432</v>
      </c>
      <c r="AC1784" s="15">
        <f>retribucións!$H$57</f>
        <v>20226.167297279997</v>
      </c>
      <c r="AD1784" s="15">
        <f t="shared" si="73"/>
        <v>158.0357529599969</v>
      </c>
    </row>
    <row r="1785" spans="1:30" ht="15" customHeight="1" x14ac:dyDescent="0.25">
      <c r="A1785" s="13" t="s">
        <v>17</v>
      </c>
      <c r="B1785" s="13" t="s">
        <v>17</v>
      </c>
      <c r="C1785" s="14" t="s">
        <v>5539</v>
      </c>
      <c r="D1785" s="24" t="s">
        <v>5552</v>
      </c>
      <c r="E1785" s="14" t="s">
        <v>5553</v>
      </c>
      <c r="F1785" s="14" t="s">
        <v>2263</v>
      </c>
      <c r="G1785" s="11">
        <v>12</v>
      </c>
      <c r="H1785" s="15">
        <f>retribucións!$E$57</f>
        <v>6822.48</v>
      </c>
      <c r="I1785" s="11" t="s">
        <v>1349</v>
      </c>
      <c r="J1785" s="24" t="s">
        <v>1350</v>
      </c>
      <c r="K1785" s="11">
        <v>1</v>
      </c>
      <c r="L1785" s="14"/>
      <c r="M1785" s="14"/>
      <c r="N1785" s="12"/>
      <c r="O1785" s="25"/>
      <c r="P1785" s="14" t="s">
        <v>4665</v>
      </c>
      <c r="Q1785" s="11" t="s">
        <v>15</v>
      </c>
      <c r="R1785" s="16" t="s">
        <v>1061</v>
      </c>
      <c r="S1785" s="12"/>
      <c r="T1785" s="13" t="s">
        <v>17</v>
      </c>
      <c r="U1785" s="13" t="s">
        <v>17</v>
      </c>
      <c r="V1785" s="11">
        <v>340</v>
      </c>
      <c r="W1785" s="14" t="s">
        <v>1062</v>
      </c>
      <c r="X1785" s="14" t="s">
        <v>1063</v>
      </c>
      <c r="Y1785" s="14" t="s">
        <v>20</v>
      </c>
      <c r="Z1785" s="14">
        <v>0</v>
      </c>
      <c r="AA1785" s="14"/>
      <c r="AB1785" s="15">
        <f>retribucións!$I$71</f>
        <v>19482.845169600001</v>
      </c>
      <c r="AC1785" s="15">
        <f>retribucións!$H$57</f>
        <v>20226.167297279997</v>
      </c>
      <c r="AD1785" s="15">
        <f t="shared" si="73"/>
        <v>743.3221276799959</v>
      </c>
    </row>
    <row r="1786" spans="1:30" ht="15" customHeight="1" x14ac:dyDescent="0.25">
      <c r="A1786" s="13" t="s">
        <v>17</v>
      </c>
      <c r="B1786" s="13" t="s">
        <v>119</v>
      </c>
      <c r="C1786" s="14" t="s">
        <v>5539</v>
      </c>
      <c r="D1786" s="24" t="s">
        <v>5554</v>
      </c>
      <c r="E1786" s="14" t="s">
        <v>5555</v>
      </c>
      <c r="F1786" s="14" t="s">
        <v>2263</v>
      </c>
      <c r="G1786" s="11">
        <v>12</v>
      </c>
      <c r="H1786" s="15">
        <f>retribucións!$E$57</f>
        <v>6822.48</v>
      </c>
      <c r="I1786" s="11" t="s">
        <v>1349</v>
      </c>
      <c r="J1786" s="24" t="s">
        <v>1350</v>
      </c>
      <c r="K1786" s="11">
        <v>1</v>
      </c>
      <c r="L1786" s="14"/>
      <c r="M1786" s="14"/>
      <c r="N1786" s="12"/>
      <c r="O1786" s="25"/>
      <c r="P1786" s="14" t="s">
        <v>4669</v>
      </c>
      <c r="Q1786" s="11" t="s">
        <v>15</v>
      </c>
      <c r="R1786" s="16" t="s">
        <v>1044</v>
      </c>
      <c r="S1786" s="12"/>
      <c r="T1786" s="13" t="s">
        <v>17</v>
      </c>
      <c r="U1786" s="13" t="s">
        <v>6687</v>
      </c>
      <c r="V1786" s="11" t="s">
        <v>119</v>
      </c>
      <c r="W1786" s="14" t="s">
        <v>119</v>
      </c>
      <c r="X1786" s="14" t="s">
        <v>119</v>
      </c>
      <c r="Y1786" s="14" t="s">
        <v>119</v>
      </c>
      <c r="Z1786" s="14" t="s">
        <v>119</v>
      </c>
      <c r="AA1786" s="14"/>
      <c r="AB1786" s="15">
        <f>retribucións!$M$71</f>
        <v>20068.13154432</v>
      </c>
      <c r="AC1786" s="15">
        <f>retribucións!$H$57</f>
        <v>20226.167297279997</v>
      </c>
      <c r="AD1786" s="15">
        <f t="shared" si="73"/>
        <v>158.0357529599969</v>
      </c>
    </row>
    <row r="1787" spans="1:30" ht="15" customHeight="1" x14ac:dyDescent="0.25">
      <c r="A1787" s="13" t="s">
        <v>17</v>
      </c>
      <c r="B1787" s="13" t="s">
        <v>119</v>
      </c>
      <c r="C1787" s="14" t="s">
        <v>5539</v>
      </c>
      <c r="D1787" s="24" t="s">
        <v>5556</v>
      </c>
      <c r="E1787" s="14" t="s">
        <v>5557</v>
      </c>
      <c r="F1787" s="14" t="s">
        <v>2263</v>
      </c>
      <c r="G1787" s="11">
        <v>12</v>
      </c>
      <c r="H1787" s="15">
        <f>retribucións!$E$57</f>
        <v>6822.48</v>
      </c>
      <c r="I1787" s="11" t="s">
        <v>1349</v>
      </c>
      <c r="J1787" s="24" t="s">
        <v>1350</v>
      </c>
      <c r="K1787" s="11">
        <v>1</v>
      </c>
      <c r="L1787" s="14"/>
      <c r="M1787" s="14"/>
      <c r="N1787" s="12"/>
      <c r="O1787" s="25"/>
      <c r="P1787" s="14" t="s">
        <v>4669</v>
      </c>
      <c r="Q1787" s="11" t="s">
        <v>15</v>
      </c>
      <c r="R1787" s="16" t="s">
        <v>1044</v>
      </c>
      <c r="S1787" s="12"/>
      <c r="T1787" s="13" t="s">
        <v>17</v>
      </c>
      <c r="U1787" s="13" t="s">
        <v>6687</v>
      </c>
      <c r="V1787" s="11" t="s">
        <v>119</v>
      </c>
      <c r="W1787" s="14" t="s">
        <v>119</v>
      </c>
      <c r="X1787" s="14" t="s">
        <v>119</v>
      </c>
      <c r="Y1787" s="14" t="s">
        <v>119</v>
      </c>
      <c r="Z1787" s="14" t="s">
        <v>119</v>
      </c>
      <c r="AA1787" s="14"/>
      <c r="AB1787" s="15">
        <f>retribucións!$M$71</f>
        <v>20068.13154432</v>
      </c>
      <c r="AC1787" s="15">
        <f>retribucións!$H$57</f>
        <v>20226.167297279997</v>
      </c>
      <c r="AD1787" s="15">
        <f t="shared" si="73"/>
        <v>158.0357529599969</v>
      </c>
    </row>
    <row r="1788" spans="1:30" ht="15" customHeight="1" x14ac:dyDescent="0.25">
      <c r="A1788" s="13" t="s">
        <v>17</v>
      </c>
      <c r="B1788" s="13" t="s">
        <v>119</v>
      </c>
      <c r="C1788" s="14" t="s">
        <v>5539</v>
      </c>
      <c r="D1788" s="24" t="s">
        <v>5558</v>
      </c>
      <c r="E1788" s="14" t="s">
        <v>5559</v>
      </c>
      <c r="F1788" s="14" t="s">
        <v>2263</v>
      </c>
      <c r="G1788" s="11">
        <v>12</v>
      </c>
      <c r="H1788" s="15">
        <f>retribucións!$E$57</f>
        <v>6822.48</v>
      </c>
      <c r="I1788" s="11" t="s">
        <v>1349</v>
      </c>
      <c r="J1788" s="24" t="s">
        <v>1350</v>
      </c>
      <c r="K1788" s="11">
        <v>1</v>
      </c>
      <c r="L1788" s="14"/>
      <c r="M1788" s="14"/>
      <c r="N1788" s="12"/>
      <c r="O1788" s="25"/>
      <c r="P1788" s="14" t="s">
        <v>4669</v>
      </c>
      <c r="Q1788" s="11" t="s">
        <v>15</v>
      </c>
      <c r="R1788" s="16" t="s">
        <v>5419</v>
      </c>
      <c r="S1788" s="12"/>
      <c r="T1788" s="13" t="s">
        <v>17</v>
      </c>
      <c r="U1788" s="13" t="s">
        <v>6687</v>
      </c>
      <c r="V1788" s="11" t="s">
        <v>119</v>
      </c>
      <c r="W1788" s="14" t="s">
        <v>119</v>
      </c>
      <c r="X1788" s="14" t="s">
        <v>119</v>
      </c>
      <c r="Y1788" s="14" t="s">
        <v>119</v>
      </c>
      <c r="Z1788" s="14" t="s">
        <v>119</v>
      </c>
      <c r="AA1788" s="14"/>
      <c r="AB1788" s="15">
        <f>retribucións!$M$71</f>
        <v>20068.13154432</v>
      </c>
      <c r="AC1788" s="15">
        <f>retribucións!$H$57</f>
        <v>20226.167297279997</v>
      </c>
      <c r="AD1788" s="15">
        <f t="shared" si="73"/>
        <v>158.0357529599969</v>
      </c>
    </row>
    <row r="1789" spans="1:30" ht="15" customHeight="1" x14ac:dyDescent="0.25">
      <c r="A1789" s="13" t="s">
        <v>17</v>
      </c>
      <c r="B1789" s="13" t="s">
        <v>119</v>
      </c>
      <c r="C1789" s="14" t="s">
        <v>5539</v>
      </c>
      <c r="D1789" s="24" t="s">
        <v>5560</v>
      </c>
      <c r="E1789" s="14" t="s">
        <v>5561</v>
      </c>
      <c r="F1789" s="14" t="s">
        <v>2263</v>
      </c>
      <c r="G1789" s="11">
        <v>12</v>
      </c>
      <c r="H1789" s="15">
        <f>retribucións!$E$57</f>
        <v>6822.48</v>
      </c>
      <c r="I1789" s="11" t="s">
        <v>1349</v>
      </c>
      <c r="J1789" s="24" t="s">
        <v>1350</v>
      </c>
      <c r="K1789" s="11">
        <v>1</v>
      </c>
      <c r="L1789" s="14"/>
      <c r="M1789" s="14"/>
      <c r="N1789" s="12"/>
      <c r="O1789" s="25"/>
      <c r="P1789" s="14" t="s">
        <v>4669</v>
      </c>
      <c r="Q1789" s="11" t="s">
        <v>15</v>
      </c>
      <c r="R1789" s="16" t="s">
        <v>1044</v>
      </c>
      <c r="S1789" s="12"/>
      <c r="T1789" s="13" t="s">
        <v>17</v>
      </c>
      <c r="U1789" s="13" t="s">
        <v>6687</v>
      </c>
      <c r="V1789" s="11" t="s">
        <v>119</v>
      </c>
      <c r="W1789" s="14" t="s">
        <v>119</v>
      </c>
      <c r="X1789" s="14" t="s">
        <v>119</v>
      </c>
      <c r="Y1789" s="14" t="s">
        <v>119</v>
      </c>
      <c r="Z1789" s="14" t="s">
        <v>119</v>
      </c>
      <c r="AA1789" s="14"/>
      <c r="AB1789" s="15">
        <f>retribucións!$M$71</f>
        <v>20068.13154432</v>
      </c>
      <c r="AC1789" s="15">
        <f>retribucións!$H$57</f>
        <v>20226.167297279997</v>
      </c>
      <c r="AD1789" s="15">
        <f t="shared" si="73"/>
        <v>158.0357529599969</v>
      </c>
    </row>
    <row r="1790" spans="1:30" ht="15" customHeight="1" x14ac:dyDescent="0.25">
      <c r="A1790" s="13" t="s">
        <v>17</v>
      </c>
      <c r="B1790" s="13" t="s">
        <v>17</v>
      </c>
      <c r="C1790" s="14" t="s">
        <v>5539</v>
      </c>
      <c r="D1790" s="24" t="s">
        <v>5562</v>
      </c>
      <c r="E1790" s="14" t="s">
        <v>5563</v>
      </c>
      <c r="F1790" s="14" t="s">
        <v>2263</v>
      </c>
      <c r="G1790" s="11">
        <v>12</v>
      </c>
      <c r="H1790" s="15">
        <f>retribucións!$E$57</f>
        <v>6822.48</v>
      </c>
      <c r="I1790" s="11" t="s">
        <v>1349</v>
      </c>
      <c r="J1790" s="24" t="s">
        <v>1350</v>
      </c>
      <c r="K1790" s="11">
        <v>1</v>
      </c>
      <c r="L1790" s="14"/>
      <c r="M1790" s="14"/>
      <c r="N1790" s="12"/>
      <c r="O1790" s="25"/>
      <c r="P1790" s="14" t="s">
        <v>4665</v>
      </c>
      <c r="Q1790" s="11" t="s">
        <v>15</v>
      </c>
      <c r="R1790" s="16" t="s">
        <v>1061</v>
      </c>
      <c r="S1790" s="12"/>
      <c r="T1790" s="13" t="s">
        <v>17</v>
      </c>
      <c r="U1790" s="13" t="s">
        <v>17</v>
      </c>
      <c r="V1790" s="11">
        <v>375</v>
      </c>
      <c r="W1790" s="14" t="s">
        <v>1064</v>
      </c>
      <c r="X1790" s="14" t="s">
        <v>1065</v>
      </c>
      <c r="Y1790" s="14" t="s">
        <v>20</v>
      </c>
      <c r="Z1790" s="14">
        <v>0</v>
      </c>
      <c r="AA1790" s="14"/>
      <c r="AB1790" s="15">
        <f>retribucións!$I$71</f>
        <v>19482.845169600001</v>
      </c>
      <c r="AC1790" s="15">
        <f>retribucións!$H$57</f>
        <v>20226.167297279997</v>
      </c>
      <c r="AD1790" s="15">
        <f t="shared" si="73"/>
        <v>743.3221276799959</v>
      </c>
    </row>
    <row r="1791" spans="1:30" ht="15" customHeight="1" x14ac:dyDescent="0.25">
      <c r="A1791" s="13" t="s">
        <v>17</v>
      </c>
      <c r="B1791" s="13" t="s">
        <v>17</v>
      </c>
      <c r="C1791" s="14" t="s">
        <v>5539</v>
      </c>
      <c r="D1791" s="24" t="s">
        <v>5564</v>
      </c>
      <c r="E1791" s="14" t="s">
        <v>5565</v>
      </c>
      <c r="F1791" s="14" t="s">
        <v>2263</v>
      </c>
      <c r="G1791" s="11">
        <v>12</v>
      </c>
      <c r="H1791" s="15">
        <f>retribucións!$E$57</f>
        <v>6822.48</v>
      </c>
      <c r="I1791" s="11" t="s">
        <v>1349</v>
      </c>
      <c r="J1791" s="24" t="s">
        <v>1350</v>
      </c>
      <c r="K1791" s="11">
        <v>1</v>
      </c>
      <c r="L1791" s="14"/>
      <c r="M1791" s="14"/>
      <c r="N1791" s="12"/>
      <c r="O1791" s="25"/>
      <c r="P1791" s="14" t="s">
        <v>4669</v>
      </c>
      <c r="Q1791" s="11" t="s">
        <v>15</v>
      </c>
      <c r="R1791" s="16" t="s">
        <v>1044</v>
      </c>
      <c r="S1791" s="12"/>
      <c r="T1791" s="13" t="s">
        <v>17</v>
      </c>
      <c r="U1791" s="13" t="s">
        <v>17</v>
      </c>
      <c r="V1791" s="11">
        <v>543</v>
      </c>
      <c r="W1791" s="14" t="s">
        <v>1066</v>
      </c>
      <c r="X1791" s="14" t="s">
        <v>1067</v>
      </c>
      <c r="Y1791" s="14" t="s">
        <v>20</v>
      </c>
      <c r="Z1791" s="14">
        <v>0</v>
      </c>
      <c r="AA1791" s="14"/>
      <c r="AB1791" s="15">
        <f>retribucións!$M$71</f>
        <v>20068.13154432</v>
      </c>
      <c r="AC1791" s="15">
        <f>retribucións!$H$57</f>
        <v>20226.167297279997</v>
      </c>
      <c r="AD1791" s="15">
        <f t="shared" si="73"/>
        <v>158.0357529599969</v>
      </c>
    </row>
    <row r="1792" spans="1:30" ht="15" customHeight="1" x14ac:dyDescent="0.25">
      <c r="A1792" s="13" t="s">
        <v>17</v>
      </c>
      <c r="B1792" s="13" t="s">
        <v>119</v>
      </c>
      <c r="C1792" s="14" t="s">
        <v>5539</v>
      </c>
      <c r="D1792" s="24" t="s">
        <v>5566</v>
      </c>
      <c r="E1792" s="14" t="s">
        <v>5567</v>
      </c>
      <c r="F1792" s="14" t="s">
        <v>2263</v>
      </c>
      <c r="G1792" s="11">
        <v>12</v>
      </c>
      <c r="H1792" s="15">
        <f>retribucións!$E$57</f>
        <v>6822.48</v>
      </c>
      <c r="I1792" s="11" t="s">
        <v>1349</v>
      </c>
      <c r="J1792" s="24" t="s">
        <v>1350</v>
      </c>
      <c r="K1792" s="11">
        <v>1</v>
      </c>
      <c r="L1792" s="14"/>
      <c r="M1792" s="14"/>
      <c r="N1792" s="12"/>
      <c r="O1792" s="25"/>
      <c r="P1792" s="14" t="s">
        <v>4665</v>
      </c>
      <c r="Q1792" s="11" t="s">
        <v>15</v>
      </c>
      <c r="R1792" s="16" t="s">
        <v>1061</v>
      </c>
      <c r="S1792" s="12"/>
      <c r="T1792" s="13" t="s">
        <v>17</v>
      </c>
      <c r="U1792" s="13" t="s">
        <v>6687</v>
      </c>
      <c r="V1792" s="11" t="s">
        <v>119</v>
      </c>
      <c r="W1792" s="14" t="s">
        <v>119</v>
      </c>
      <c r="X1792" s="14" t="s">
        <v>119</v>
      </c>
      <c r="Y1792" s="14" t="s">
        <v>119</v>
      </c>
      <c r="Z1792" s="14" t="s">
        <v>119</v>
      </c>
      <c r="AA1792" s="14"/>
      <c r="AB1792" s="15">
        <f>retribucións!$I$71</f>
        <v>19482.845169600001</v>
      </c>
      <c r="AC1792" s="15">
        <f>retribucións!$H$57</f>
        <v>20226.167297279997</v>
      </c>
      <c r="AD1792" s="15">
        <f t="shared" si="73"/>
        <v>743.3221276799959</v>
      </c>
    </row>
    <row r="1793" spans="1:30" ht="15" customHeight="1" x14ac:dyDescent="0.25">
      <c r="A1793" s="13" t="s">
        <v>17</v>
      </c>
      <c r="B1793" s="13" t="s">
        <v>17</v>
      </c>
      <c r="C1793" s="14" t="s">
        <v>5539</v>
      </c>
      <c r="D1793" s="24" t="s">
        <v>5568</v>
      </c>
      <c r="E1793" s="14" t="s">
        <v>5569</v>
      </c>
      <c r="F1793" s="14" t="s">
        <v>2263</v>
      </c>
      <c r="G1793" s="11">
        <v>12</v>
      </c>
      <c r="H1793" s="15">
        <f>retribucións!$E$57</f>
        <v>6822.48</v>
      </c>
      <c r="I1793" s="11" t="s">
        <v>1349</v>
      </c>
      <c r="J1793" s="24" t="s">
        <v>1350</v>
      </c>
      <c r="K1793" s="11">
        <v>1</v>
      </c>
      <c r="L1793" s="14"/>
      <c r="M1793" s="14"/>
      <c r="N1793" s="12"/>
      <c r="O1793" s="25"/>
      <c r="P1793" s="14" t="s">
        <v>4665</v>
      </c>
      <c r="Q1793" s="11" t="s">
        <v>15</v>
      </c>
      <c r="R1793" s="16" t="s">
        <v>1061</v>
      </c>
      <c r="S1793" s="12"/>
      <c r="T1793" s="13" t="s">
        <v>17</v>
      </c>
      <c r="U1793" s="13" t="s">
        <v>17</v>
      </c>
      <c r="V1793" s="11">
        <v>623</v>
      </c>
      <c r="W1793" s="14" t="s">
        <v>1068</v>
      </c>
      <c r="X1793" s="14" t="s">
        <v>1069</v>
      </c>
      <c r="Y1793" s="14" t="s">
        <v>20</v>
      </c>
      <c r="Z1793" s="14">
        <v>0</v>
      </c>
      <c r="AA1793" s="14"/>
      <c r="AB1793" s="15">
        <f>retribucións!$I$71</f>
        <v>19482.845169600001</v>
      </c>
      <c r="AC1793" s="15">
        <f>retribucións!$H$57</f>
        <v>20226.167297279997</v>
      </c>
      <c r="AD1793" s="15">
        <f t="shared" si="73"/>
        <v>743.3221276799959</v>
      </c>
    </row>
    <row r="1794" spans="1:30" ht="15" customHeight="1" x14ac:dyDescent="0.25">
      <c r="A1794" s="13" t="s">
        <v>17</v>
      </c>
      <c r="B1794" s="13" t="s">
        <v>17</v>
      </c>
      <c r="C1794" s="14" t="s">
        <v>5539</v>
      </c>
      <c r="D1794" s="24" t="s">
        <v>5570</v>
      </c>
      <c r="E1794" s="14" t="s">
        <v>5571</v>
      </c>
      <c r="F1794" s="14" t="s">
        <v>2263</v>
      </c>
      <c r="G1794" s="11">
        <v>12</v>
      </c>
      <c r="H1794" s="15">
        <f>retribucións!$E$57</f>
        <v>6822.48</v>
      </c>
      <c r="I1794" s="11" t="s">
        <v>1349</v>
      </c>
      <c r="J1794" s="24" t="s">
        <v>1350</v>
      </c>
      <c r="K1794" s="11">
        <v>1</v>
      </c>
      <c r="L1794" s="14"/>
      <c r="M1794" s="14"/>
      <c r="N1794" s="12"/>
      <c r="O1794" s="25"/>
      <c r="P1794" s="14" t="s">
        <v>4669</v>
      </c>
      <c r="Q1794" s="11" t="s">
        <v>15</v>
      </c>
      <c r="R1794" s="16" t="s">
        <v>1044</v>
      </c>
      <c r="S1794" s="12"/>
      <c r="T1794" s="13" t="s">
        <v>17</v>
      </c>
      <c r="U1794" s="13" t="s">
        <v>17</v>
      </c>
      <c r="V1794" s="11">
        <v>597</v>
      </c>
      <c r="W1794" s="14" t="s">
        <v>1070</v>
      </c>
      <c r="X1794" s="14" t="s">
        <v>1071</v>
      </c>
      <c r="Y1794" s="14" t="s">
        <v>20</v>
      </c>
      <c r="Z1794" s="14">
        <v>0</v>
      </c>
      <c r="AA1794" s="14"/>
      <c r="AB1794" s="15">
        <f>retribucións!$M$71</f>
        <v>20068.13154432</v>
      </c>
      <c r="AC1794" s="15">
        <f>retribucións!$H$57</f>
        <v>20226.167297279997</v>
      </c>
      <c r="AD1794" s="15">
        <f t="shared" si="73"/>
        <v>158.0357529599969</v>
      </c>
    </row>
    <row r="1795" spans="1:30" ht="15" customHeight="1" x14ac:dyDescent="0.25">
      <c r="A1795" s="13" t="s">
        <v>17</v>
      </c>
      <c r="B1795" s="13" t="s">
        <v>119</v>
      </c>
      <c r="C1795" s="14" t="s">
        <v>5539</v>
      </c>
      <c r="D1795" s="24" t="s">
        <v>5572</v>
      </c>
      <c r="E1795" s="14" t="s">
        <v>5573</v>
      </c>
      <c r="F1795" s="14" t="s">
        <v>2263</v>
      </c>
      <c r="G1795" s="11">
        <v>12</v>
      </c>
      <c r="H1795" s="15">
        <f>retribucións!$E$57</f>
        <v>6822.48</v>
      </c>
      <c r="I1795" s="11" t="s">
        <v>1349</v>
      </c>
      <c r="J1795" s="24" t="s">
        <v>1350</v>
      </c>
      <c r="K1795" s="11">
        <v>1</v>
      </c>
      <c r="L1795" s="14"/>
      <c r="M1795" s="14"/>
      <c r="N1795" s="12"/>
      <c r="O1795" s="25"/>
      <c r="P1795" s="14" t="s">
        <v>4669</v>
      </c>
      <c r="Q1795" s="11" t="s">
        <v>15</v>
      </c>
      <c r="R1795" s="16" t="s">
        <v>1044</v>
      </c>
      <c r="S1795" s="12"/>
      <c r="T1795" s="13" t="s">
        <v>17</v>
      </c>
      <c r="U1795" s="13" t="s">
        <v>6687</v>
      </c>
      <c r="V1795" s="11" t="s">
        <v>119</v>
      </c>
      <c r="W1795" s="14" t="s">
        <v>119</v>
      </c>
      <c r="X1795" s="14" t="s">
        <v>119</v>
      </c>
      <c r="Y1795" s="14" t="s">
        <v>119</v>
      </c>
      <c r="Z1795" s="14" t="s">
        <v>119</v>
      </c>
      <c r="AA1795" s="14"/>
      <c r="AB1795" s="15">
        <f>retribucións!$M$71</f>
        <v>20068.13154432</v>
      </c>
      <c r="AC1795" s="15">
        <f>retribucións!$H$57</f>
        <v>20226.167297279997</v>
      </c>
      <c r="AD1795" s="15">
        <f t="shared" si="73"/>
        <v>158.0357529599969</v>
      </c>
    </row>
    <row r="1796" spans="1:30" ht="15" customHeight="1" x14ac:dyDescent="0.25">
      <c r="A1796" s="13" t="s">
        <v>17</v>
      </c>
      <c r="B1796" s="13" t="s">
        <v>119</v>
      </c>
      <c r="C1796" s="14" t="s">
        <v>5539</v>
      </c>
      <c r="D1796" s="24" t="s">
        <v>5574</v>
      </c>
      <c r="E1796" s="14" t="s">
        <v>5575</v>
      </c>
      <c r="F1796" s="14" t="s">
        <v>2263</v>
      </c>
      <c r="G1796" s="11">
        <v>12</v>
      </c>
      <c r="H1796" s="15">
        <f>retribucións!$E$57</f>
        <v>6822.48</v>
      </c>
      <c r="I1796" s="11" t="s">
        <v>1349</v>
      </c>
      <c r="J1796" s="24" t="s">
        <v>1350</v>
      </c>
      <c r="K1796" s="11">
        <v>1</v>
      </c>
      <c r="L1796" s="14"/>
      <c r="M1796" s="14"/>
      <c r="N1796" s="12"/>
      <c r="O1796" s="25"/>
      <c r="P1796" s="14" t="s">
        <v>4665</v>
      </c>
      <c r="Q1796" s="11" t="s">
        <v>15</v>
      </c>
      <c r="R1796" s="16">
        <v>4893</v>
      </c>
      <c r="S1796" s="12"/>
      <c r="T1796" s="13" t="s">
        <v>17</v>
      </c>
      <c r="U1796" s="13" t="s">
        <v>6687</v>
      </c>
      <c r="V1796" s="11" t="s">
        <v>119</v>
      </c>
      <c r="W1796" s="14" t="s">
        <v>119</v>
      </c>
      <c r="X1796" s="14" t="s">
        <v>119</v>
      </c>
      <c r="Y1796" s="14" t="s">
        <v>119</v>
      </c>
      <c r="Z1796" s="14" t="s">
        <v>119</v>
      </c>
      <c r="AA1796" s="14"/>
      <c r="AB1796" s="15">
        <f>retribucións!$I$71</f>
        <v>19482.845169600001</v>
      </c>
      <c r="AC1796" s="15">
        <f>retribucións!$H$57</f>
        <v>20226.167297279997</v>
      </c>
      <c r="AD1796" s="15">
        <f t="shared" si="73"/>
        <v>743.3221276799959</v>
      </c>
    </row>
    <row r="1797" spans="1:30" ht="15" customHeight="1" x14ac:dyDescent="0.25">
      <c r="A1797" s="13" t="s">
        <v>17</v>
      </c>
      <c r="B1797" s="13" t="s">
        <v>17</v>
      </c>
      <c r="C1797" s="14" t="s">
        <v>5539</v>
      </c>
      <c r="D1797" s="24" t="s">
        <v>5576</v>
      </c>
      <c r="E1797" s="14" t="s">
        <v>5577</v>
      </c>
      <c r="F1797" s="14" t="s">
        <v>2263</v>
      </c>
      <c r="G1797" s="11">
        <v>12</v>
      </c>
      <c r="H1797" s="15">
        <f>retribucións!$E$57</f>
        <v>6822.48</v>
      </c>
      <c r="I1797" s="11" t="s">
        <v>1349</v>
      </c>
      <c r="J1797" s="24" t="s">
        <v>1350</v>
      </c>
      <c r="K1797" s="11">
        <v>1</v>
      </c>
      <c r="L1797" s="14"/>
      <c r="M1797" s="14"/>
      <c r="N1797" s="12"/>
      <c r="O1797" s="25"/>
      <c r="P1797" s="14" t="s">
        <v>4669</v>
      </c>
      <c r="Q1797" s="11" t="s">
        <v>15</v>
      </c>
      <c r="R1797" s="16" t="s">
        <v>1044</v>
      </c>
      <c r="S1797" s="12"/>
      <c r="T1797" s="13" t="s">
        <v>17</v>
      </c>
      <c r="U1797" s="13" t="s">
        <v>17</v>
      </c>
      <c r="V1797" s="11">
        <v>491</v>
      </c>
      <c r="W1797" s="14" t="s">
        <v>1072</v>
      </c>
      <c r="X1797" s="14" t="s">
        <v>1073</v>
      </c>
      <c r="Y1797" s="14" t="s">
        <v>20</v>
      </c>
      <c r="Z1797" s="14">
        <v>0</v>
      </c>
      <c r="AA1797" s="14"/>
      <c r="AB1797" s="15">
        <f>retribucións!$M$71</f>
        <v>20068.13154432</v>
      </c>
      <c r="AC1797" s="15">
        <f>retribucións!$H$57</f>
        <v>20226.167297279997</v>
      </c>
      <c r="AD1797" s="15">
        <f t="shared" si="73"/>
        <v>158.0357529599969</v>
      </c>
    </row>
    <row r="1798" spans="1:30" ht="15" customHeight="1" x14ac:dyDescent="0.25">
      <c r="A1798" s="13" t="s">
        <v>17</v>
      </c>
      <c r="B1798" s="13" t="s">
        <v>17</v>
      </c>
      <c r="C1798" s="14" t="s">
        <v>5539</v>
      </c>
      <c r="D1798" s="24" t="s">
        <v>5578</v>
      </c>
      <c r="E1798" s="14" t="s">
        <v>5579</v>
      </c>
      <c r="F1798" s="14" t="s">
        <v>2263</v>
      </c>
      <c r="G1798" s="11">
        <v>12</v>
      </c>
      <c r="H1798" s="15">
        <f>retribucións!$E$57</f>
        <v>6822.48</v>
      </c>
      <c r="I1798" s="11" t="s">
        <v>1349</v>
      </c>
      <c r="J1798" s="24" t="s">
        <v>1350</v>
      </c>
      <c r="K1798" s="11">
        <v>1</v>
      </c>
      <c r="L1798" s="14"/>
      <c r="M1798" s="14"/>
      <c r="N1798" s="12"/>
      <c r="O1798" s="25"/>
      <c r="P1798" s="14" t="s">
        <v>4665</v>
      </c>
      <c r="Q1798" s="11" t="s">
        <v>15</v>
      </c>
      <c r="R1798" s="16" t="s">
        <v>1061</v>
      </c>
      <c r="S1798" s="12"/>
      <c r="T1798" s="13" t="s">
        <v>17</v>
      </c>
      <c r="U1798" s="13" t="s">
        <v>17</v>
      </c>
      <c r="V1798" s="11">
        <v>168</v>
      </c>
      <c r="W1798" s="14" t="s">
        <v>1074</v>
      </c>
      <c r="X1798" s="14" t="s">
        <v>1075</v>
      </c>
      <c r="Y1798" s="14" t="s">
        <v>20</v>
      </c>
      <c r="Z1798" s="14">
        <v>0</v>
      </c>
      <c r="AA1798" s="14"/>
      <c r="AB1798" s="15">
        <f>retribucións!$I$71</f>
        <v>19482.845169600001</v>
      </c>
      <c r="AC1798" s="15">
        <f>retribucións!$H$57</f>
        <v>20226.167297279997</v>
      </c>
      <c r="AD1798" s="15">
        <f t="shared" si="73"/>
        <v>743.3221276799959</v>
      </c>
    </row>
    <row r="1799" spans="1:30" ht="15" customHeight="1" x14ac:dyDescent="0.25">
      <c r="A1799" s="13" t="s">
        <v>17</v>
      </c>
      <c r="B1799" s="13" t="s">
        <v>119</v>
      </c>
      <c r="C1799" s="14" t="s">
        <v>5539</v>
      </c>
      <c r="D1799" s="24" t="s">
        <v>5580</v>
      </c>
      <c r="E1799" s="14" t="s">
        <v>5581</v>
      </c>
      <c r="F1799" s="14" t="s">
        <v>2263</v>
      </c>
      <c r="G1799" s="11">
        <v>12</v>
      </c>
      <c r="H1799" s="15">
        <f>retribucións!$E$57</f>
        <v>6822.48</v>
      </c>
      <c r="I1799" s="11" t="s">
        <v>1349</v>
      </c>
      <c r="J1799" s="24" t="s">
        <v>1350</v>
      </c>
      <c r="K1799" s="11">
        <v>1</v>
      </c>
      <c r="L1799" s="14"/>
      <c r="M1799" s="14"/>
      <c r="N1799" s="12"/>
      <c r="O1799" s="25"/>
      <c r="P1799" s="14" t="s">
        <v>4669</v>
      </c>
      <c r="Q1799" s="11" t="s">
        <v>15</v>
      </c>
      <c r="R1799" s="16" t="s">
        <v>1044</v>
      </c>
      <c r="S1799" s="12"/>
      <c r="T1799" s="13" t="s">
        <v>17</v>
      </c>
      <c r="U1799" s="13" t="s">
        <v>6687</v>
      </c>
      <c r="V1799" s="11" t="s">
        <v>119</v>
      </c>
      <c r="W1799" s="14" t="s">
        <v>119</v>
      </c>
      <c r="X1799" s="14" t="s">
        <v>119</v>
      </c>
      <c r="Y1799" s="14" t="s">
        <v>119</v>
      </c>
      <c r="Z1799" s="14" t="s">
        <v>119</v>
      </c>
      <c r="AA1799" s="14"/>
      <c r="AB1799" s="15">
        <f>retribucións!$M$71</f>
        <v>20068.13154432</v>
      </c>
      <c r="AC1799" s="15">
        <f>retribucións!$H$57</f>
        <v>20226.167297279997</v>
      </c>
      <c r="AD1799" s="15">
        <f t="shared" si="73"/>
        <v>158.0357529599969</v>
      </c>
    </row>
    <row r="1800" spans="1:30" ht="15" customHeight="1" x14ac:dyDescent="0.25">
      <c r="A1800" s="13" t="s">
        <v>17</v>
      </c>
      <c r="B1800" s="13" t="s">
        <v>119</v>
      </c>
      <c r="C1800" s="14" t="s">
        <v>5539</v>
      </c>
      <c r="D1800" s="24" t="s">
        <v>5582</v>
      </c>
      <c r="E1800" s="14" t="s">
        <v>5583</v>
      </c>
      <c r="F1800" s="14" t="s">
        <v>2263</v>
      </c>
      <c r="G1800" s="11">
        <v>12</v>
      </c>
      <c r="H1800" s="15">
        <f>retribucións!$E$57</f>
        <v>6822.48</v>
      </c>
      <c r="I1800" s="11" t="s">
        <v>1349</v>
      </c>
      <c r="J1800" s="24" t="s">
        <v>1350</v>
      </c>
      <c r="K1800" s="11">
        <v>1</v>
      </c>
      <c r="L1800" s="14"/>
      <c r="M1800" s="14"/>
      <c r="N1800" s="12"/>
      <c r="O1800" s="25"/>
      <c r="P1800" s="14" t="s">
        <v>4669</v>
      </c>
      <c r="Q1800" s="11" t="s">
        <v>15</v>
      </c>
      <c r="R1800" s="16" t="s">
        <v>1044</v>
      </c>
      <c r="S1800" s="12"/>
      <c r="T1800" s="13" t="s">
        <v>17</v>
      </c>
      <c r="U1800" s="13" t="s">
        <v>6687</v>
      </c>
      <c r="V1800" s="11" t="s">
        <v>119</v>
      </c>
      <c r="W1800" s="14" t="s">
        <v>119</v>
      </c>
      <c r="X1800" s="14" t="s">
        <v>119</v>
      </c>
      <c r="Y1800" s="14" t="s">
        <v>119</v>
      </c>
      <c r="Z1800" s="14" t="s">
        <v>119</v>
      </c>
      <c r="AA1800" s="14"/>
      <c r="AB1800" s="15">
        <f>retribucións!$M$71</f>
        <v>20068.13154432</v>
      </c>
      <c r="AC1800" s="15">
        <f>retribucións!$H$57</f>
        <v>20226.167297279997</v>
      </c>
      <c r="AD1800" s="15">
        <f t="shared" si="73"/>
        <v>158.0357529599969</v>
      </c>
    </row>
    <row r="1801" spans="1:30" ht="15" customHeight="1" x14ac:dyDescent="0.25">
      <c r="A1801" s="13" t="s">
        <v>17</v>
      </c>
      <c r="B1801" s="13" t="s">
        <v>17</v>
      </c>
      <c r="C1801" s="14" t="s">
        <v>5539</v>
      </c>
      <c r="D1801" s="24" t="s">
        <v>5584</v>
      </c>
      <c r="E1801" s="14" t="s">
        <v>5585</v>
      </c>
      <c r="F1801" s="14" t="s">
        <v>2263</v>
      </c>
      <c r="G1801" s="11">
        <v>12</v>
      </c>
      <c r="H1801" s="15">
        <f>retribucións!$E$57</f>
        <v>6822.48</v>
      </c>
      <c r="I1801" s="11" t="s">
        <v>1349</v>
      </c>
      <c r="J1801" s="24" t="s">
        <v>1350</v>
      </c>
      <c r="K1801" s="11">
        <v>1</v>
      </c>
      <c r="L1801" s="14"/>
      <c r="M1801" s="14"/>
      <c r="N1801" s="12"/>
      <c r="O1801" s="25"/>
      <c r="P1801" s="14" t="s">
        <v>4665</v>
      </c>
      <c r="Q1801" s="11" t="s">
        <v>15</v>
      </c>
      <c r="R1801" s="16" t="s">
        <v>1061</v>
      </c>
      <c r="S1801" s="12"/>
      <c r="T1801" s="13" t="s">
        <v>17</v>
      </c>
      <c r="U1801" s="13" t="s">
        <v>17</v>
      </c>
      <c r="V1801" s="11">
        <v>181</v>
      </c>
      <c r="W1801" s="14" t="s">
        <v>1076</v>
      </c>
      <c r="X1801" s="14" t="s">
        <v>1077</v>
      </c>
      <c r="Y1801" s="14" t="s">
        <v>20</v>
      </c>
      <c r="Z1801" s="14">
        <v>0</v>
      </c>
      <c r="AA1801" s="14"/>
      <c r="AB1801" s="15">
        <f>retribucións!$I$71</f>
        <v>19482.845169600001</v>
      </c>
      <c r="AC1801" s="15">
        <f>retribucións!$H$57</f>
        <v>20226.167297279997</v>
      </c>
      <c r="AD1801" s="15">
        <f t="shared" si="73"/>
        <v>743.3221276799959</v>
      </c>
    </row>
    <row r="1802" spans="1:30" ht="15" customHeight="1" x14ac:dyDescent="0.25">
      <c r="A1802" s="13" t="s">
        <v>17</v>
      </c>
      <c r="B1802" s="13" t="s">
        <v>119</v>
      </c>
      <c r="C1802" s="14" t="s">
        <v>5539</v>
      </c>
      <c r="D1802" s="24" t="s">
        <v>5586</v>
      </c>
      <c r="E1802" s="14" t="s">
        <v>5587</v>
      </c>
      <c r="F1802" s="14" t="s">
        <v>2263</v>
      </c>
      <c r="G1802" s="11">
        <v>12</v>
      </c>
      <c r="H1802" s="15">
        <f>retribucións!$E$57</f>
        <v>6822.48</v>
      </c>
      <c r="I1802" s="11" t="s">
        <v>1349</v>
      </c>
      <c r="J1802" s="24" t="s">
        <v>1350</v>
      </c>
      <c r="K1802" s="11">
        <v>1</v>
      </c>
      <c r="L1802" s="14"/>
      <c r="M1802" s="14"/>
      <c r="N1802" s="12"/>
      <c r="O1802" s="25"/>
      <c r="P1802" s="14" t="s">
        <v>4665</v>
      </c>
      <c r="Q1802" s="11" t="s">
        <v>15</v>
      </c>
      <c r="R1802" s="16" t="s">
        <v>1061</v>
      </c>
      <c r="S1802" s="12"/>
      <c r="T1802" s="13" t="s">
        <v>17</v>
      </c>
      <c r="U1802" s="13" t="s">
        <v>6687</v>
      </c>
      <c r="V1802" s="11" t="s">
        <v>119</v>
      </c>
      <c r="W1802" s="14" t="s">
        <v>119</v>
      </c>
      <c r="X1802" s="14" t="s">
        <v>119</v>
      </c>
      <c r="Y1802" s="14" t="s">
        <v>119</v>
      </c>
      <c r="Z1802" s="14" t="s">
        <v>119</v>
      </c>
      <c r="AA1802" s="14"/>
      <c r="AB1802" s="15">
        <f>retribucións!$I$71</f>
        <v>19482.845169600001</v>
      </c>
      <c r="AC1802" s="15">
        <f>retribucións!$H$57</f>
        <v>20226.167297279997</v>
      </c>
      <c r="AD1802" s="15">
        <f t="shared" si="73"/>
        <v>743.3221276799959</v>
      </c>
    </row>
    <row r="1803" spans="1:30" ht="15" customHeight="1" x14ac:dyDescent="0.25">
      <c r="A1803" s="13" t="s">
        <v>17</v>
      </c>
      <c r="B1803" s="13" t="s">
        <v>119</v>
      </c>
      <c r="C1803" s="14" t="s">
        <v>5539</v>
      </c>
      <c r="D1803" s="24" t="s">
        <v>5588</v>
      </c>
      <c r="E1803" s="14" t="s">
        <v>5589</v>
      </c>
      <c r="F1803" s="14" t="s">
        <v>2263</v>
      </c>
      <c r="G1803" s="11">
        <v>12</v>
      </c>
      <c r="H1803" s="15">
        <f>retribucións!$E$57</f>
        <v>6822.48</v>
      </c>
      <c r="I1803" s="11" t="s">
        <v>1349</v>
      </c>
      <c r="J1803" s="24" t="s">
        <v>1350</v>
      </c>
      <c r="K1803" s="11">
        <v>1</v>
      </c>
      <c r="L1803" s="14"/>
      <c r="M1803" s="14"/>
      <c r="N1803" s="12"/>
      <c r="O1803" s="25"/>
      <c r="P1803" s="14" t="s">
        <v>4665</v>
      </c>
      <c r="Q1803" s="11" t="s">
        <v>15</v>
      </c>
      <c r="R1803" s="16" t="s">
        <v>1061</v>
      </c>
      <c r="S1803" s="12"/>
      <c r="T1803" s="13" t="s">
        <v>17</v>
      </c>
      <c r="U1803" s="13" t="s">
        <v>6687</v>
      </c>
      <c r="V1803" s="11" t="s">
        <v>119</v>
      </c>
      <c r="W1803" s="14" t="s">
        <v>119</v>
      </c>
      <c r="X1803" s="14" t="s">
        <v>119</v>
      </c>
      <c r="Y1803" s="14" t="s">
        <v>119</v>
      </c>
      <c r="Z1803" s="14" t="s">
        <v>119</v>
      </c>
      <c r="AA1803" s="14"/>
      <c r="AB1803" s="15">
        <f>retribucións!$I$71</f>
        <v>19482.845169600001</v>
      </c>
      <c r="AC1803" s="15">
        <f>retribucións!$H$57</f>
        <v>20226.167297279997</v>
      </c>
      <c r="AD1803" s="15">
        <f t="shared" si="73"/>
        <v>743.3221276799959</v>
      </c>
    </row>
    <row r="1804" spans="1:30" ht="15" customHeight="1" x14ac:dyDescent="0.25">
      <c r="A1804" s="13" t="s">
        <v>17</v>
      </c>
      <c r="B1804" s="13" t="s">
        <v>119</v>
      </c>
      <c r="C1804" s="14" t="s">
        <v>5539</v>
      </c>
      <c r="D1804" s="24" t="s">
        <v>5590</v>
      </c>
      <c r="E1804" s="14" t="s">
        <v>5591</v>
      </c>
      <c r="F1804" s="14" t="s">
        <v>2263</v>
      </c>
      <c r="G1804" s="11">
        <v>12</v>
      </c>
      <c r="H1804" s="15">
        <f>retribucións!$E$57</f>
        <v>6822.48</v>
      </c>
      <c r="I1804" s="11" t="s">
        <v>1349</v>
      </c>
      <c r="J1804" s="24" t="s">
        <v>1350</v>
      </c>
      <c r="K1804" s="11">
        <v>1</v>
      </c>
      <c r="L1804" s="14"/>
      <c r="M1804" s="14"/>
      <c r="N1804" s="12"/>
      <c r="O1804" s="25"/>
      <c r="P1804" s="14" t="s">
        <v>4669</v>
      </c>
      <c r="Q1804" s="11" t="s">
        <v>15</v>
      </c>
      <c r="R1804" s="16" t="s">
        <v>1044</v>
      </c>
      <c r="S1804" s="12"/>
      <c r="T1804" s="13" t="s">
        <v>17</v>
      </c>
      <c r="U1804" s="13" t="s">
        <v>6687</v>
      </c>
      <c r="V1804" s="11" t="s">
        <v>119</v>
      </c>
      <c r="W1804" s="14" t="s">
        <v>119</v>
      </c>
      <c r="X1804" s="14" t="s">
        <v>119</v>
      </c>
      <c r="Y1804" s="14" t="s">
        <v>119</v>
      </c>
      <c r="Z1804" s="14" t="s">
        <v>119</v>
      </c>
      <c r="AA1804" s="14"/>
      <c r="AB1804" s="15">
        <f>retribucións!$M$71</f>
        <v>20068.13154432</v>
      </c>
      <c r="AC1804" s="15">
        <f>retribucións!$H$57</f>
        <v>20226.167297279997</v>
      </c>
      <c r="AD1804" s="15">
        <f t="shared" si="73"/>
        <v>158.0357529599969</v>
      </c>
    </row>
    <row r="1805" spans="1:30" ht="15" customHeight="1" x14ac:dyDescent="0.25">
      <c r="A1805" s="13" t="s">
        <v>17</v>
      </c>
      <c r="B1805" s="13" t="s">
        <v>17</v>
      </c>
      <c r="C1805" s="14" t="s">
        <v>5539</v>
      </c>
      <c r="D1805" s="24" t="s">
        <v>5592</v>
      </c>
      <c r="E1805" s="14" t="s">
        <v>5593</v>
      </c>
      <c r="F1805" s="14" t="s">
        <v>2263</v>
      </c>
      <c r="G1805" s="11">
        <v>12</v>
      </c>
      <c r="H1805" s="15">
        <f>retribucións!$E$57</f>
        <v>6822.48</v>
      </c>
      <c r="I1805" s="11" t="s">
        <v>1349</v>
      </c>
      <c r="J1805" s="24" t="s">
        <v>1350</v>
      </c>
      <c r="K1805" s="11">
        <v>1</v>
      </c>
      <c r="L1805" s="14"/>
      <c r="M1805" s="14"/>
      <c r="N1805" s="12"/>
      <c r="O1805" s="25"/>
      <c r="P1805" s="14" t="s">
        <v>4669</v>
      </c>
      <c r="Q1805" s="11" t="s">
        <v>15</v>
      </c>
      <c r="R1805" s="16" t="s">
        <v>1044</v>
      </c>
      <c r="S1805" s="12"/>
      <c r="T1805" s="13" t="s">
        <v>17</v>
      </c>
      <c r="U1805" s="13" t="s">
        <v>17</v>
      </c>
      <c r="V1805" s="11">
        <v>598</v>
      </c>
      <c r="W1805" s="14" t="s">
        <v>1078</v>
      </c>
      <c r="X1805" s="14" t="s">
        <v>1079</v>
      </c>
      <c r="Y1805" s="14" t="s">
        <v>20</v>
      </c>
      <c r="Z1805" s="14">
        <v>0</v>
      </c>
      <c r="AA1805" s="14"/>
      <c r="AB1805" s="15">
        <f>retribucións!$M$71</f>
        <v>20068.13154432</v>
      </c>
      <c r="AC1805" s="15">
        <f>retribucións!$H$57</f>
        <v>20226.167297279997</v>
      </c>
      <c r="AD1805" s="15">
        <f t="shared" si="73"/>
        <v>158.0357529599969</v>
      </c>
    </row>
    <row r="1806" spans="1:30" ht="15" customHeight="1" x14ac:dyDescent="0.25">
      <c r="A1806" s="13" t="s">
        <v>17</v>
      </c>
      <c r="B1806" s="13" t="s">
        <v>119</v>
      </c>
      <c r="C1806" s="14" t="s">
        <v>5539</v>
      </c>
      <c r="D1806" s="24" t="s">
        <v>5594</v>
      </c>
      <c r="E1806" s="14" t="s">
        <v>5595</v>
      </c>
      <c r="F1806" s="14" t="s">
        <v>2263</v>
      </c>
      <c r="G1806" s="11">
        <v>12</v>
      </c>
      <c r="H1806" s="15">
        <f>retribucións!$E$57</f>
        <v>6822.48</v>
      </c>
      <c r="I1806" s="11" t="s">
        <v>1349</v>
      </c>
      <c r="J1806" s="24" t="s">
        <v>1350</v>
      </c>
      <c r="K1806" s="11">
        <v>1</v>
      </c>
      <c r="L1806" s="14"/>
      <c r="M1806" s="14"/>
      <c r="N1806" s="12"/>
      <c r="O1806" s="25"/>
      <c r="P1806" s="14" t="s">
        <v>4669</v>
      </c>
      <c r="Q1806" s="11" t="s">
        <v>15</v>
      </c>
      <c r="R1806" s="16" t="s">
        <v>1044</v>
      </c>
      <c r="S1806" s="12"/>
      <c r="T1806" s="13" t="s">
        <v>17</v>
      </c>
      <c r="U1806" s="13" t="s">
        <v>6687</v>
      </c>
      <c r="V1806" s="11" t="s">
        <v>119</v>
      </c>
      <c r="W1806" s="14" t="s">
        <v>119</v>
      </c>
      <c r="X1806" s="14" t="s">
        <v>119</v>
      </c>
      <c r="Y1806" s="14" t="s">
        <v>119</v>
      </c>
      <c r="Z1806" s="14" t="s">
        <v>119</v>
      </c>
      <c r="AA1806" s="14"/>
      <c r="AB1806" s="15">
        <f>retribucións!$M$71</f>
        <v>20068.13154432</v>
      </c>
      <c r="AC1806" s="15">
        <f>retribucións!$H$57</f>
        <v>20226.167297279997</v>
      </c>
      <c r="AD1806" s="15">
        <f t="shared" si="73"/>
        <v>158.0357529599969</v>
      </c>
    </row>
    <row r="1807" spans="1:30" ht="15" customHeight="1" x14ac:dyDescent="0.25">
      <c r="A1807" s="13" t="s">
        <v>17</v>
      </c>
      <c r="B1807" s="13" t="s">
        <v>17</v>
      </c>
      <c r="C1807" s="14" t="s">
        <v>5539</v>
      </c>
      <c r="D1807" s="24" t="s">
        <v>5596</v>
      </c>
      <c r="E1807" s="14" t="s">
        <v>5597</v>
      </c>
      <c r="F1807" s="14" t="s">
        <v>2263</v>
      </c>
      <c r="G1807" s="11">
        <v>12</v>
      </c>
      <c r="H1807" s="15">
        <f>retribucións!$E$57</f>
        <v>6822.48</v>
      </c>
      <c r="I1807" s="11" t="s">
        <v>1349</v>
      </c>
      <c r="J1807" s="24" t="s">
        <v>1350</v>
      </c>
      <c r="K1807" s="11">
        <v>1</v>
      </c>
      <c r="L1807" s="14"/>
      <c r="M1807" s="14"/>
      <c r="N1807" s="12"/>
      <c r="O1807" s="25"/>
      <c r="P1807" s="14" t="s">
        <v>4669</v>
      </c>
      <c r="Q1807" s="11" t="s">
        <v>15</v>
      </c>
      <c r="R1807" s="16" t="s">
        <v>1044</v>
      </c>
      <c r="S1807" s="12"/>
      <c r="T1807" s="13" t="s">
        <v>17</v>
      </c>
      <c r="U1807" s="13" t="s">
        <v>17</v>
      </c>
      <c r="V1807" s="11">
        <v>441</v>
      </c>
      <c r="W1807" s="14" t="s">
        <v>1080</v>
      </c>
      <c r="X1807" s="14" t="s">
        <v>1081</v>
      </c>
      <c r="Y1807" s="14" t="s">
        <v>20</v>
      </c>
      <c r="Z1807" s="14">
        <v>0</v>
      </c>
      <c r="AA1807" s="14"/>
      <c r="AB1807" s="15">
        <f>retribucións!$M$71</f>
        <v>20068.13154432</v>
      </c>
      <c r="AC1807" s="15">
        <f>retribucións!$H$57</f>
        <v>20226.167297279997</v>
      </c>
      <c r="AD1807" s="15">
        <f t="shared" si="73"/>
        <v>158.0357529599969</v>
      </c>
    </row>
    <row r="1808" spans="1:30" ht="15" customHeight="1" x14ac:dyDescent="0.25">
      <c r="A1808" s="13" t="s">
        <v>17</v>
      </c>
      <c r="B1808" s="13" t="s">
        <v>119</v>
      </c>
      <c r="C1808" s="14" t="s">
        <v>5539</v>
      </c>
      <c r="D1808" s="24" t="s">
        <v>5598</v>
      </c>
      <c r="E1808" s="14" t="s">
        <v>5599</v>
      </c>
      <c r="F1808" s="14" t="s">
        <v>2263</v>
      </c>
      <c r="G1808" s="11">
        <v>12</v>
      </c>
      <c r="H1808" s="15">
        <f>retribucións!$E$57</f>
        <v>6822.48</v>
      </c>
      <c r="I1808" s="11" t="s">
        <v>1349</v>
      </c>
      <c r="J1808" s="24" t="s">
        <v>1350</v>
      </c>
      <c r="K1808" s="11">
        <v>1</v>
      </c>
      <c r="L1808" s="14"/>
      <c r="M1808" s="14"/>
      <c r="N1808" s="12"/>
      <c r="O1808" s="25"/>
      <c r="P1808" s="14" t="s">
        <v>4665</v>
      </c>
      <c r="Q1808" s="11" t="s">
        <v>15</v>
      </c>
      <c r="R1808" s="16">
        <v>4893</v>
      </c>
      <c r="S1808" s="12"/>
      <c r="T1808" s="13" t="s">
        <v>17</v>
      </c>
      <c r="U1808" s="13" t="s">
        <v>6687</v>
      </c>
      <c r="V1808" s="11" t="s">
        <v>119</v>
      </c>
      <c r="W1808" s="14" t="s">
        <v>119</v>
      </c>
      <c r="X1808" s="14" t="s">
        <v>119</v>
      </c>
      <c r="Y1808" s="14" t="s">
        <v>119</v>
      </c>
      <c r="Z1808" s="14" t="s">
        <v>119</v>
      </c>
      <c r="AA1808" s="14"/>
      <c r="AB1808" s="15">
        <f>retribucións!$I$71</f>
        <v>19482.845169600001</v>
      </c>
      <c r="AC1808" s="15">
        <f>retribucións!$H$57</f>
        <v>20226.167297279997</v>
      </c>
      <c r="AD1808" s="15">
        <f t="shared" si="73"/>
        <v>743.3221276799959</v>
      </c>
    </row>
    <row r="1809" spans="1:30" ht="15" customHeight="1" x14ac:dyDescent="0.25">
      <c r="A1809" s="13" t="s">
        <v>17</v>
      </c>
      <c r="B1809" s="13" t="s">
        <v>119</v>
      </c>
      <c r="C1809" s="14" t="s">
        <v>5539</v>
      </c>
      <c r="D1809" s="24" t="s">
        <v>5600</v>
      </c>
      <c r="E1809" s="14" t="s">
        <v>5601</v>
      </c>
      <c r="F1809" s="14" t="s">
        <v>2263</v>
      </c>
      <c r="G1809" s="11">
        <v>12</v>
      </c>
      <c r="H1809" s="15">
        <f>retribucións!$E$57</f>
        <v>6822.48</v>
      </c>
      <c r="I1809" s="11" t="s">
        <v>1349</v>
      </c>
      <c r="J1809" s="24" t="s">
        <v>1350</v>
      </c>
      <c r="K1809" s="11">
        <v>1</v>
      </c>
      <c r="L1809" s="14"/>
      <c r="M1809" s="14"/>
      <c r="N1809" s="12"/>
      <c r="O1809" s="25"/>
      <c r="P1809" s="14" t="s">
        <v>4669</v>
      </c>
      <c r="Q1809" s="11" t="s">
        <v>15</v>
      </c>
      <c r="R1809" s="16" t="s">
        <v>1044</v>
      </c>
      <c r="S1809" s="12"/>
      <c r="T1809" s="13" t="s">
        <v>17</v>
      </c>
      <c r="U1809" s="13" t="s">
        <v>6687</v>
      </c>
      <c r="V1809" s="11" t="s">
        <v>119</v>
      </c>
      <c r="W1809" s="14" t="s">
        <v>119</v>
      </c>
      <c r="X1809" s="14" t="s">
        <v>119</v>
      </c>
      <c r="Y1809" s="14" t="s">
        <v>119</v>
      </c>
      <c r="Z1809" s="14" t="s">
        <v>119</v>
      </c>
      <c r="AA1809" s="14"/>
      <c r="AB1809" s="15">
        <f>retribucións!$M$71</f>
        <v>20068.13154432</v>
      </c>
      <c r="AC1809" s="15">
        <f>retribucións!$H$57</f>
        <v>20226.167297279997</v>
      </c>
      <c r="AD1809" s="15">
        <f t="shared" si="73"/>
        <v>158.0357529599969</v>
      </c>
    </row>
    <row r="1810" spans="1:30" ht="15" customHeight="1" x14ac:dyDescent="0.25">
      <c r="A1810" s="13" t="s">
        <v>17</v>
      </c>
      <c r="B1810" s="13" t="s">
        <v>17</v>
      </c>
      <c r="C1810" s="14" t="s">
        <v>5539</v>
      </c>
      <c r="D1810" s="24" t="s">
        <v>5602</v>
      </c>
      <c r="E1810" s="14" t="s">
        <v>5603</v>
      </c>
      <c r="F1810" s="14" t="s">
        <v>2263</v>
      </c>
      <c r="G1810" s="11">
        <v>12</v>
      </c>
      <c r="H1810" s="15">
        <f>retribucións!$E$57</f>
        <v>6822.48</v>
      </c>
      <c r="I1810" s="11" t="s">
        <v>1349</v>
      </c>
      <c r="J1810" s="24" t="s">
        <v>1350</v>
      </c>
      <c r="K1810" s="11">
        <v>1</v>
      </c>
      <c r="L1810" s="14"/>
      <c r="M1810" s="14"/>
      <c r="N1810" s="12"/>
      <c r="O1810" s="25"/>
      <c r="P1810" s="14" t="s">
        <v>4665</v>
      </c>
      <c r="Q1810" s="11" t="s">
        <v>15</v>
      </c>
      <c r="R1810" s="16" t="s">
        <v>1061</v>
      </c>
      <c r="S1810" s="12"/>
      <c r="T1810" s="13" t="s">
        <v>17</v>
      </c>
      <c r="U1810" s="13" t="s">
        <v>17</v>
      </c>
      <c r="V1810" s="11">
        <v>342</v>
      </c>
      <c r="W1810" s="14" t="s">
        <v>1082</v>
      </c>
      <c r="X1810" s="14" t="s">
        <v>1083</v>
      </c>
      <c r="Y1810" s="14" t="s">
        <v>20</v>
      </c>
      <c r="Z1810" s="14">
        <v>0</v>
      </c>
      <c r="AA1810" s="14"/>
      <c r="AB1810" s="15">
        <f>retribucións!$I$71</f>
        <v>19482.845169600001</v>
      </c>
      <c r="AC1810" s="15">
        <f>retribucións!$H$57</f>
        <v>20226.167297279997</v>
      </c>
      <c r="AD1810" s="15">
        <f t="shared" si="73"/>
        <v>743.3221276799959</v>
      </c>
    </row>
    <row r="1811" spans="1:30" ht="15" customHeight="1" x14ac:dyDescent="0.25">
      <c r="A1811" s="13" t="s">
        <v>17</v>
      </c>
      <c r="B1811" s="13" t="s">
        <v>119</v>
      </c>
      <c r="C1811" s="14" t="s">
        <v>5539</v>
      </c>
      <c r="D1811" s="24" t="s">
        <v>5604</v>
      </c>
      <c r="E1811" s="14" t="s">
        <v>5605</v>
      </c>
      <c r="F1811" s="14" t="s">
        <v>2263</v>
      </c>
      <c r="G1811" s="11">
        <v>12</v>
      </c>
      <c r="H1811" s="15">
        <f>retribucións!$E$57</f>
        <v>6822.48</v>
      </c>
      <c r="I1811" s="11" t="s">
        <v>1349</v>
      </c>
      <c r="J1811" s="24" t="s">
        <v>1350</v>
      </c>
      <c r="K1811" s="11">
        <v>1</v>
      </c>
      <c r="L1811" s="14"/>
      <c r="M1811" s="14"/>
      <c r="N1811" s="12"/>
      <c r="O1811" s="25"/>
      <c r="P1811" s="14" t="s">
        <v>4669</v>
      </c>
      <c r="Q1811" s="11" t="s">
        <v>15</v>
      </c>
      <c r="R1811" s="16" t="s">
        <v>5419</v>
      </c>
      <c r="S1811" s="12"/>
      <c r="T1811" s="13" t="s">
        <v>17</v>
      </c>
      <c r="U1811" s="13" t="s">
        <v>6687</v>
      </c>
      <c r="V1811" s="11" t="s">
        <v>119</v>
      </c>
      <c r="W1811" s="14" t="s">
        <v>119</v>
      </c>
      <c r="X1811" s="14" t="s">
        <v>119</v>
      </c>
      <c r="Y1811" s="14" t="s">
        <v>119</v>
      </c>
      <c r="Z1811" s="14" t="s">
        <v>119</v>
      </c>
      <c r="AA1811" s="14"/>
      <c r="AB1811" s="15">
        <f>retribucións!$M$71</f>
        <v>20068.13154432</v>
      </c>
      <c r="AC1811" s="15">
        <f>retribucións!$H$57</f>
        <v>20226.167297279997</v>
      </c>
      <c r="AD1811" s="15">
        <f t="shared" si="73"/>
        <v>158.0357529599969</v>
      </c>
    </row>
    <row r="1812" spans="1:30" ht="15" customHeight="1" x14ac:dyDescent="0.25">
      <c r="A1812" s="13" t="s">
        <v>17</v>
      </c>
      <c r="B1812" s="13" t="s">
        <v>17</v>
      </c>
      <c r="C1812" s="14" t="s">
        <v>5539</v>
      </c>
      <c r="D1812" s="24" t="s">
        <v>5606</v>
      </c>
      <c r="E1812" s="14" t="s">
        <v>5607</v>
      </c>
      <c r="F1812" s="14" t="s">
        <v>2263</v>
      </c>
      <c r="G1812" s="11">
        <v>12</v>
      </c>
      <c r="H1812" s="15">
        <f>retribucións!$E$57</f>
        <v>6822.48</v>
      </c>
      <c r="I1812" s="11" t="s">
        <v>1349</v>
      </c>
      <c r="J1812" s="24" t="s">
        <v>1350</v>
      </c>
      <c r="K1812" s="11">
        <v>1</v>
      </c>
      <c r="L1812" s="14"/>
      <c r="M1812" s="14"/>
      <c r="N1812" s="12"/>
      <c r="O1812" s="25"/>
      <c r="P1812" s="14" t="s">
        <v>4665</v>
      </c>
      <c r="Q1812" s="11" t="s">
        <v>15</v>
      </c>
      <c r="R1812" s="16" t="s">
        <v>1061</v>
      </c>
      <c r="S1812" s="12"/>
      <c r="T1812" s="13" t="s">
        <v>17</v>
      </c>
      <c r="U1812" s="13" t="s">
        <v>17</v>
      </c>
      <c r="V1812" s="11">
        <v>436</v>
      </c>
      <c r="W1812" s="14" t="s">
        <v>1084</v>
      </c>
      <c r="X1812" s="14" t="s">
        <v>1085</v>
      </c>
      <c r="Y1812" s="14" t="s">
        <v>20</v>
      </c>
      <c r="Z1812" s="14">
        <v>0</v>
      </c>
      <c r="AA1812" s="14"/>
      <c r="AB1812" s="15">
        <f>retribucións!$I$71</f>
        <v>19482.845169600001</v>
      </c>
      <c r="AC1812" s="15">
        <f>retribucións!$H$57</f>
        <v>20226.167297279997</v>
      </c>
      <c r="AD1812" s="15">
        <f t="shared" si="73"/>
        <v>743.3221276799959</v>
      </c>
    </row>
    <row r="1813" spans="1:30" ht="15" customHeight="1" x14ac:dyDescent="0.25">
      <c r="A1813" s="13" t="s">
        <v>17</v>
      </c>
      <c r="B1813" s="13" t="s">
        <v>17</v>
      </c>
      <c r="C1813" s="14" t="s">
        <v>5539</v>
      </c>
      <c r="D1813" s="24" t="s">
        <v>5608</v>
      </c>
      <c r="E1813" s="14" t="s">
        <v>5609</v>
      </c>
      <c r="F1813" s="14" t="s">
        <v>2263</v>
      </c>
      <c r="G1813" s="11">
        <v>12</v>
      </c>
      <c r="H1813" s="15">
        <f>retribucións!$E$57</f>
        <v>6822.48</v>
      </c>
      <c r="I1813" s="11" t="s">
        <v>1349</v>
      </c>
      <c r="J1813" s="24" t="s">
        <v>1350</v>
      </c>
      <c r="K1813" s="11">
        <v>1</v>
      </c>
      <c r="L1813" s="14"/>
      <c r="M1813" s="14"/>
      <c r="N1813" s="12"/>
      <c r="O1813" s="25"/>
      <c r="P1813" s="14" t="s">
        <v>4665</v>
      </c>
      <c r="Q1813" s="11" t="s">
        <v>15</v>
      </c>
      <c r="R1813" s="16" t="s">
        <v>1061</v>
      </c>
      <c r="S1813" s="12"/>
      <c r="T1813" s="13" t="s">
        <v>17</v>
      </c>
      <c r="U1813" s="13" t="s">
        <v>17</v>
      </c>
      <c r="V1813" s="11">
        <v>246</v>
      </c>
      <c r="W1813" s="14" t="s">
        <v>1086</v>
      </c>
      <c r="X1813" s="14" t="s">
        <v>1087</v>
      </c>
      <c r="Y1813" s="14" t="s">
        <v>20</v>
      </c>
      <c r="Z1813" s="14">
        <v>0</v>
      </c>
      <c r="AA1813" s="14"/>
      <c r="AB1813" s="15">
        <f>retribucións!$I$71</f>
        <v>19482.845169600001</v>
      </c>
      <c r="AC1813" s="15">
        <f>retribucións!$H$57</f>
        <v>20226.167297279997</v>
      </c>
      <c r="AD1813" s="15">
        <f t="shared" si="73"/>
        <v>743.3221276799959</v>
      </c>
    </row>
    <row r="1814" spans="1:30" ht="15" customHeight="1" x14ac:dyDescent="0.25">
      <c r="A1814" s="13" t="s">
        <v>17</v>
      </c>
      <c r="B1814" s="13" t="s">
        <v>17</v>
      </c>
      <c r="C1814" s="14" t="s">
        <v>5539</v>
      </c>
      <c r="D1814" s="24" t="s">
        <v>5610</v>
      </c>
      <c r="E1814" s="14" t="s">
        <v>5611</v>
      </c>
      <c r="F1814" s="14" t="s">
        <v>2263</v>
      </c>
      <c r="G1814" s="11">
        <v>12</v>
      </c>
      <c r="H1814" s="15">
        <f>retribucións!$E$57</f>
        <v>6822.48</v>
      </c>
      <c r="I1814" s="11" t="s">
        <v>1349</v>
      </c>
      <c r="J1814" s="24" t="s">
        <v>1350</v>
      </c>
      <c r="K1814" s="11">
        <v>1</v>
      </c>
      <c r="L1814" s="14"/>
      <c r="M1814" s="14"/>
      <c r="N1814" s="12"/>
      <c r="O1814" s="25"/>
      <c r="P1814" s="14" t="s">
        <v>4665</v>
      </c>
      <c r="Q1814" s="11" t="s">
        <v>15</v>
      </c>
      <c r="R1814" s="16" t="s">
        <v>1061</v>
      </c>
      <c r="S1814" s="12"/>
      <c r="T1814" s="13" t="s">
        <v>17</v>
      </c>
      <c r="U1814" s="13" t="s">
        <v>17</v>
      </c>
      <c r="V1814" s="11">
        <v>411</v>
      </c>
      <c r="W1814" s="14" t="s">
        <v>1088</v>
      </c>
      <c r="X1814" s="14" t="s">
        <v>1089</v>
      </c>
      <c r="Y1814" s="14" t="s">
        <v>20</v>
      </c>
      <c r="Z1814" s="14">
        <v>0</v>
      </c>
      <c r="AA1814" s="14"/>
      <c r="AB1814" s="15">
        <f>retribucións!$I$71</f>
        <v>19482.845169600001</v>
      </c>
      <c r="AC1814" s="15">
        <f>retribucións!$H$57</f>
        <v>20226.167297279997</v>
      </c>
      <c r="AD1814" s="15">
        <f t="shared" si="73"/>
        <v>743.3221276799959</v>
      </c>
    </row>
    <row r="1815" spans="1:30" ht="15" customHeight="1" x14ac:dyDescent="0.25">
      <c r="A1815" s="13" t="s">
        <v>6687</v>
      </c>
      <c r="B1815" s="13" t="s">
        <v>119</v>
      </c>
      <c r="C1815" s="14" t="s">
        <v>5539</v>
      </c>
      <c r="D1815" s="24" t="s">
        <v>5612</v>
      </c>
      <c r="E1815" s="14" t="s">
        <v>5613</v>
      </c>
      <c r="F1815" s="14" t="s">
        <v>2263</v>
      </c>
      <c r="G1815" s="11">
        <v>12</v>
      </c>
      <c r="H1815" s="15">
        <f>retribucións!$E$57</f>
        <v>6822.48</v>
      </c>
      <c r="I1815" s="11" t="s">
        <v>1349</v>
      </c>
      <c r="J1815" s="24" t="s">
        <v>1350</v>
      </c>
      <c r="K1815" s="11">
        <v>1</v>
      </c>
      <c r="L1815" s="14"/>
      <c r="M1815" s="14"/>
      <c r="N1815" s="12"/>
      <c r="O1815" s="25"/>
      <c r="P1815" s="14" t="s">
        <v>5614</v>
      </c>
      <c r="Q1815" s="11" t="s">
        <v>15</v>
      </c>
      <c r="R1815" s="16" t="s">
        <v>5615</v>
      </c>
      <c r="S1815" s="12"/>
      <c r="T1815" s="13" t="s">
        <v>6687</v>
      </c>
      <c r="U1815" s="13" t="s">
        <v>6687</v>
      </c>
      <c r="V1815" s="11" t="s">
        <v>119</v>
      </c>
      <c r="W1815" s="14" t="s">
        <v>119</v>
      </c>
      <c r="X1815" s="14" t="s">
        <v>119</v>
      </c>
      <c r="Y1815" s="14" t="s">
        <v>119</v>
      </c>
      <c r="Z1815" s="14" t="s">
        <v>119</v>
      </c>
      <c r="AA1815" s="14"/>
      <c r="AB1815" s="15">
        <f>+AB1713</f>
        <v>8466.9100097280007</v>
      </c>
      <c r="AC1815" s="15">
        <f>retribucións!$H$57*0.4372</f>
        <v>8842.8803423708141</v>
      </c>
      <c r="AD1815" s="15">
        <f t="shared" si="73"/>
        <v>375.97033264281345</v>
      </c>
    </row>
    <row r="1816" spans="1:30" ht="15" customHeight="1" x14ac:dyDescent="0.25">
      <c r="A1816" s="13" t="s">
        <v>6687</v>
      </c>
      <c r="B1816" s="13" t="s">
        <v>119</v>
      </c>
      <c r="C1816" s="14" t="s">
        <v>5539</v>
      </c>
      <c r="D1816" s="24" t="s">
        <v>5616</v>
      </c>
      <c r="E1816" s="14" t="s">
        <v>5617</v>
      </c>
      <c r="F1816" s="14" t="s">
        <v>2263</v>
      </c>
      <c r="G1816" s="11">
        <v>12</v>
      </c>
      <c r="H1816" s="15">
        <f>retribucións!$E$57</f>
        <v>6822.48</v>
      </c>
      <c r="I1816" s="11" t="s">
        <v>1349</v>
      </c>
      <c r="J1816" s="24" t="s">
        <v>1350</v>
      </c>
      <c r="K1816" s="11">
        <v>1</v>
      </c>
      <c r="L1816" s="14"/>
      <c r="M1816" s="14"/>
      <c r="N1816" s="12"/>
      <c r="O1816" s="25"/>
      <c r="P1816" s="14" t="s">
        <v>5614</v>
      </c>
      <c r="Q1816" s="11" t="s">
        <v>15</v>
      </c>
      <c r="R1816" s="16" t="s">
        <v>5615</v>
      </c>
      <c r="S1816" s="12"/>
      <c r="T1816" s="13" t="s">
        <v>6687</v>
      </c>
      <c r="U1816" s="13" t="s">
        <v>6687</v>
      </c>
      <c r="V1816" s="11" t="s">
        <v>119</v>
      </c>
      <c r="W1816" s="14" t="s">
        <v>119</v>
      </c>
      <c r="X1816" s="14" t="s">
        <v>119</v>
      </c>
      <c r="Y1816" s="14" t="s">
        <v>119</v>
      </c>
      <c r="Z1816" s="14" t="s">
        <v>119</v>
      </c>
      <c r="AA1816" s="14"/>
      <c r="AB1816" s="15">
        <f>+AB1815</f>
        <v>8466.9100097280007</v>
      </c>
      <c r="AC1816" s="15">
        <f>retribucións!$H$57*0.4372</f>
        <v>8842.8803423708141</v>
      </c>
      <c r="AD1816" s="15">
        <f t="shared" si="73"/>
        <v>375.97033264281345</v>
      </c>
    </row>
    <row r="1817" spans="1:30" ht="15" customHeight="1" x14ac:dyDescent="0.25">
      <c r="A1817" s="13" t="s">
        <v>17</v>
      </c>
      <c r="B1817" s="13" t="s">
        <v>119</v>
      </c>
      <c r="C1817" s="14" t="s">
        <v>5539</v>
      </c>
      <c r="D1817" s="24" t="s">
        <v>5618</v>
      </c>
      <c r="E1817" s="14" t="s">
        <v>5619</v>
      </c>
      <c r="F1817" s="14" t="s">
        <v>2263</v>
      </c>
      <c r="G1817" s="11">
        <v>12</v>
      </c>
      <c r="H1817" s="15">
        <f>retribucións!$E$57</f>
        <v>6822.48</v>
      </c>
      <c r="I1817" s="11" t="s">
        <v>1349</v>
      </c>
      <c r="J1817" s="24" t="s">
        <v>1350</v>
      </c>
      <c r="K1817" s="11">
        <v>1</v>
      </c>
      <c r="L1817" s="14"/>
      <c r="M1817" s="14"/>
      <c r="N1817" s="12"/>
      <c r="O1817" s="25"/>
      <c r="P1817" s="14" t="s">
        <v>4669</v>
      </c>
      <c r="Q1817" s="11" t="s">
        <v>15</v>
      </c>
      <c r="R1817" s="16" t="s">
        <v>1044</v>
      </c>
      <c r="S1817" s="12"/>
      <c r="T1817" s="13" t="s">
        <v>17</v>
      </c>
      <c r="U1817" s="13" t="s">
        <v>6687</v>
      </c>
      <c r="V1817" s="11" t="s">
        <v>119</v>
      </c>
      <c r="W1817" s="14" t="s">
        <v>119</v>
      </c>
      <c r="X1817" s="14" t="s">
        <v>119</v>
      </c>
      <c r="Y1817" s="14" t="s">
        <v>119</v>
      </c>
      <c r="Z1817" s="14" t="s">
        <v>119</v>
      </c>
      <c r="AA1817" s="14"/>
      <c r="AB1817" s="15">
        <f>retribucións!$M$71</f>
        <v>20068.13154432</v>
      </c>
      <c r="AC1817" s="15">
        <f>retribucións!$H$57</f>
        <v>20226.167297279997</v>
      </c>
      <c r="AD1817" s="15">
        <f t="shared" si="73"/>
        <v>158.0357529599969</v>
      </c>
    </row>
    <row r="1818" spans="1:30" ht="15" customHeight="1" x14ac:dyDescent="0.25">
      <c r="A1818" s="13" t="s">
        <v>17</v>
      </c>
      <c r="B1818" s="13" t="s">
        <v>119</v>
      </c>
      <c r="C1818" s="14" t="s">
        <v>5539</v>
      </c>
      <c r="D1818" s="24" t="s">
        <v>5620</v>
      </c>
      <c r="E1818" s="14" t="s">
        <v>5621</v>
      </c>
      <c r="F1818" s="14" t="s">
        <v>2263</v>
      </c>
      <c r="G1818" s="11">
        <v>12</v>
      </c>
      <c r="H1818" s="15">
        <f>retribucións!$E$57</f>
        <v>6822.48</v>
      </c>
      <c r="I1818" s="11" t="s">
        <v>1349</v>
      </c>
      <c r="J1818" s="24" t="s">
        <v>1350</v>
      </c>
      <c r="K1818" s="11">
        <v>1</v>
      </c>
      <c r="L1818" s="14"/>
      <c r="M1818" s="14"/>
      <c r="N1818" s="12"/>
      <c r="O1818" s="25"/>
      <c r="P1818" s="14" t="s">
        <v>4669</v>
      </c>
      <c r="Q1818" s="11" t="s">
        <v>15</v>
      </c>
      <c r="R1818" s="16" t="s">
        <v>1044</v>
      </c>
      <c r="S1818" s="12"/>
      <c r="T1818" s="13" t="s">
        <v>17</v>
      </c>
      <c r="U1818" s="13" t="s">
        <v>6687</v>
      </c>
      <c r="V1818" s="11" t="s">
        <v>119</v>
      </c>
      <c r="W1818" s="14" t="s">
        <v>119</v>
      </c>
      <c r="X1818" s="14" t="s">
        <v>119</v>
      </c>
      <c r="Y1818" s="14" t="s">
        <v>119</v>
      </c>
      <c r="Z1818" s="14" t="s">
        <v>119</v>
      </c>
      <c r="AA1818" s="14"/>
      <c r="AB1818" s="15">
        <f>retribucións!$M$71</f>
        <v>20068.13154432</v>
      </c>
      <c r="AC1818" s="15">
        <f>retribucións!$H$57</f>
        <v>20226.167297279997</v>
      </c>
      <c r="AD1818" s="15">
        <f t="shared" si="73"/>
        <v>158.0357529599969</v>
      </c>
    </row>
    <row r="1819" spans="1:30" ht="15" customHeight="1" x14ac:dyDescent="0.25">
      <c r="A1819" s="13" t="s">
        <v>17</v>
      </c>
      <c r="B1819" s="13" t="s">
        <v>119</v>
      </c>
      <c r="C1819" s="14" t="s">
        <v>5539</v>
      </c>
      <c r="D1819" s="24" t="s">
        <v>5622</v>
      </c>
      <c r="E1819" s="14" t="s">
        <v>5623</v>
      </c>
      <c r="F1819" s="14" t="s">
        <v>2263</v>
      </c>
      <c r="G1819" s="11">
        <v>12</v>
      </c>
      <c r="H1819" s="15">
        <f>retribucións!$E$57</f>
        <v>6822.48</v>
      </c>
      <c r="I1819" s="11" t="s">
        <v>1349</v>
      </c>
      <c r="J1819" s="24" t="s">
        <v>1350</v>
      </c>
      <c r="K1819" s="11">
        <v>1</v>
      </c>
      <c r="L1819" s="14"/>
      <c r="M1819" s="14"/>
      <c r="N1819" s="12"/>
      <c r="O1819" s="25"/>
      <c r="P1819" s="14" t="s">
        <v>4669</v>
      </c>
      <c r="Q1819" s="11" t="s">
        <v>15</v>
      </c>
      <c r="R1819" s="16" t="s">
        <v>1044</v>
      </c>
      <c r="S1819" s="12"/>
      <c r="T1819" s="13" t="s">
        <v>17</v>
      </c>
      <c r="U1819" s="13" t="s">
        <v>6687</v>
      </c>
      <c r="V1819" s="11" t="s">
        <v>119</v>
      </c>
      <c r="W1819" s="14" t="s">
        <v>119</v>
      </c>
      <c r="X1819" s="14" t="s">
        <v>119</v>
      </c>
      <c r="Y1819" s="14" t="s">
        <v>119</v>
      </c>
      <c r="Z1819" s="14" t="s">
        <v>119</v>
      </c>
      <c r="AA1819" s="14"/>
      <c r="AB1819" s="15">
        <f>retribucións!$M$71</f>
        <v>20068.13154432</v>
      </c>
      <c r="AC1819" s="15">
        <f>retribucións!$H$57</f>
        <v>20226.167297279997</v>
      </c>
      <c r="AD1819" s="15">
        <f t="shared" si="73"/>
        <v>158.0357529599969</v>
      </c>
    </row>
    <row r="1820" spans="1:30" ht="15" customHeight="1" x14ac:dyDescent="0.25">
      <c r="A1820" s="13" t="s">
        <v>17</v>
      </c>
      <c r="B1820" s="13" t="s">
        <v>119</v>
      </c>
      <c r="C1820" s="14" t="s">
        <v>5624</v>
      </c>
      <c r="D1820" s="24" t="s">
        <v>5625</v>
      </c>
      <c r="E1820" s="14" t="s">
        <v>5626</v>
      </c>
      <c r="F1820" s="14" t="s">
        <v>1903</v>
      </c>
      <c r="G1820" s="11">
        <v>14</v>
      </c>
      <c r="H1820" s="15">
        <f>retribucións!$E$55</f>
        <v>7157.92</v>
      </c>
      <c r="I1820" s="11" t="s">
        <v>1349</v>
      </c>
      <c r="J1820" s="24" t="s">
        <v>1350</v>
      </c>
      <c r="K1820" s="11">
        <v>1</v>
      </c>
      <c r="L1820" s="14"/>
      <c r="M1820" s="14"/>
      <c r="N1820" s="12"/>
      <c r="O1820" s="25"/>
      <c r="P1820" s="14" t="s">
        <v>4750</v>
      </c>
      <c r="Q1820" s="11" t="s">
        <v>15</v>
      </c>
      <c r="R1820" s="16"/>
      <c r="S1820" s="12"/>
      <c r="T1820" s="13" t="s">
        <v>17</v>
      </c>
      <c r="U1820" s="13" t="s">
        <v>6687</v>
      </c>
      <c r="V1820" s="11" t="s">
        <v>119</v>
      </c>
      <c r="W1820" s="14" t="s">
        <v>119</v>
      </c>
      <c r="X1820" s="14" t="s">
        <v>119</v>
      </c>
      <c r="Y1820" s="14" t="s">
        <v>119</v>
      </c>
      <c r="Z1820" s="14" t="s">
        <v>119</v>
      </c>
      <c r="AA1820" s="14"/>
      <c r="AB1820" s="15">
        <f>retribucións!$N$71</f>
        <v>21167.275024320003</v>
      </c>
      <c r="AC1820" s="15">
        <f>retribucións!$H$55</f>
        <v>21327.358496639998</v>
      </c>
      <c r="AD1820" s="15">
        <f t="shared" si="73"/>
        <v>160.08347231999505</v>
      </c>
    </row>
    <row r="1821" spans="1:30" ht="15" customHeight="1" x14ac:dyDescent="0.25">
      <c r="A1821" s="13" t="s">
        <v>17</v>
      </c>
      <c r="B1821" s="13" t="s">
        <v>119</v>
      </c>
      <c r="C1821" s="14" t="s">
        <v>5624</v>
      </c>
      <c r="D1821" s="24" t="s">
        <v>5627</v>
      </c>
      <c r="E1821" s="14" t="s">
        <v>5628</v>
      </c>
      <c r="F1821" s="14" t="s">
        <v>1903</v>
      </c>
      <c r="G1821" s="11">
        <v>14</v>
      </c>
      <c r="H1821" s="15">
        <f>retribucións!$E$55</f>
        <v>7157.92</v>
      </c>
      <c r="I1821" s="11" t="s">
        <v>1349</v>
      </c>
      <c r="J1821" s="24" t="s">
        <v>1350</v>
      </c>
      <c r="K1821" s="11">
        <v>1</v>
      </c>
      <c r="L1821" s="14"/>
      <c r="M1821" s="14"/>
      <c r="N1821" s="12"/>
      <c r="O1821" s="25"/>
      <c r="P1821" s="14" t="s">
        <v>4750</v>
      </c>
      <c r="Q1821" s="11" t="s">
        <v>15</v>
      </c>
      <c r="R1821" s="16"/>
      <c r="S1821" s="12"/>
      <c r="T1821" s="13" t="s">
        <v>17</v>
      </c>
      <c r="U1821" s="13" t="s">
        <v>6687</v>
      </c>
      <c r="V1821" s="11" t="s">
        <v>119</v>
      </c>
      <c r="W1821" s="14" t="s">
        <v>119</v>
      </c>
      <c r="X1821" s="14" t="s">
        <v>119</v>
      </c>
      <c r="Y1821" s="14" t="s">
        <v>119</v>
      </c>
      <c r="Z1821" s="14" t="s">
        <v>119</v>
      </c>
      <c r="AA1821" s="14"/>
      <c r="AB1821" s="15">
        <f>retribucións!$N$71</f>
        <v>21167.275024320003</v>
      </c>
      <c r="AC1821" s="15">
        <f>retribucións!$H$55</f>
        <v>21327.358496639998</v>
      </c>
      <c r="AD1821" s="15">
        <f t="shared" si="73"/>
        <v>160.08347231999505</v>
      </c>
    </row>
    <row r="1822" spans="1:30" ht="15" customHeight="1" x14ac:dyDescent="0.25">
      <c r="A1822" s="13" t="s">
        <v>17</v>
      </c>
      <c r="B1822" s="13" t="s">
        <v>119</v>
      </c>
      <c r="C1822" s="14" t="s">
        <v>5624</v>
      </c>
      <c r="D1822" s="24" t="s">
        <v>5629</v>
      </c>
      <c r="E1822" s="14" t="s">
        <v>5630</v>
      </c>
      <c r="F1822" s="14" t="s">
        <v>2263</v>
      </c>
      <c r="G1822" s="11">
        <v>14</v>
      </c>
      <c r="H1822" s="15">
        <f>retribucións!$E$55</f>
        <v>7157.92</v>
      </c>
      <c r="I1822" s="11" t="s">
        <v>1349</v>
      </c>
      <c r="J1822" s="24" t="s">
        <v>1350</v>
      </c>
      <c r="K1822" s="11">
        <v>1</v>
      </c>
      <c r="L1822" s="14"/>
      <c r="M1822" s="14"/>
      <c r="N1822" s="12"/>
      <c r="O1822" s="25"/>
      <c r="P1822" s="14" t="s">
        <v>4750</v>
      </c>
      <c r="Q1822" s="11" t="s">
        <v>15</v>
      </c>
      <c r="R1822" s="16" t="s">
        <v>1001</v>
      </c>
      <c r="S1822" s="12"/>
      <c r="T1822" s="13" t="s">
        <v>17</v>
      </c>
      <c r="U1822" s="13" t="s">
        <v>6687</v>
      </c>
      <c r="V1822" s="11" t="s">
        <v>119</v>
      </c>
      <c r="W1822" s="14" t="s">
        <v>119</v>
      </c>
      <c r="X1822" s="14" t="s">
        <v>119</v>
      </c>
      <c r="Y1822" s="14" t="s">
        <v>119</v>
      </c>
      <c r="Z1822" s="14" t="s">
        <v>119</v>
      </c>
      <c r="AA1822" s="14"/>
      <c r="AB1822" s="15">
        <f>retribucións!$N$71</f>
        <v>21167.275024320003</v>
      </c>
      <c r="AC1822" s="15">
        <f>retribucións!$H$55</f>
        <v>21327.358496639998</v>
      </c>
      <c r="AD1822" s="15">
        <f t="shared" si="73"/>
        <v>160.08347231999505</v>
      </c>
    </row>
    <row r="1823" spans="1:30" ht="15" customHeight="1" x14ac:dyDescent="0.25">
      <c r="A1823" s="13" t="s">
        <v>17</v>
      </c>
      <c r="B1823" s="13" t="s">
        <v>119</v>
      </c>
      <c r="C1823" s="14" t="s">
        <v>5624</v>
      </c>
      <c r="D1823" s="24" t="s">
        <v>5631</v>
      </c>
      <c r="E1823" s="14" t="s">
        <v>5632</v>
      </c>
      <c r="F1823" s="14" t="s">
        <v>2263</v>
      </c>
      <c r="G1823" s="11">
        <v>14</v>
      </c>
      <c r="H1823" s="15">
        <f>retribucións!$E$55</f>
        <v>7157.92</v>
      </c>
      <c r="I1823" s="11" t="s">
        <v>1349</v>
      </c>
      <c r="J1823" s="24" t="s">
        <v>1350</v>
      </c>
      <c r="K1823" s="11">
        <v>1</v>
      </c>
      <c r="L1823" s="14"/>
      <c r="M1823" s="14"/>
      <c r="N1823" s="12"/>
      <c r="O1823" s="25"/>
      <c r="P1823" s="14" t="s">
        <v>4750</v>
      </c>
      <c r="Q1823" s="11" t="s">
        <v>15</v>
      </c>
      <c r="R1823" s="16" t="s">
        <v>1001</v>
      </c>
      <c r="S1823" s="12"/>
      <c r="T1823" s="13" t="s">
        <v>17</v>
      </c>
      <c r="U1823" s="13" t="s">
        <v>6687</v>
      </c>
      <c r="V1823" s="11" t="s">
        <v>119</v>
      </c>
      <c r="W1823" s="14" t="s">
        <v>119</v>
      </c>
      <c r="X1823" s="14" t="s">
        <v>119</v>
      </c>
      <c r="Y1823" s="14" t="s">
        <v>119</v>
      </c>
      <c r="Z1823" s="14" t="s">
        <v>119</v>
      </c>
      <c r="AA1823" s="14"/>
      <c r="AB1823" s="15">
        <f>retribucións!$N$71</f>
        <v>21167.275024320003</v>
      </c>
      <c r="AC1823" s="15">
        <f>retribucións!$H$55</f>
        <v>21327.358496639998</v>
      </c>
      <c r="AD1823" s="15">
        <f t="shared" si="73"/>
        <v>160.08347231999505</v>
      </c>
    </row>
    <row r="1824" spans="1:30" ht="15" customHeight="1" x14ac:dyDescent="0.25">
      <c r="A1824" s="13" t="s">
        <v>17</v>
      </c>
      <c r="B1824" s="13" t="s">
        <v>119</v>
      </c>
      <c r="C1824" s="14" t="s">
        <v>5624</v>
      </c>
      <c r="D1824" s="24" t="s">
        <v>5633</v>
      </c>
      <c r="E1824" s="14" t="s">
        <v>5634</v>
      </c>
      <c r="F1824" s="14" t="s">
        <v>2263</v>
      </c>
      <c r="G1824" s="11">
        <v>14</v>
      </c>
      <c r="H1824" s="15">
        <f>retribucións!$E$55</f>
        <v>7157.92</v>
      </c>
      <c r="I1824" s="11" t="s">
        <v>1349</v>
      </c>
      <c r="J1824" s="24" t="s">
        <v>1350</v>
      </c>
      <c r="K1824" s="11">
        <v>1</v>
      </c>
      <c r="L1824" s="14"/>
      <c r="M1824" s="14"/>
      <c r="N1824" s="12"/>
      <c r="O1824" s="25"/>
      <c r="P1824" s="14" t="s">
        <v>4750</v>
      </c>
      <c r="Q1824" s="11" t="s">
        <v>15</v>
      </c>
      <c r="R1824" s="16" t="s">
        <v>1001</v>
      </c>
      <c r="S1824" s="12"/>
      <c r="T1824" s="13" t="s">
        <v>17</v>
      </c>
      <c r="U1824" s="13" t="s">
        <v>6687</v>
      </c>
      <c r="V1824" s="11" t="s">
        <v>119</v>
      </c>
      <c r="W1824" s="14" t="s">
        <v>119</v>
      </c>
      <c r="X1824" s="14" t="s">
        <v>119</v>
      </c>
      <c r="Y1824" s="14" t="s">
        <v>119</v>
      </c>
      <c r="Z1824" s="14" t="s">
        <v>119</v>
      </c>
      <c r="AA1824" s="14"/>
      <c r="AB1824" s="15">
        <f>retribucións!$N$71</f>
        <v>21167.275024320003</v>
      </c>
      <c r="AC1824" s="15">
        <f>retribucións!$H$55</f>
        <v>21327.358496639998</v>
      </c>
      <c r="AD1824" s="15">
        <f t="shared" si="73"/>
        <v>160.08347231999505</v>
      </c>
    </row>
    <row r="1825" spans="1:30" ht="15" customHeight="1" x14ac:dyDescent="0.25">
      <c r="A1825" s="13" t="s">
        <v>17</v>
      </c>
      <c r="B1825" s="13" t="s">
        <v>119</v>
      </c>
      <c r="C1825" s="14" t="s">
        <v>5624</v>
      </c>
      <c r="D1825" s="24" t="s">
        <v>5635</v>
      </c>
      <c r="E1825" s="14" t="s">
        <v>5636</v>
      </c>
      <c r="F1825" s="14" t="s">
        <v>2263</v>
      </c>
      <c r="G1825" s="11">
        <v>14</v>
      </c>
      <c r="H1825" s="15">
        <f>retribucións!$E$55</f>
        <v>7157.92</v>
      </c>
      <c r="I1825" s="11" t="s">
        <v>1349</v>
      </c>
      <c r="J1825" s="24" t="s">
        <v>1350</v>
      </c>
      <c r="K1825" s="11">
        <v>1</v>
      </c>
      <c r="L1825" s="14"/>
      <c r="M1825" s="14"/>
      <c r="N1825" s="12"/>
      <c r="O1825" s="25"/>
      <c r="P1825" s="14" t="s">
        <v>4750</v>
      </c>
      <c r="Q1825" s="11" t="s">
        <v>15</v>
      </c>
      <c r="R1825" s="16" t="s">
        <v>1001</v>
      </c>
      <c r="S1825" s="12"/>
      <c r="T1825" s="13" t="s">
        <v>17</v>
      </c>
      <c r="U1825" s="13" t="s">
        <v>6687</v>
      </c>
      <c r="V1825" s="11" t="s">
        <v>119</v>
      </c>
      <c r="W1825" s="14" t="s">
        <v>119</v>
      </c>
      <c r="X1825" s="14" t="s">
        <v>119</v>
      </c>
      <c r="Y1825" s="14" t="s">
        <v>119</v>
      </c>
      <c r="Z1825" s="14" t="s">
        <v>119</v>
      </c>
      <c r="AA1825" s="14"/>
      <c r="AB1825" s="15">
        <f>retribucións!$N$71</f>
        <v>21167.275024320003</v>
      </c>
      <c r="AC1825" s="15">
        <f>retribucións!$H$55</f>
        <v>21327.358496639998</v>
      </c>
      <c r="AD1825" s="15">
        <f t="shared" si="73"/>
        <v>160.08347231999505</v>
      </c>
    </row>
    <row r="1826" spans="1:30" ht="15" customHeight="1" x14ac:dyDescent="0.25">
      <c r="A1826" s="13" t="s">
        <v>17</v>
      </c>
      <c r="B1826" s="13" t="s">
        <v>119</v>
      </c>
      <c r="C1826" s="14" t="s">
        <v>5624</v>
      </c>
      <c r="D1826" s="24" t="s">
        <v>5637</v>
      </c>
      <c r="E1826" s="14" t="s">
        <v>5638</v>
      </c>
      <c r="F1826" s="14" t="s">
        <v>2263</v>
      </c>
      <c r="G1826" s="11">
        <v>14</v>
      </c>
      <c r="H1826" s="15">
        <f>retribucións!$E$55</f>
        <v>7157.92</v>
      </c>
      <c r="I1826" s="11" t="s">
        <v>1349</v>
      </c>
      <c r="J1826" s="24" t="s">
        <v>1350</v>
      </c>
      <c r="K1826" s="11">
        <v>1</v>
      </c>
      <c r="L1826" s="14"/>
      <c r="M1826" s="14"/>
      <c r="N1826" s="12"/>
      <c r="O1826" s="25"/>
      <c r="P1826" s="14" t="s">
        <v>4750</v>
      </c>
      <c r="Q1826" s="11" t="s">
        <v>15</v>
      </c>
      <c r="R1826" s="16" t="s">
        <v>1001</v>
      </c>
      <c r="S1826" s="12"/>
      <c r="T1826" s="13" t="s">
        <v>17</v>
      </c>
      <c r="U1826" s="13" t="s">
        <v>6687</v>
      </c>
      <c r="V1826" s="11" t="s">
        <v>119</v>
      </c>
      <c r="W1826" s="14" t="s">
        <v>119</v>
      </c>
      <c r="X1826" s="14" t="s">
        <v>119</v>
      </c>
      <c r="Y1826" s="14" t="s">
        <v>119</v>
      </c>
      <c r="Z1826" s="14" t="s">
        <v>119</v>
      </c>
      <c r="AA1826" s="14"/>
      <c r="AB1826" s="15">
        <f>retribucións!$N$71</f>
        <v>21167.275024320003</v>
      </c>
      <c r="AC1826" s="15">
        <f>retribucións!$H$55</f>
        <v>21327.358496639998</v>
      </c>
      <c r="AD1826" s="15">
        <f t="shared" si="73"/>
        <v>160.08347231999505</v>
      </c>
    </row>
    <row r="1827" spans="1:30" ht="15" customHeight="1" x14ac:dyDescent="0.25">
      <c r="A1827" s="13" t="s">
        <v>17</v>
      </c>
      <c r="B1827" s="13" t="s">
        <v>119</v>
      </c>
      <c r="C1827" s="14" t="s">
        <v>5624</v>
      </c>
      <c r="D1827" s="24" t="s">
        <v>5639</v>
      </c>
      <c r="E1827" s="14" t="s">
        <v>5640</v>
      </c>
      <c r="F1827" s="14" t="s">
        <v>2263</v>
      </c>
      <c r="G1827" s="11">
        <v>14</v>
      </c>
      <c r="H1827" s="15">
        <f>retribucións!$E$55</f>
        <v>7157.92</v>
      </c>
      <c r="I1827" s="11" t="s">
        <v>1349</v>
      </c>
      <c r="J1827" s="24" t="s">
        <v>1350</v>
      </c>
      <c r="K1827" s="11">
        <v>1</v>
      </c>
      <c r="L1827" s="14"/>
      <c r="M1827" s="14"/>
      <c r="N1827" s="12"/>
      <c r="O1827" s="25"/>
      <c r="P1827" s="14" t="s">
        <v>4750</v>
      </c>
      <c r="Q1827" s="11" t="s">
        <v>15</v>
      </c>
      <c r="R1827" s="16" t="s">
        <v>1001</v>
      </c>
      <c r="S1827" s="12"/>
      <c r="T1827" s="13" t="s">
        <v>17</v>
      </c>
      <c r="U1827" s="13" t="s">
        <v>6687</v>
      </c>
      <c r="V1827" s="11" t="s">
        <v>119</v>
      </c>
      <c r="W1827" s="14" t="s">
        <v>119</v>
      </c>
      <c r="X1827" s="14" t="s">
        <v>119</v>
      </c>
      <c r="Y1827" s="14" t="s">
        <v>119</v>
      </c>
      <c r="Z1827" s="14" t="s">
        <v>119</v>
      </c>
      <c r="AA1827" s="14"/>
      <c r="AB1827" s="15">
        <f>retribucións!$N$71</f>
        <v>21167.275024320003</v>
      </c>
      <c r="AC1827" s="15">
        <f>retribucións!$H$55</f>
        <v>21327.358496639998</v>
      </c>
      <c r="AD1827" s="15">
        <f t="shared" si="73"/>
        <v>160.08347231999505</v>
      </c>
    </row>
    <row r="1828" spans="1:30" ht="15" customHeight="1" x14ac:dyDescent="0.25">
      <c r="A1828" s="13" t="s">
        <v>17</v>
      </c>
      <c r="B1828" s="13" t="s">
        <v>119</v>
      </c>
      <c r="C1828" s="14" t="s">
        <v>5624</v>
      </c>
      <c r="D1828" s="24" t="s">
        <v>5641</v>
      </c>
      <c r="E1828" s="14" t="s">
        <v>5642</v>
      </c>
      <c r="F1828" s="14" t="s">
        <v>2263</v>
      </c>
      <c r="G1828" s="11">
        <v>14</v>
      </c>
      <c r="H1828" s="15">
        <f>retribucións!$E$55</f>
        <v>7157.92</v>
      </c>
      <c r="I1828" s="11" t="s">
        <v>1349</v>
      </c>
      <c r="J1828" s="24" t="s">
        <v>1350</v>
      </c>
      <c r="K1828" s="11">
        <v>1</v>
      </c>
      <c r="L1828" s="14"/>
      <c r="M1828" s="14"/>
      <c r="N1828" s="12"/>
      <c r="O1828" s="25"/>
      <c r="P1828" s="14" t="s">
        <v>4750</v>
      </c>
      <c r="Q1828" s="11" t="s">
        <v>15</v>
      </c>
      <c r="R1828" s="16" t="s">
        <v>1001</v>
      </c>
      <c r="S1828" s="12"/>
      <c r="T1828" s="13" t="s">
        <v>17</v>
      </c>
      <c r="U1828" s="13" t="s">
        <v>6687</v>
      </c>
      <c r="V1828" s="11" t="s">
        <v>119</v>
      </c>
      <c r="W1828" s="14" t="s">
        <v>119</v>
      </c>
      <c r="X1828" s="14" t="s">
        <v>119</v>
      </c>
      <c r="Y1828" s="14" t="s">
        <v>119</v>
      </c>
      <c r="Z1828" s="14" t="s">
        <v>119</v>
      </c>
      <c r="AA1828" s="14"/>
      <c r="AB1828" s="15">
        <f>retribucións!$N$71</f>
        <v>21167.275024320003</v>
      </c>
      <c r="AC1828" s="15">
        <f>retribucións!$H$55</f>
        <v>21327.358496639998</v>
      </c>
      <c r="AD1828" s="15">
        <f t="shared" si="73"/>
        <v>160.08347231999505</v>
      </c>
    </row>
    <row r="1829" spans="1:30" ht="15" customHeight="1" x14ac:dyDescent="0.25">
      <c r="A1829" s="13" t="s">
        <v>17</v>
      </c>
      <c r="B1829" s="13" t="s">
        <v>119</v>
      </c>
      <c r="C1829" s="14" t="s">
        <v>5624</v>
      </c>
      <c r="D1829" s="24" t="s">
        <v>5643</v>
      </c>
      <c r="E1829" s="14" t="s">
        <v>5644</v>
      </c>
      <c r="F1829" s="14" t="s">
        <v>2263</v>
      </c>
      <c r="G1829" s="11">
        <v>14</v>
      </c>
      <c r="H1829" s="15">
        <f>retribucións!$E$55</f>
        <v>7157.92</v>
      </c>
      <c r="I1829" s="11" t="s">
        <v>1349</v>
      </c>
      <c r="J1829" s="24" t="s">
        <v>1350</v>
      </c>
      <c r="K1829" s="11">
        <v>1</v>
      </c>
      <c r="L1829" s="14"/>
      <c r="M1829" s="14"/>
      <c r="N1829" s="12"/>
      <c r="O1829" s="25"/>
      <c r="P1829" s="14" t="s">
        <v>4750</v>
      </c>
      <c r="Q1829" s="11" t="s">
        <v>15</v>
      </c>
      <c r="R1829" s="16" t="s">
        <v>1001</v>
      </c>
      <c r="S1829" s="12"/>
      <c r="T1829" s="13" t="s">
        <v>17</v>
      </c>
      <c r="U1829" s="13" t="s">
        <v>6687</v>
      </c>
      <c r="V1829" s="11" t="s">
        <v>119</v>
      </c>
      <c r="W1829" s="14" t="s">
        <v>119</v>
      </c>
      <c r="X1829" s="14" t="s">
        <v>119</v>
      </c>
      <c r="Y1829" s="14" t="s">
        <v>119</v>
      </c>
      <c r="Z1829" s="14" t="s">
        <v>119</v>
      </c>
      <c r="AA1829" s="14"/>
      <c r="AB1829" s="15">
        <f>retribucións!$N$71</f>
        <v>21167.275024320003</v>
      </c>
      <c r="AC1829" s="15">
        <f>retribucións!$H$55</f>
        <v>21327.358496639998</v>
      </c>
      <c r="AD1829" s="15">
        <f t="shared" si="73"/>
        <v>160.08347231999505</v>
      </c>
    </row>
    <row r="1830" spans="1:30" ht="15" customHeight="1" x14ac:dyDescent="0.25">
      <c r="A1830" s="13" t="s">
        <v>17</v>
      </c>
      <c r="B1830" s="13" t="s">
        <v>119</v>
      </c>
      <c r="C1830" s="14" t="s">
        <v>5624</v>
      </c>
      <c r="D1830" s="24" t="s">
        <v>5645</v>
      </c>
      <c r="E1830" s="14" t="s">
        <v>5646</v>
      </c>
      <c r="F1830" s="14" t="s">
        <v>2263</v>
      </c>
      <c r="G1830" s="11">
        <v>14</v>
      </c>
      <c r="H1830" s="15">
        <f>retribucións!$E$55</f>
        <v>7157.92</v>
      </c>
      <c r="I1830" s="11" t="s">
        <v>1349</v>
      </c>
      <c r="J1830" s="24" t="s">
        <v>1350</v>
      </c>
      <c r="K1830" s="11">
        <v>1</v>
      </c>
      <c r="L1830" s="14"/>
      <c r="M1830" s="14"/>
      <c r="N1830" s="12"/>
      <c r="O1830" s="25"/>
      <c r="P1830" s="14" t="s">
        <v>4750</v>
      </c>
      <c r="Q1830" s="11" t="s">
        <v>15</v>
      </c>
      <c r="R1830" s="16" t="s">
        <v>1001</v>
      </c>
      <c r="S1830" s="12"/>
      <c r="T1830" s="13" t="s">
        <v>17</v>
      </c>
      <c r="U1830" s="13" t="s">
        <v>6687</v>
      </c>
      <c r="V1830" s="11" t="s">
        <v>119</v>
      </c>
      <c r="W1830" s="14" t="s">
        <v>119</v>
      </c>
      <c r="X1830" s="14" t="s">
        <v>119</v>
      </c>
      <c r="Y1830" s="14" t="s">
        <v>119</v>
      </c>
      <c r="Z1830" s="14" t="s">
        <v>119</v>
      </c>
      <c r="AA1830" s="14"/>
      <c r="AB1830" s="15">
        <f>retribucións!$N$71</f>
        <v>21167.275024320003</v>
      </c>
      <c r="AC1830" s="15">
        <f>retribucións!$H$55</f>
        <v>21327.358496639998</v>
      </c>
      <c r="AD1830" s="15">
        <f t="shared" si="73"/>
        <v>160.08347231999505</v>
      </c>
    </row>
    <row r="1831" spans="1:30" ht="15" customHeight="1" x14ac:dyDescent="0.25">
      <c r="A1831" s="13" t="s">
        <v>17</v>
      </c>
      <c r="B1831" s="13" t="s">
        <v>119</v>
      </c>
      <c r="C1831" s="14" t="s">
        <v>5624</v>
      </c>
      <c r="D1831" s="24" t="s">
        <v>5647</v>
      </c>
      <c r="E1831" s="14" t="s">
        <v>5648</v>
      </c>
      <c r="F1831" s="14" t="s">
        <v>2263</v>
      </c>
      <c r="G1831" s="11">
        <v>14</v>
      </c>
      <c r="H1831" s="15">
        <f>retribucións!$E$55</f>
        <v>7157.92</v>
      </c>
      <c r="I1831" s="11" t="s">
        <v>1349</v>
      </c>
      <c r="J1831" s="24" t="s">
        <v>1350</v>
      </c>
      <c r="K1831" s="11">
        <v>1</v>
      </c>
      <c r="L1831" s="14"/>
      <c r="M1831" s="14"/>
      <c r="N1831" s="12"/>
      <c r="O1831" s="25"/>
      <c r="P1831" s="14" t="s">
        <v>4750</v>
      </c>
      <c r="Q1831" s="11" t="s">
        <v>15</v>
      </c>
      <c r="R1831" s="16" t="s">
        <v>1001</v>
      </c>
      <c r="S1831" s="12"/>
      <c r="T1831" s="13" t="s">
        <v>17</v>
      </c>
      <c r="U1831" s="13" t="s">
        <v>6687</v>
      </c>
      <c r="V1831" s="11" t="s">
        <v>119</v>
      </c>
      <c r="W1831" s="14" t="s">
        <v>119</v>
      </c>
      <c r="X1831" s="14" t="s">
        <v>119</v>
      </c>
      <c r="Y1831" s="14" t="s">
        <v>119</v>
      </c>
      <c r="Z1831" s="14" t="s">
        <v>119</v>
      </c>
      <c r="AA1831" s="14"/>
      <c r="AB1831" s="15">
        <f>retribucións!$N$71</f>
        <v>21167.275024320003</v>
      </c>
      <c r="AC1831" s="15">
        <f>retribucións!$H$55</f>
        <v>21327.358496639998</v>
      </c>
      <c r="AD1831" s="15">
        <f t="shared" si="73"/>
        <v>160.08347231999505</v>
      </c>
    </row>
    <row r="1832" spans="1:30" ht="15" customHeight="1" x14ac:dyDescent="0.25">
      <c r="A1832" s="13" t="s">
        <v>17</v>
      </c>
      <c r="B1832" s="13" t="s">
        <v>119</v>
      </c>
      <c r="C1832" s="14" t="s">
        <v>5624</v>
      </c>
      <c r="D1832" s="24" t="s">
        <v>5649</v>
      </c>
      <c r="E1832" s="14" t="s">
        <v>5650</v>
      </c>
      <c r="F1832" s="14" t="s">
        <v>2263</v>
      </c>
      <c r="G1832" s="11">
        <v>14</v>
      </c>
      <c r="H1832" s="15">
        <f>retribucións!$E$55</f>
        <v>7157.92</v>
      </c>
      <c r="I1832" s="11" t="s">
        <v>1349</v>
      </c>
      <c r="J1832" s="24" t="s">
        <v>1350</v>
      </c>
      <c r="K1832" s="11">
        <v>1</v>
      </c>
      <c r="L1832" s="14"/>
      <c r="M1832" s="14"/>
      <c r="N1832" s="12"/>
      <c r="O1832" s="25"/>
      <c r="P1832" s="14" t="s">
        <v>4750</v>
      </c>
      <c r="Q1832" s="11" t="s">
        <v>15</v>
      </c>
      <c r="R1832" s="16" t="s">
        <v>1001</v>
      </c>
      <c r="S1832" s="12"/>
      <c r="T1832" s="13" t="s">
        <v>17</v>
      </c>
      <c r="U1832" s="13" t="s">
        <v>6687</v>
      </c>
      <c r="V1832" s="11" t="s">
        <v>119</v>
      </c>
      <c r="W1832" s="14" t="s">
        <v>119</v>
      </c>
      <c r="X1832" s="14" t="s">
        <v>119</v>
      </c>
      <c r="Y1832" s="14" t="s">
        <v>119</v>
      </c>
      <c r="Z1832" s="14" t="s">
        <v>119</v>
      </c>
      <c r="AA1832" s="14"/>
      <c r="AB1832" s="15">
        <f>retribucións!$N$71</f>
        <v>21167.275024320003</v>
      </c>
      <c r="AC1832" s="15">
        <f>retribucións!$H$55</f>
        <v>21327.358496639998</v>
      </c>
      <c r="AD1832" s="15">
        <f t="shared" si="73"/>
        <v>160.08347231999505</v>
      </c>
    </row>
    <row r="1833" spans="1:30" ht="15" customHeight="1" x14ac:dyDescent="0.25">
      <c r="A1833" s="13" t="s">
        <v>17</v>
      </c>
      <c r="B1833" s="13" t="s">
        <v>17</v>
      </c>
      <c r="C1833" s="14" t="s">
        <v>5624</v>
      </c>
      <c r="D1833" s="24" t="s">
        <v>5651</v>
      </c>
      <c r="E1833" s="14" t="s">
        <v>5652</v>
      </c>
      <c r="F1833" s="14" t="s">
        <v>2263</v>
      </c>
      <c r="G1833" s="11">
        <v>14</v>
      </c>
      <c r="H1833" s="15">
        <f>retribucións!$E$55</f>
        <v>7157.92</v>
      </c>
      <c r="I1833" s="11" t="s">
        <v>1349</v>
      </c>
      <c r="J1833" s="24" t="s">
        <v>1350</v>
      </c>
      <c r="K1833" s="11">
        <v>1</v>
      </c>
      <c r="L1833" s="14"/>
      <c r="M1833" s="14"/>
      <c r="N1833" s="12"/>
      <c r="O1833" s="25"/>
      <c r="P1833" s="14" t="s">
        <v>4750</v>
      </c>
      <c r="Q1833" s="11" t="s">
        <v>15</v>
      </c>
      <c r="R1833" s="16" t="s">
        <v>1001</v>
      </c>
      <c r="S1833" s="12"/>
      <c r="T1833" s="13" t="s">
        <v>17</v>
      </c>
      <c r="U1833" s="13" t="s">
        <v>17</v>
      </c>
      <c r="V1833" s="11">
        <v>554</v>
      </c>
      <c r="W1833" s="14" t="s">
        <v>1090</v>
      </c>
      <c r="X1833" s="14" t="s">
        <v>1091</v>
      </c>
      <c r="Y1833" s="14" t="s">
        <v>20</v>
      </c>
      <c r="Z1833" s="14">
        <v>0</v>
      </c>
      <c r="AA1833" s="14"/>
      <c r="AB1833" s="15">
        <f>retribucións!$N$71</f>
        <v>21167.275024320003</v>
      </c>
      <c r="AC1833" s="15">
        <f>retribucións!$H$55</f>
        <v>21327.358496639998</v>
      </c>
      <c r="AD1833" s="15">
        <f t="shared" si="73"/>
        <v>160.08347231999505</v>
      </c>
    </row>
    <row r="1834" spans="1:30" ht="15" customHeight="1" x14ac:dyDescent="0.25">
      <c r="A1834" s="13" t="s">
        <v>17</v>
      </c>
      <c r="B1834" s="13" t="s">
        <v>119</v>
      </c>
      <c r="C1834" s="14" t="s">
        <v>5624</v>
      </c>
      <c r="D1834" s="24" t="s">
        <v>5653</v>
      </c>
      <c r="E1834" s="14" t="s">
        <v>5654</v>
      </c>
      <c r="F1834" s="14" t="s">
        <v>2263</v>
      </c>
      <c r="G1834" s="11">
        <v>14</v>
      </c>
      <c r="H1834" s="15">
        <f>retribucións!$E$55</f>
        <v>7157.92</v>
      </c>
      <c r="I1834" s="11" t="s">
        <v>1349</v>
      </c>
      <c r="J1834" s="24" t="s">
        <v>1350</v>
      </c>
      <c r="K1834" s="11">
        <v>1</v>
      </c>
      <c r="L1834" s="14"/>
      <c r="M1834" s="14"/>
      <c r="N1834" s="12"/>
      <c r="O1834" s="25"/>
      <c r="P1834" s="14" t="s">
        <v>4750</v>
      </c>
      <c r="Q1834" s="11" t="s">
        <v>15</v>
      </c>
      <c r="R1834" s="16" t="s">
        <v>1001</v>
      </c>
      <c r="S1834" s="12"/>
      <c r="T1834" s="13" t="s">
        <v>17</v>
      </c>
      <c r="U1834" s="13" t="s">
        <v>6687</v>
      </c>
      <c r="V1834" s="11" t="s">
        <v>119</v>
      </c>
      <c r="W1834" s="14" t="s">
        <v>119</v>
      </c>
      <c r="X1834" s="14" t="s">
        <v>119</v>
      </c>
      <c r="Y1834" s="14" t="s">
        <v>119</v>
      </c>
      <c r="Z1834" s="14" t="s">
        <v>119</v>
      </c>
      <c r="AA1834" s="14"/>
      <c r="AB1834" s="15">
        <f>retribucións!$N$71</f>
        <v>21167.275024320003</v>
      </c>
      <c r="AC1834" s="15">
        <f>retribucións!$H$55</f>
        <v>21327.358496639998</v>
      </c>
      <c r="AD1834" s="15">
        <f t="shared" si="73"/>
        <v>160.08347231999505</v>
      </c>
    </row>
    <row r="1835" spans="1:30" ht="15" customHeight="1" x14ac:dyDescent="0.25">
      <c r="A1835" s="13" t="s">
        <v>17</v>
      </c>
      <c r="B1835" s="13" t="s">
        <v>119</v>
      </c>
      <c r="C1835" s="14" t="s">
        <v>5624</v>
      </c>
      <c r="D1835" s="24" t="s">
        <v>5655</v>
      </c>
      <c r="E1835" s="14" t="s">
        <v>5656</v>
      </c>
      <c r="F1835" s="14" t="s">
        <v>2263</v>
      </c>
      <c r="G1835" s="11">
        <v>14</v>
      </c>
      <c r="H1835" s="15">
        <f>retribucións!$E$55</f>
        <v>7157.92</v>
      </c>
      <c r="I1835" s="11" t="s">
        <v>1349</v>
      </c>
      <c r="J1835" s="24" t="s">
        <v>1350</v>
      </c>
      <c r="K1835" s="11">
        <v>1</v>
      </c>
      <c r="L1835" s="14"/>
      <c r="M1835" s="14"/>
      <c r="N1835" s="12"/>
      <c r="O1835" s="25"/>
      <c r="P1835" s="14" t="s">
        <v>4750</v>
      </c>
      <c r="Q1835" s="11" t="s">
        <v>15</v>
      </c>
      <c r="R1835" s="16" t="s">
        <v>1001</v>
      </c>
      <c r="S1835" s="12"/>
      <c r="T1835" s="13" t="s">
        <v>17</v>
      </c>
      <c r="U1835" s="13" t="s">
        <v>6687</v>
      </c>
      <c r="V1835" s="11" t="s">
        <v>119</v>
      </c>
      <c r="W1835" s="14" t="s">
        <v>119</v>
      </c>
      <c r="X1835" s="14" t="s">
        <v>119</v>
      </c>
      <c r="Y1835" s="14" t="s">
        <v>119</v>
      </c>
      <c r="Z1835" s="14" t="s">
        <v>119</v>
      </c>
      <c r="AA1835" s="14"/>
      <c r="AB1835" s="15">
        <f>retribucións!$N$71</f>
        <v>21167.275024320003</v>
      </c>
      <c r="AC1835" s="15">
        <f>retribucións!$H$55</f>
        <v>21327.358496639998</v>
      </c>
      <c r="AD1835" s="15">
        <f t="shared" si="73"/>
        <v>160.08347231999505</v>
      </c>
    </row>
    <row r="1836" spans="1:30" ht="15" customHeight="1" x14ac:dyDescent="0.25">
      <c r="A1836" s="13" t="s">
        <v>17</v>
      </c>
      <c r="B1836" s="13" t="s">
        <v>119</v>
      </c>
      <c r="C1836" s="14" t="s">
        <v>5624</v>
      </c>
      <c r="D1836" s="24" t="s">
        <v>5657</v>
      </c>
      <c r="E1836" s="14" t="s">
        <v>5658</v>
      </c>
      <c r="F1836" s="14" t="s">
        <v>2263</v>
      </c>
      <c r="G1836" s="11">
        <v>14</v>
      </c>
      <c r="H1836" s="15">
        <f>retribucións!$E$55</f>
        <v>7157.92</v>
      </c>
      <c r="I1836" s="11" t="s">
        <v>1349</v>
      </c>
      <c r="J1836" s="24" t="s">
        <v>1350</v>
      </c>
      <c r="K1836" s="11">
        <v>1</v>
      </c>
      <c r="L1836" s="14"/>
      <c r="M1836" s="14"/>
      <c r="N1836" s="12"/>
      <c r="O1836" s="25"/>
      <c r="P1836" s="14" t="s">
        <v>4750</v>
      </c>
      <c r="Q1836" s="11" t="s">
        <v>15</v>
      </c>
      <c r="R1836" s="16" t="s">
        <v>1001</v>
      </c>
      <c r="S1836" s="12"/>
      <c r="T1836" s="13" t="s">
        <v>17</v>
      </c>
      <c r="U1836" s="13" t="s">
        <v>6687</v>
      </c>
      <c r="V1836" s="11" t="s">
        <v>119</v>
      </c>
      <c r="W1836" s="14" t="s">
        <v>119</v>
      </c>
      <c r="X1836" s="14" t="s">
        <v>119</v>
      </c>
      <c r="Y1836" s="14" t="s">
        <v>119</v>
      </c>
      <c r="Z1836" s="14" t="s">
        <v>119</v>
      </c>
      <c r="AA1836" s="14"/>
      <c r="AB1836" s="15">
        <f>retribucións!$N$71</f>
        <v>21167.275024320003</v>
      </c>
      <c r="AC1836" s="15">
        <f>retribucións!$H$55</f>
        <v>21327.358496639998</v>
      </c>
      <c r="AD1836" s="15">
        <f t="shared" si="73"/>
        <v>160.08347231999505</v>
      </c>
    </row>
    <row r="1837" spans="1:30" ht="15" customHeight="1" x14ac:dyDescent="0.25">
      <c r="A1837" s="13" t="s">
        <v>17</v>
      </c>
      <c r="B1837" s="13" t="s">
        <v>119</v>
      </c>
      <c r="C1837" s="14" t="s">
        <v>5624</v>
      </c>
      <c r="D1837" s="24" t="s">
        <v>5659</v>
      </c>
      <c r="E1837" s="14" t="s">
        <v>5660</v>
      </c>
      <c r="F1837" s="14" t="s">
        <v>2263</v>
      </c>
      <c r="G1837" s="11">
        <v>14</v>
      </c>
      <c r="H1837" s="15">
        <f>retribucións!$E$55</f>
        <v>7157.92</v>
      </c>
      <c r="I1837" s="11" t="s">
        <v>1349</v>
      </c>
      <c r="J1837" s="24" t="s">
        <v>1350</v>
      </c>
      <c r="K1837" s="11">
        <v>1</v>
      </c>
      <c r="L1837" s="14"/>
      <c r="M1837" s="14"/>
      <c r="N1837" s="12"/>
      <c r="O1837" s="25"/>
      <c r="P1837" s="14" t="s">
        <v>4750</v>
      </c>
      <c r="Q1837" s="11" t="s">
        <v>15</v>
      </c>
      <c r="R1837" s="16" t="s">
        <v>1001</v>
      </c>
      <c r="S1837" s="12"/>
      <c r="T1837" s="13" t="s">
        <v>17</v>
      </c>
      <c r="U1837" s="13" t="s">
        <v>6687</v>
      </c>
      <c r="V1837" s="11" t="s">
        <v>119</v>
      </c>
      <c r="W1837" s="14" t="s">
        <v>119</v>
      </c>
      <c r="X1837" s="14" t="s">
        <v>119</v>
      </c>
      <c r="Y1837" s="14" t="s">
        <v>119</v>
      </c>
      <c r="Z1837" s="14" t="s">
        <v>119</v>
      </c>
      <c r="AA1837" s="14"/>
      <c r="AB1837" s="15">
        <f>retribucións!$N$71</f>
        <v>21167.275024320003</v>
      </c>
      <c r="AC1837" s="15">
        <f>retribucións!$H$55</f>
        <v>21327.358496639998</v>
      </c>
      <c r="AD1837" s="15">
        <f t="shared" si="73"/>
        <v>160.08347231999505</v>
      </c>
    </row>
    <row r="1838" spans="1:30" ht="15" customHeight="1" x14ac:dyDescent="0.25">
      <c r="A1838" s="13" t="s">
        <v>17</v>
      </c>
      <c r="B1838" s="13" t="s">
        <v>119</v>
      </c>
      <c r="C1838" s="14" t="s">
        <v>5624</v>
      </c>
      <c r="D1838" s="24" t="s">
        <v>5661</v>
      </c>
      <c r="E1838" s="14" t="s">
        <v>5662</v>
      </c>
      <c r="F1838" s="14" t="s">
        <v>2263</v>
      </c>
      <c r="G1838" s="11">
        <v>14</v>
      </c>
      <c r="H1838" s="15">
        <f>retribucións!$E$55</f>
        <v>7157.92</v>
      </c>
      <c r="I1838" s="11" t="s">
        <v>1349</v>
      </c>
      <c r="J1838" s="24" t="s">
        <v>1350</v>
      </c>
      <c r="K1838" s="11">
        <v>1</v>
      </c>
      <c r="L1838" s="14"/>
      <c r="M1838" s="14"/>
      <c r="N1838" s="12"/>
      <c r="O1838" s="25"/>
      <c r="P1838" s="14" t="s">
        <v>4750</v>
      </c>
      <c r="Q1838" s="11" t="s">
        <v>15</v>
      </c>
      <c r="R1838" s="16" t="s">
        <v>1001</v>
      </c>
      <c r="S1838" s="12"/>
      <c r="T1838" s="13" t="s">
        <v>17</v>
      </c>
      <c r="U1838" s="13" t="s">
        <v>6687</v>
      </c>
      <c r="V1838" s="11" t="s">
        <v>119</v>
      </c>
      <c r="W1838" s="14" t="s">
        <v>119</v>
      </c>
      <c r="X1838" s="14" t="s">
        <v>119</v>
      </c>
      <c r="Y1838" s="14" t="s">
        <v>119</v>
      </c>
      <c r="Z1838" s="14" t="s">
        <v>119</v>
      </c>
      <c r="AA1838" s="14"/>
      <c r="AB1838" s="15">
        <f>retribucións!$N$71</f>
        <v>21167.275024320003</v>
      </c>
      <c r="AC1838" s="15">
        <f>retribucións!$H$55</f>
        <v>21327.358496639998</v>
      </c>
      <c r="AD1838" s="15">
        <f t="shared" si="73"/>
        <v>160.08347231999505</v>
      </c>
    </row>
    <row r="1839" spans="1:30" ht="15" customHeight="1" x14ac:dyDescent="0.25">
      <c r="A1839" s="13" t="s">
        <v>17</v>
      </c>
      <c r="B1839" s="13" t="s">
        <v>119</v>
      </c>
      <c r="C1839" s="14" t="s">
        <v>5624</v>
      </c>
      <c r="D1839" s="24" t="s">
        <v>5663</v>
      </c>
      <c r="E1839" s="14" t="s">
        <v>5664</v>
      </c>
      <c r="F1839" s="14" t="s">
        <v>2263</v>
      </c>
      <c r="G1839" s="11">
        <v>14</v>
      </c>
      <c r="H1839" s="15">
        <f>retribucións!$E$55</f>
        <v>7157.92</v>
      </c>
      <c r="I1839" s="11" t="s">
        <v>1349</v>
      </c>
      <c r="J1839" s="24" t="s">
        <v>1350</v>
      </c>
      <c r="K1839" s="11">
        <v>1</v>
      </c>
      <c r="L1839" s="14"/>
      <c r="M1839" s="14"/>
      <c r="N1839" s="12"/>
      <c r="O1839" s="25"/>
      <c r="P1839" s="14" t="s">
        <v>4750</v>
      </c>
      <c r="Q1839" s="11" t="s">
        <v>15</v>
      </c>
      <c r="R1839" s="16" t="s">
        <v>1001</v>
      </c>
      <c r="S1839" s="12"/>
      <c r="T1839" s="13" t="s">
        <v>17</v>
      </c>
      <c r="U1839" s="13" t="s">
        <v>6687</v>
      </c>
      <c r="V1839" s="11" t="s">
        <v>119</v>
      </c>
      <c r="W1839" s="14" t="s">
        <v>119</v>
      </c>
      <c r="X1839" s="14" t="s">
        <v>119</v>
      </c>
      <c r="Y1839" s="14" t="s">
        <v>119</v>
      </c>
      <c r="Z1839" s="14" t="s">
        <v>119</v>
      </c>
      <c r="AA1839" s="14"/>
      <c r="AB1839" s="15">
        <f>retribucións!$N$71</f>
        <v>21167.275024320003</v>
      </c>
      <c r="AC1839" s="15">
        <f>retribucións!$H$55</f>
        <v>21327.358496639998</v>
      </c>
      <c r="AD1839" s="15">
        <f t="shared" si="73"/>
        <v>160.08347231999505</v>
      </c>
    </row>
    <row r="1840" spans="1:30" ht="15" customHeight="1" x14ac:dyDescent="0.25">
      <c r="A1840" s="13" t="s">
        <v>17</v>
      </c>
      <c r="B1840" s="13" t="s">
        <v>119</v>
      </c>
      <c r="C1840" s="14" t="s">
        <v>5624</v>
      </c>
      <c r="D1840" s="24" t="s">
        <v>5665</v>
      </c>
      <c r="E1840" s="14" t="s">
        <v>5666</v>
      </c>
      <c r="F1840" s="14" t="s">
        <v>2263</v>
      </c>
      <c r="G1840" s="11">
        <v>14</v>
      </c>
      <c r="H1840" s="15">
        <f>retribucións!$E$55</f>
        <v>7157.92</v>
      </c>
      <c r="I1840" s="11" t="s">
        <v>1349</v>
      </c>
      <c r="J1840" s="24" t="s">
        <v>1350</v>
      </c>
      <c r="K1840" s="11">
        <v>1</v>
      </c>
      <c r="L1840" s="14"/>
      <c r="M1840" s="14"/>
      <c r="N1840" s="12"/>
      <c r="O1840" s="25"/>
      <c r="P1840" s="14" t="s">
        <v>4750</v>
      </c>
      <c r="Q1840" s="11" t="s">
        <v>15</v>
      </c>
      <c r="R1840" s="16" t="s">
        <v>1001</v>
      </c>
      <c r="S1840" s="12"/>
      <c r="T1840" s="13" t="s">
        <v>17</v>
      </c>
      <c r="U1840" s="13" t="s">
        <v>6687</v>
      </c>
      <c r="V1840" s="11" t="s">
        <v>119</v>
      </c>
      <c r="W1840" s="14" t="s">
        <v>119</v>
      </c>
      <c r="X1840" s="14" t="s">
        <v>119</v>
      </c>
      <c r="Y1840" s="14" t="s">
        <v>119</v>
      </c>
      <c r="Z1840" s="14" t="s">
        <v>119</v>
      </c>
      <c r="AA1840" s="14"/>
      <c r="AB1840" s="15">
        <f>retribucións!$N$71</f>
        <v>21167.275024320003</v>
      </c>
      <c r="AC1840" s="15">
        <f>retribucións!$H$55</f>
        <v>21327.358496639998</v>
      </c>
      <c r="AD1840" s="15">
        <f t="shared" si="73"/>
        <v>160.08347231999505</v>
      </c>
    </row>
    <row r="1841" spans="1:30" ht="15" customHeight="1" x14ac:dyDescent="0.25">
      <c r="A1841" s="13" t="s">
        <v>17</v>
      </c>
      <c r="B1841" s="13" t="s">
        <v>119</v>
      </c>
      <c r="C1841" s="14" t="s">
        <v>5624</v>
      </c>
      <c r="D1841" s="24" t="s">
        <v>5667</v>
      </c>
      <c r="E1841" s="14" t="s">
        <v>5668</v>
      </c>
      <c r="F1841" s="14" t="s">
        <v>2263</v>
      </c>
      <c r="G1841" s="11">
        <v>14</v>
      </c>
      <c r="H1841" s="15">
        <f>retribucións!$E$55</f>
        <v>7157.92</v>
      </c>
      <c r="I1841" s="11" t="s">
        <v>1349</v>
      </c>
      <c r="J1841" s="24" t="s">
        <v>1350</v>
      </c>
      <c r="K1841" s="11">
        <v>1</v>
      </c>
      <c r="L1841" s="14"/>
      <c r="M1841" s="14"/>
      <c r="N1841" s="12"/>
      <c r="O1841" s="25"/>
      <c r="P1841" s="14" t="s">
        <v>4750</v>
      </c>
      <c r="Q1841" s="11" t="s">
        <v>15</v>
      </c>
      <c r="R1841" s="16" t="s">
        <v>1001</v>
      </c>
      <c r="S1841" s="12"/>
      <c r="T1841" s="13" t="s">
        <v>17</v>
      </c>
      <c r="U1841" s="13" t="s">
        <v>6687</v>
      </c>
      <c r="V1841" s="11" t="s">
        <v>119</v>
      </c>
      <c r="W1841" s="14" t="s">
        <v>119</v>
      </c>
      <c r="X1841" s="14" t="s">
        <v>119</v>
      </c>
      <c r="Y1841" s="14" t="s">
        <v>119</v>
      </c>
      <c r="Z1841" s="14" t="s">
        <v>119</v>
      </c>
      <c r="AA1841" s="14"/>
      <c r="AB1841" s="15">
        <f>retribucións!$N$71</f>
        <v>21167.275024320003</v>
      </c>
      <c r="AC1841" s="15">
        <f>retribucións!$H$55</f>
        <v>21327.358496639998</v>
      </c>
      <c r="AD1841" s="15">
        <f t="shared" ref="AD1841:AD1904" si="74">AC1841-AB1841</f>
        <v>160.08347231999505</v>
      </c>
    </row>
    <row r="1842" spans="1:30" ht="15" customHeight="1" x14ac:dyDescent="0.25">
      <c r="A1842" s="13" t="s">
        <v>17</v>
      </c>
      <c r="B1842" s="13" t="s">
        <v>119</v>
      </c>
      <c r="C1842" s="14" t="s">
        <v>5624</v>
      </c>
      <c r="D1842" s="24" t="s">
        <v>5669</v>
      </c>
      <c r="E1842" s="14" t="s">
        <v>5670</v>
      </c>
      <c r="F1842" s="14" t="s">
        <v>2263</v>
      </c>
      <c r="G1842" s="11">
        <v>14</v>
      </c>
      <c r="H1842" s="15">
        <f>retribucións!$E$55</f>
        <v>7157.92</v>
      </c>
      <c r="I1842" s="11" t="s">
        <v>1349</v>
      </c>
      <c r="J1842" s="24" t="s">
        <v>1350</v>
      </c>
      <c r="K1842" s="11">
        <v>1</v>
      </c>
      <c r="L1842" s="14"/>
      <c r="M1842" s="14"/>
      <c r="N1842" s="12"/>
      <c r="O1842" s="25"/>
      <c r="P1842" s="14" t="s">
        <v>4750</v>
      </c>
      <c r="Q1842" s="11" t="s">
        <v>15</v>
      </c>
      <c r="R1842" s="16" t="s">
        <v>1001</v>
      </c>
      <c r="S1842" s="12"/>
      <c r="T1842" s="13" t="s">
        <v>17</v>
      </c>
      <c r="U1842" s="13" t="s">
        <v>6687</v>
      </c>
      <c r="V1842" s="11" t="s">
        <v>119</v>
      </c>
      <c r="W1842" s="14" t="s">
        <v>119</v>
      </c>
      <c r="X1842" s="14" t="s">
        <v>119</v>
      </c>
      <c r="Y1842" s="14" t="s">
        <v>119</v>
      </c>
      <c r="Z1842" s="14" t="s">
        <v>119</v>
      </c>
      <c r="AA1842" s="14"/>
      <c r="AB1842" s="15">
        <f>retribucións!$N$71</f>
        <v>21167.275024320003</v>
      </c>
      <c r="AC1842" s="15">
        <f>retribucións!$H$55</f>
        <v>21327.358496639998</v>
      </c>
      <c r="AD1842" s="15">
        <f t="shared" si="74"/>
        <v>160.08347231999505</v>
      </c>
    </row>
    <row r="1843" spans="1:30" ht="15" customHeight="1" x14ac:dyDescent="0.25">
      <c r="A1843" s="13" t="s">
        <v>17</v>
      </c>
      <c r="B1843" s="13" t="s">
        <v>119</v>
      </c>
      <c r="C1843" s="14" t="s">
        <v>5624</v>
      </c>
      <c r="D1843" s="24" t="s">
        <v>5671</v>
      </c>
      <c r="E1843" s="14" t="s">
        <v>5672</v>
      </c>
      <c r="F1843" s="14" t="s">
        <v>2263</v>
      </c>
      <c r="G1843" s="11">
        <v>14</v>
      </c>
      <c r="H1843" s="15">
        <f>retribucións!$E$55</f>
        <v>7157.92</v>
      </c>
      <c r="I1843" s="11" t="s">
        <v>1349</v>
      </c>
      <c r="J1843" s="24" t="s">
        <v>1350</v>
      </c>
      <c r="K1843" s="11">
        <v>1</v>
      </c>
      <c r="L1843" s="14"/>
      <c r="M1843" s="14"/>
      <c r="N1843" s="12"/>
      <c r="O1843" s="25"/>
      <c r="P1843" s="14" t="s">
        <v>4750</v>
      </c>
      <c r="Q1843" s="11" t="s">
        <v>15</v>
      </c>
      <c r="R1843" s="16" t="s">
        <v>1001</v>
      </c>
      <c r="S1843" s="12"/>
      <c r="T1843" s="13" t="s">
        <v>17</v>
      </c>
      <c r="U1843" s="13" t="s">
        <v>6687</v>
      </c>
      <c r="V1843" s="11" t="s">
        <v>119</v>
      </c>
      <c r="W1843" s="14" t="s">
        <v>119</v>
      </c>
      <c r="X1843" s="14" t="s">
        <v>119</v>
      </c>
      <c r="Y1843" s="14" t="s">
        <v>119</v>
      </c>
      <c r="Z1843" s="14" t="s">
        <v>119</v>
      </c>
      <c r="AA1843" s="14"/>
      <c r="AB1843" s="15">
        <f>retribucións!$N$71</f>
        <v>21167.275024320003</v>
      </c>
      <c r="AC1843" s="15">
        <f>retribucións!$H$55</f>
        <v>21327.358496639998</v>
      </c>
      <c r="AD1843" s="15">
        <f t="shared" si="74"/>
        <v>160.08347231999505</v>
      </c>
    </row>
    <row r="1844" spans="1:30" ht="15" customHeight="1" x14ac:dyDescent="0.25">
      <c r="A1844" s="13" t="s">
        <v>17</v>
      </c>
      <c r="B1844" s="13" t="s">
        <v>119</v>
      </c>
      <c r="C1844" s="14" t="s">
        <v>5624</v>
      </c>
      <c r="D1844" s="24" t="s">
        <v>5673</v>
      </c>
      <c r="E1844" s="14" t="s">
        <v>5674</v>
      </c>
      <c r="F1844" s="14" t="s">
        <v>2263</v>
      </c>
      <c r="G1844" s="11">
        <v>14</v>
      </c>
      <c r="H1844" s="15">
        <f>retribucións!$E$55</f>
        <v>7157.92</v>
      </c>
      <c r="I1844" s="11" t="s">
        <v>1349</v>
      </c>
      <c r="J1844" s="24" t="s">
        <v>1350</v>
      </c>
      <c r="K1844" s="11">
        <v>1</v>
      </c>
      <c r="L1844" s="14"/>
      <c r="M1844" s="14"/>
      <c r="N1844" s="12"/>
      <c r="O1844" s="25"/>
      <c r="P1844" s="14" t="s">
        <v>4750</v>
      </c>
      <c r="Q1844" s="11" t="s">
        <v>15</v>
      </c>
      <c r="R1844" s="16" t="s">
        <v>1001</v>
      </c>
      <c r="S1844" s="12"/>
      <c r="T1844" s="13" t="s">
        <v>17</v>
      </c>
      <c r="U1844" s="13" t="s">
        <v>6687</v>
      </c>
      <c r="V1844" s="11" t="s">
        <v>119</v>
      </c>
      <c r="W1844" s="14" t="s">
        <v>119</v>
      </c>
      <c r="X1844" s="14" t="s">
        <v>119</v>
      </c>
      <c r="Y1844" s="14" t="s">
        <v>119</v>
      </c>
      <c r="Z1844" s="14" t="s">
        <v>119</v>
      </c>
      <c r="AA1844" s="14"/>
      <c r="AB1844" s="15">
        <f>retribucións!$N$71</f>
        <v>21167.275024320003</v>
      </c>
      <c r="AC1844" s="15">
        <f>retribucións!$H$55</f>
        <v>21327.358496639998</v>
      </c>
      <c r="AD1844" s="15">
        <f t="shared" si="74"/>
        <v>160.08347231999505</v>
      </c>
    </row>
    <row r="1845" spans="1:30" ht="15" customHeight="1" x14ac:dyDescent="0.25">
      <c r="A1845" s="13" t="s">
        <v>17</v>
      </c>
      <c r="B1845" s="13" t="s">
        <v>119</v>
      </c>
      <c r="C1845" s="14" t="s">
        <v>5624</v>
      </c>
      <c r="D1845" s="24" t="s">
        <v>5675</v>
      </c>
      <c r="E1845" s="14" t="s">
        <v>5676</v>
      </c>
      <c r="F1845" s="14" t="s">
        <v>2263</v>
      </c>
      <c r="G1845" s="11">
        <v>14</v>
      </c>
      <c r="H1845" s="15">
        <f>retribucións!$E$55</f>
        <v>7157.92</v>
      </c>
      <c r="I1845" s="11" t="s">
        <v>1349</v>
      </c>
      <c r="J1845" s="24" t="s">
        <v>1350</v>
      </c>
      <c r="K1845" s="11">
        <v>1</v>
      </c>
      <c r="L1845" s="14"/>
      <c r="M1845" s="14"/>
      <c r="N1845" s="12"/>
      <c r="O1845" s="25"/>
      <c r="P1845" s="14" t="s">
        <v>4750</v>
      </c>
      <c r="Q1845" s="11" t="s">
        <v>15</v>
      </c>
      <c r="R1845" s="16" t="s">
        <v>1001</v>
      </c>
      <c r="S1845" s="12"/>
      <c r="T1845" s="13" t="s">
        <v>17</v>
      </c>
      <c r="U1845" s="13" t="s">
        <v>6687</v>
      </c>
      <c r="V1845" s="11" t="s">
        <v>119</v>
      </c>
      <c r="W1845" s="14" t="s">
        <v>119</v>
      </c>
      <c r="X1845" s="14" t="s">
        <v>119</v>
      </c>
      <c r="Y1845" s="14" t="s">
        <v>119</v>
      </c>
      <c r="Z1845" s="14" t="s">
        <v>119</v>
      </c>
      <c r="AA1845" s="14"/>
      <c r="AB1845" s="15">
        <f>retribucións!$N$71</f>
        <v>21167.275024320003</v>
      </c>
      <c r="AC1845" s="15">
        <f>retribucións!$H$55</f>
        <v>21327.358496639998</v>
      </c>
      <c r="AD1845" s="15">
        <f t="shared" si="74"/>
        <v>160.08347231999505</v>
      </c>
    </row>
    <row r="1846" spans="1:30" ht="15" customHeight="1" x14ac:dyDescent="0.25">
      <c r="A1846" s="13" t="s">
        <v>17</v>
      </c>
      <c r="B1846" s="13" t="s">
        <v>119</v>
      </c>
      <c r="C1846" s="14" t="s">
        <v>5624</v>
      </c>
      <c r="D1846" s="24" t="s">
        <v>5677</v>
      </c>
      <c r="E1846" s="14" t="s">
        <v>5678</v>
      </c>
      <c r="F1846" s="14" t="s">
        <v>2263</v>
      </c>
      <c r="G1846" s="11">
        <v>14</v>
      </c>
      <c r="H1846" s="15">
        <f>retribucións!$E$55</f>
        <v>7157.92</v>
      </c>
      <c r="I1846" s="11" t="s">
        <v>1349</v>
      </c>
      <c r="J1846" s="24" t="s">
        <v>1350</v>
      </c>
      <c r="K1846" s="11">
        <v>1</v>
      </c>
      <c r="L1846" s="14"/>
      <c r="M1846" s="14"/>
      <c r="N1846" s="12"/>
      <c r="O1846" s="25"/>
      <c r="P1846" s="14" t="s">
        <v>4750</v>
      </c>
      <c r="Q1846" s="11" t="s">
        <v>15</v>
      </c>
      <c r="R1846" s="16" t="s">
        <v>1001</v>
      </c>
      <c r="S1846" s="12"/>
      <c r="T1846" s="13" t="s">
        <v>17</v>
      </c>
      <c r="U1846" s="13" t="s">
        <v>6687</v>
      </c>
      <c r="V1846" s="11" t="s">
        <v>119</v>
      </c>
      <c r="W1846" s="14" t="s">
        <v>119</v>
      </c>
      <c r="X1846" s="14" t="s">
        <v>119</v>
      </c>
      <c r="Y1846" s="14" t="s">
        <v>119</v>
      </c>
      <c r="Z1846" s="14" t="s">
        <v>119</v>
      </c>
      <c r="AA1846" s="14"/>
      <c r="AB1846" s="15">
        <f>retribucións!$N$71</f>
        <v>21167.275024320003</v>
      </c>
      <c r="AC1846" s="15">
        <f>retribucións!$H$55</f>
        <v>21327.358496639998</v>
      </c>
      <c r="AD1846" s="15">
        <f t="shared" si="74"/>
        <v>160.08347231999505</v>
      </c>
    </row>
    <row r="1847" spans="1:30" ht="15" customHeight="1" x14ac:dyDescent="0.25">
      <c r="A1847" s="13" t="s">
        <v>17</v>
      </c>
      <c r="B1847" s="13" t="s">
        <v>119</v>
      </c>
      <c r="C1847" s="14" t="s">
        <v>5624</v>
      </c>
      <c r="D1847" s="24" t="s">
        <v>5679</v>
      </c>
      <c r="E1847" s="14" t="s">
        <v>5680</v>
      </c>
      <c r="F1847" s="14" t="s">
        <v>2263</v>
      </c>
      <c r="G1847" s="11">
        <v>14</v>
      </c>
      <c r="H1847" s="15">
        <f>retribucións!$E$55</f>
        <v>7157.92</v>
      </c>
      <c r="I1847" s="11" t="s">
        <v>1349</v>
      </c>
      <c r="J1847" s="24" t="s">
        <v>1350</v>
      </c>
      <c r="K1847" s="11">
        <v>1</v>
      </c>
      <c r="L1847" s="14"/>
      <c r="M1847" s="14"/>
      <c r="N1847" s="12"/>
      <c r="O1847" s="25"/>
      <c r="P1847" s="14" t="s">
        <v>4750</v>
      </c>
      <c r="Q1847" s="11" t="s">
        <v>15</v>
      </c>
      <c r="R1847" s="16" t="s">
        <v>1001</v>
      </c>
      <c r="S1847" s="12"/>
      <c r="T1847" s="13" t="s">
        <v>17</v>
      </c>
      <c r="U1847" s="13" t="s">
        <v>6687</v>
      </c>
      <c r="V1847" s="11" t="s">
        <v>119</v>
      </c>
      <c r="W1847" s="14" t="s">
        <v>119</v>
      </c>
      <c r="X1847" s="14" t="s">
        <v>119</v>
      </c>
      <c r="Y1847" s="14" t="s">
        <v>119</v>
      </c>
      <c r="Z1847" s="14" t="s">
        <v>119</v>
      </c>
      <c r="AA1847" s="14"/>
      <c r="AB1847" s="15">
        <f>retribucións!$N$71</f>
        <v>21167.275024320003</v>
      </c>
      <c r="AC1847" s="15">
        <f>retribucións!$H$55</f>
        <v>21327.358496639998</v>
      </c>
      <c r="AD1847" s="15">
        <f t="shared" si="74"/>
        <v>160.08347231999505</v>
      </c>
    </row>
    <row r="1848" spans="1:30" ht="15" customHeight="1" x14ac:dyDescent="0.25">
      <c r="A1848" s="13" t="s">
        <v>17</v>
      </c>
      <c r="B1848" s="13" t="s">
        <v>119</v>
      </c>
      <c r="C1848" s="14" t="s">
        <v>5624</v>
      </c>
      <c r="D1848" s="24" t="s">
        <v>5681</v>
      </c>
      <c r="E1848" s="14" t="s">
        <v>5682</v>
      </c>
      <c r="F1848" s="14" t="s">
        <v>2263</v>
      </c>
      <c r="G1848" s="11">
        <v>14</v>
      </c>
      <c r="H1848" s="15">
        <f>retribucións!$E$55</f>
        <v>7157.92</v>
      </c>
      <c r="I1848" s="11" t="s">
        <v>1349</v>
      </c>
      <c r="J1848" s="24" t="s">
        <v>1350</v>
      </c>
      <c r="K1848" s="11">
        <v>1</v>
      </c>
      <c r="L1848" s="14"/>
      <c r="M1848" s="14"/>
      <c r="N1848" s="12"/>
      <c r="O1848" s="25"/>
      <c r="P1848" s="14" t="s">
        <v>4750</v>
      </c>
      <c r="Q1848" s="11" t="s">
        <v>15</v>
      </c>
      <c r="R1848" s="16" t="s">
        <v>1001</v>
      </c>
      <c r="S1848" s="12"/>
      <c r="T1848" s="13" t="s">
        <v>17</v>
      </c>
      <c r="U1848" s="13" t="s">
        <v>6687</v>
      </c>
      <c r="V1848" s="11" t="s">
        <v>119</v>
      </c>
      <c r="W1848" s="14" t="s">
        <v>119</v>
      </c>
      <c r="X1848" s="14" t="s">
        <v>119</v>
      </c>
      <c r="Y1848" s="14" t="s">
        <v>119</v>
      </c>
      <c r="Z1848" s="14" t="s">
        <v>119</v>
      </c>
      <c r="AA1848" s="14"/>
      <c r="AB1848" s="15">
        <f>retribucións!$N$71</f>
        <v>21167.275024320003</v>
      </c>
      <c r="AC1848" s="15">
        <f>retribucións!$H$55</f>
        <v>21327.358496639998</v>
      </c>
      <c r="AD1848" s="15">
        <f t="shared" si="74"/>
        <v>160.08347231999505</v>
      </c>
    </row>
    <row r="1849" spans="1:30" ht="15" customHeight="1" x14ac:dyDescent="0.25">
      <c r="A1849" s="13" t="s">
        <v>17</v>
      </c>
      <c r="B1849" s="13" t="s">
        <v>119</v>
      </c>
      <c r="C1849" s="14" t="s">
        <v>5624</v>
      </c>
      <c r="D1849" s="24" t="s">
        <v>5683</v>
      </c>
      <c r="E1849" s="14" t="s">
        <v>5684</v>
      </c>
      <c r="F1849" s="14" t="s">
        <v>2263</v>
      </c>
      <c r="G1849" s="11">
        <v>14</v>
      </c>
      <c r="H1849" s="15">
        <f>retribucións!$E$55</f>
        <v>7157.92</v>
      </c>
      <c r="I1849" s="11" t="s">
        <v>1349</v>
      </c>
      <c r="J1849" s="24" t="s">
        <v>1350</v>
      </c>
      <c r="K1849" s="11">
        <v>1</v>
      </c>
      <c r="L1849" s="14"/>
      <c r="M1849" s="14"/>
      <c r="N1849" s="12"/>
      <c r="O1849" s="25"/>
      <c r="P1849" s="14" t="s">
        <v>4750</v>
      </c>
      <c r="Q1849" s="11" t="s">
        <v>15</v>
      </c>
      <c r="R1849" s="16" t="s">
        <v>1001</v>
      </c>
      <c r="S1849" s="12"/>
      <c r="T1849" s="13" t="s">
        <v>17</v>
      </c>
      <c r="U1849" s="13" t="s">
        <v>6687</v>
      </c>
      <c r="V1849" s="11" t="s">
        <v>119</v>
      </c>
      <c r="W1849" s="14" t="s">
        <v>119</v>
      </c>
      <c r="X1849" s="14" t="s">
        <v>119</v>
      </c>
      <c r="Y1849" s="14" t="s">
        <v>119</v>
      </c>
      <c r="Z1849" s="14" t="s">
        <v>119</v>
      </c>
      <c r="AA1849" s="14"/>
      <c r="AB1849" s="15">
        <f>retribucións!$N$71</f>
        <v>21167.275024320003</v>
      </c>
      <c r="AC1849" s="15">
        <f>retribucións!$H$55</f>
        <v>21327.358496639998</v>
      </c>
      <c r="AD1849" s="15">
        <f t="shared" si="74"/>
        <v>160.08347231999505</v>
      </c>
    </row>
    <row r="1850" spans="1:30" ht="15" customHeight="1" x14ac:dyDescent="0.25">
      <c r="A1850" s="13" t="s">
        <v>17</v>
      </c>
      <c r="B1850" s="13" t="s">
        <v>119</v>
      </c>
      <c r="C1850" s="14" t="s">
        <v>5624</v>
      </c>
      <c r="D1850" s="24" t="s">
        <v>5685</v>
      </c>
      <c r="E1850" s="14" t="s">
        <v>5686</v>
      </c>
      <c r="F1850" s="14" t="s">
        <v>2263</v>
      </c>
      <c r="G1850" s="11">
        <v>14</v>
      </c>
      <c r="H1850" s="15">
        <f>retribucións!$E$55</f>
        <v>7157.92</v>
      </c>
      <c r="I1850" s="11" t="s">
        <v>1349</v>
      </c>
      <c r="J1850" s="24" t="s">
        <v>1350</v>
      </c>
      <c r="K1850" s="11">
        <v>1</v>
      </c>
      <c r="L1850" s="14"/>
      <c r="M1850" s="14"/>
      <c r="N1850" s="12"/>
      <c r="O1850" s="25"/>
      <c r="P1850" s="14" t="s">
        <v>4750</v>
      </c>
      <c r="Q1850" s="11" t="s">
        <v>15</v>
      </c>
      <c r="R1850" s="16" t="s">
        <v>1001</v>
      </c>
      <c r="S1850" s="12"/>
      <c r="T1850" s="13" t="s">
        <v>17</v>
      </c>
      <c r="U1850" s="13" t="s">
        <v>6687</v>
      </c>
      <c r="V1850" s="11" t="s">
        <v>119</v>
      </c>
      <c r="W1850" s="14" t="s">
        <v>119</v>
      </c>
      <c r="X1850" s="14" t="s">
        <v>119</v>
      </c>
      <c r="Y1850" s="14" t="s">
        <v>119</v>
      </c>
      <c r="Z1850" s="14" t="s">
        <v>119</v>
      </c>
      <c r="AA1850" s="14"/>
      <c r="AB1850" s="15">
        <f>retribucións!$N$71</f>
        <v>21167.275024320003</v>
      </c>
      <c r="AC1850" s="15">
        <f>retribucións!$H$55</f>
        <v>21327.358496639998</v>
      </c>
      <c r="AD1850" s="15">
        <f t="shared" si="74"/>
        <v>160.08347231999505</v>
      </c>
    </row>
    <row r="1851" spans="1:30" ht="15" customHeight="1" x14ac:dyDescent="0.25">
      <c r="A1851" s="13" t="s">
        <v>17</v>
      </c>
      <c r="B1851" s="13" t="s">
        <v>119</v>
      </c>
      <c r="C1851" s="14" t="s">
        <v>5624</v>
      </c>
      <c r="D1851" s="24" t="s">
        <v>5687</v>
      </c>
      <c r="E1851" s="14" t="s">
        <v>5688</v>
      </c>
      <c r="F1851" s="14" t="s">
        <v>2263</v>
      </c>
      <c r="G1851" s="11">
        <v>14</v>
      </c>
      <c r="H1851" s="15">
        <f>retribucións!$E$55</f>
        <v>7157.92</v>
      </c>
      <c r="I1851" s="11" t="s">
        <v>1349</v>
      </c>
      <c r="J1851" s="24" t="s">
        <v>1350</v>
      </c>
      <c r="K1851" s="11">
        <v>1</v>
      </c>
      <c r="L1851" s="14"/>
      <c r="M1851" s="14"/>
      <c r="N1851" s="12"/>
      <c r="O1851" s="25"/>
      <c r="P1851" s="14" t="s">
        <v>4750</v>
      </c>
      <c r="Q1851" s="11" t="s">
        <v>15</v>
      </c>
      <c r="R1851" s="16" t="s">
        <v>1001</v>
      </c>
      <c r="S1851" s="12"/>
      <c r="T1851" s="13" t="s">
        <v>17</v>
      </c>
      <c r="U1851" s="13" t="s">
        <v>6687</v>
      </c>
      <c r="V1851" s="11" t="s">
        <v>119</v>
      </c>
      <c r="W1851" s="14" t="s">
        <v>119</v>
      </c>
      <c r="X1851" s="14" t="s">
        <v>119</v>
      </c>
      <c r="Y1851" s="14" t="s">
        <v>119</v>
      </c>
      <c r="Z1851" s="14" t="s">
        <v>119</v>
      </c>
      <c r="AA1851" s="14"/>
      <c r="AB1851" s="15">
        <f>retribucións!$N$71</f>
        <v>21167.275024320003</v>
      </c>
      <c r="AC1851" s="15">
        <f>retribucións!$H$55</f>
        <v>21327.358496639998</v>
      </c>
      <c r="AD1851" s="15">
        <f t="shared" si="74"/>
        <v>160.08347231999505</v>
      </c>
    </row>
    <row r="1852" spans="1:30" ht="15" customHeight="1" x14ac:dyDescent="0.25">
      <c r="A1852" s="13" t="s">
        <v>17</v>
      </c>
      <c r="B1852" s="13" t="s">
        <v>119</v>
      </c>
      <c r="C1852" s="14" t="s">
        <v>5624</v>
      </c>
      <c r="D1852" s="24" t="s">
        <v>5689</v>
      </c>
      <c r="E1852" s="14" t="s">
        <v>5690</v>
      </c>
      <c r="F1852" s="14" t="s">
        <v>2263</v>
      </c>
      <c r="G1852" s="11">
        <v>14</v>
      </c>
      <c r="H1852" s="15">
        <f>retribucións!$E$55</f>
        <v>7157.92</v>
      </c>
      <c r="I1852" s="11" t="s">
        <v>1349</v>
      </c>
      <c r="J1852" s="24" t="s">
        <v>1350</v>
      </c>
      <c r="K1852" s="11">
        <v>1</v>
      </c>
      <c r="L1852" s="14"/>
      <c r="M1852" s="14"/>
      <c r="N1852" s="12"/>
      <c r="O1852" s="25"/>
      <c r="P1852" s="14" t="s">
        <v>4750</v>
      </c>
      <c r="Q1852" s="11" t="s">
        <v>15</v>
      </c>
      <c r="R1852" s="16" t="s">
        <v>1001</v>
      </c>
      <c r="S1852" s="12"/>
      <c r="T1852" s="13" t="s">
        <v>17</v>
      </c>
      <c r="U1852" s="13" t="s">
        <v>6687</v>
      </c>
      <c r="V1852" s="11" t="s">
        <v>119</v>
      </c>
      <c r="W1852" s="14" t="s">
        <v>119</v>
      </c>
      <c r="X1852" s="14" t="s">
        <v>119</v>
      </c>
      <c r="Y1852" s="14" t="s">
        <v>119</v>
      </c>
      <c r="Z1852" s="14" t="s">
        <v>119</v>
      </c>
      <c r="AA1852" s="14"/>
      <c r="AB1852" s="15">
        <f>retribucións!$N$71</f>
        <v>21167.275024320003</v>
      </c>
      <c r="AC1852" s="15">
        <f>retribucións!$H$55</f>
        <v>21327.358496639998</v>
      </c>
      <c r="AD1852" s="15">
        <f t="shared" si="74"/>
        <v>160.08347231999505</v>
      </c>
    </row>
    <row r="1853" spans="1:30" ht="15" customHeight="1" x14ac:dyDescent="0.25">
      <c r="A1853" s="13" t="s">
        <v>17</v>
      </c>
      <c r="B1853" s="13" t="s">
        <v>119</v>
      </c>
      <c r="C1853" s="14" t="s">
        <v>5624</v>
      </c>
      <c r="D1853" s="24" t="s">
        <v>5691</v>
      </c>
      <c r="E1853" s="14" t="s">
        <v>5692</v>
      </c>
      <c r="F1853" s="14" t="s">
        <v>2263</v>
      </c>
      <c r="G1853" s="11">
        <v>14</v>
      </c>
      <c r="H1853" s="15">
        <f>retribucións!$E$55</f>
        <v>7157.92</v>
      </c>
      <c r="I1853" s="11" t="s">
        <v>1349</v>
      </c>
      <c r="J1853" s="24" t="s">
        <v>1350</v>
      </c>
      <c r="K1853" s="11">
        <v>1</v>
      </c>
      <c r="L1853" s="14"/>
      <c r="M1853" s="14"/>
      <c r="N1853" s="12"/>
      <c r="O1853" s="25"/>
      <c r="P1853" s="14" t="s">
        <v>4750</v>
      </c>
      <c r="Q1853" s="11" t="s">
        <v>15</v>
      </c>
      <c r="R1853" s="16" t="s">
        <v>1001</v>
      </c>
      <c r="S1853" s="12"/>
      <c r="T1853" s="13" t="s">
        <v>17</v>
      </c>
      <c r="U1853" s="13" t="s">
        <v>6687</v>
      </c>
      <c r="V1853" s="11" t="s">
        <v>119</v>
      </c>
      <c r="W1853" s="14" t="s">
        <v>119</v>
      </c>
      <c r="X1853" s="14" t="s">
        <v>119</v>
      </c>
      <c r="Y1853" s="14" t="s">
        <v>119</v>
      </c>
      <c r="Z1853" s="14" t="s">
        <v>119</v>
      </c>
      <c r="AA1853" s="14"/>
      <c r="AB1853" s="15">
        <f>retribucións!$N$71</f>
        <v>21167.275024320003</v>
      </c>
      <c r="AC1853" s="15">
        <f>retribucións!$H$55</f>
        <v>21327.358496639998</v>
      </c>
      <c r="AD1853" s="15">
        <f t="shared" si="74"/>
        <v>160.08347231999505</v>
      </c>
    </row>
    <row r="1854" spans="1:30" ht="15" customHeight="1" x14ac:dyDescent="0.25">
      <c r="A1854" s="13" t="s">
        <v>17</v>
      </c>
      <c r="B1854" s="13" t="s">
        <v>119</v>
      </c>
      <c r="C1854" s="14" t="s">
        <v>5624</v>
      </c>
      <c r="D1854" s="24" t="s">
        <v>5693</v>
      </c>
      <c r="E1854" s="14" t="s">
        <v>5694</v>
      </c>
      <c r="F1854" s="14" t="s">
        <v>2263</v>
      </c>
      <c r="G1854" s="11">
        <v>14</v>
      </c>
      <c r="H1854" s="15">
        <f>retribucións!$E$55</f>
        <v>7157.92</v>
      </c>
      <c r="I1854" s="11" t="s">
        <v>1349</v>
      </c>
      <c r="J1854" s="24" t="s">
        <v>1350</v>
      </c>
      <c r="K1854" s="11">
        <v>1</v>
      </c>
      <c r="L1854" s="14"/>
      <c r="M1854" s="14"/>
      <c r="N1854" s="12"/>
      <c r="O1854" s="25"/>
      <c r="P1854" s="14" t="s">
        <v>4750</v>
      </c>
      <c r="Q1854" s="11" t="s">
        <v>15</v>
      </c>
      <c r="R1854" s="16" t="s">
        <v>1001</v>
      </c>
      <c r="S1854" s="12"/>
      <c r="T1854" s="13" t="s">
        <v>17</v>
      </c>
      <c r="U1854" s="13" t="s">
        <v>6687</v>
      </c>
      <c r="V1854" s="11" t="s">
        <v>119</v>
      </c>
      <c r="W1854" s="14" t="s">
        <v>119</v>
      </c>
      <c r="X1854" s="14" t="s">
        <v>119</v>
      </c>
      <c r="Y1854" s="14" t="s">
        <v>119</v>
      </c>
      <c r="Z1854" s="14" t="s">
        <v>119</v>
      </c>
      <c r="AA1854" s="14"/>
      <c r="AB1854" s="15">
        <f>retribucións!$N$71</f>
        <v>21167.275024320003</v>
      </c>
      <c r="AC1854" s="15">
        <f>retribucións!$H$55</f>
        <v>21327.358496639998</v>
      </c>
      <c r="AD1854" s="15">
        <f t="shared" si="74"/>
        <v>160.08347231999505</v>
      </c>
    </row>
    <row r="1855" spans="1:30" ht="15" customHeight="1" x14ac:dyDescent="0.25">
      <c r="A1855" s="13" t="s">
        <v>17</v>
      </c>
      <c r="B1855" s="13" t="s">
        <v>119</v>
      </c>
      <c r="C1855" s="14" t="s">
        <v>5624</v>
      </c>
      <c r="D1855" s="24" t="s">
        <v>5695</v>
      </c>
      <c r="E1855" s="14" t="s">
        <v>5696</v>
      </c>
      <c r="F1855" s="14" t="s">
        <v>2263</v>
      </c>
      <c r="G1855" s="11">
        <v>14</v>
      </c>
      <c r="H1855" s="15">
        <f>retribucións!$E$55</f>
        <v>7157.92</v>
      </c>
      <c r="I1855" s="11" t="s">
        <v>1349</v>
      </c>
      <c r="J1855" s="24" t="s">
        <v>1350</v>
      </c>
      <c r="K1855" s="11">
        <v>1</v>
      </c>
      <c r="L1855" s="14"/>
      <c r="M1855" s="14"/>
      <c r="N1855" s="12"/>
      <c r="O1855" s="25"/>
      <c r="P1855" s="14" t="s">
        <v>4750</v>
      </c>
      <c r="Q1855" s="11" t="s">
        <v>15</v>
      </c>
      <c r="R1855" s="16" t="s">
        <v>1001</v>
      </c>
      <c r="S1855" s="12"/>
      <c r="T1855" s="13" t="s">
        <v>17</v>
      </c>
      <c r="U1855" s="13" t="s">
        <v>6687</v>
      </c>
      <c r="V1855" s="11" t="s">
        <v>119</v>
      </c>
      <c r="W1855" s="14" t="s">
        <v>119</v>
      </c>
      <c r="X1855" s="14" t="s">
        <v>119</v>
      </c>
      <c r="Y1855" s="14" t="s">
        <v>119</v>
      </c>
      <c r="Z1855" s="14" t="s">
        <v>119</v>
      </c>
      <c r="AA1855" s="14"/>
      <c r="AB1855" s="15">
        <f>retribucións!$N$71</f>
        <v>21167.275024320003</v>
      </c>
      <c r="AC1855" s="15">
        <f>retribucións!$H$55</f>
        <v>21327.358496639998</v>
      </c>
      <c r="AD1855" s="15">
        <f t="shared" si="74"/>
        <v>160.08347231999505</v>
      </c>
    </row>
    <row r="1856" spans="1:30" ht="15" customHeight="1" x14ac:dyDescent="0.25">
      <c r="A1856" s="13" t="s">
        <v>17</v>
      </c>
      <c r="B1856" s="13" t="s">
        <v>119</v>
      </c>
      <c r="C1856" s="14" t="s">
        <v>5624</v>
      </c>
      <c r="D1856" s="24" t="s">
        <v>5697</v>
      </c>
      <c r="E1856" s="14" t="s">
        <v>5698</v>
      </c>
      <c r="F1856" s="14" t="s">
        <v>2263</v>
      </c>
      <c r="G1856" s="11">
        <v>14</v>
      </c>
      <c r="H1856" s="15">
        <f>retribucións!$E$55</f>
        <v>7157.92</v>
      </c>
      <c r="I1856" s="11" t="s">
        <v>1349</v>
      </c>
      <c r="J1856" s="24" t="s">
        <v>1350</v>
      </c>
      <c r="K1856" s="11">
        <v>1</v>
      </c>
      <c r="L1856" s="14"/>
      <c r="M1856" s="14"/>
      <c r="N1856" s="12"/>
      <c r="O1856" s="25"/>
      <c r="P1856" s="14" t="s">
        <v>4750</v>
      </c>
      <c r="Q1856" s="11" t="s">
        <v>15</v>
      </c>
      <c r="R1856" s="16" t="s">
        <v>1001</v>
      </c>
      <c r="S1856" s="12"/>
      <c r="T1856" s="13" t="s">
        <v>17</v>
      </c>
      <c r="U1856" s="13" t="s">
        <v>6687</v>
      </c>
      <c r="V1856" s="11" t="s">
        <v>119</v>
      </c>
      <c r="W1856" s="14" t="s">
        <v>119</v>
      </c>
      <c r="X1856" s="14" t="s">
        <v>119</v>
      </c>
      <c r="Y1856" s="14" t="s">
        <v>119</v>
      </c>
      <c r="Z1856" s="14" t="s">
        <v>119</v>
      </c>
      <c r="AA1856" s="14"/>
      <c r="AB1856" s="15">
        <f>retribucións!$N$71</f>
        <v>21167.275024320003</v>
      </c>
      <c r="AC1856" s="15">
        <f>retribucións!$H$55</f>
        <v>21327.358496639998</v>
      </c>
      <c r="AD1856" s="15">
        <f t="shared" si="74"/>
        <v>160.08347231999505</v>
      </c>
    </row>
    <row r="1857" spans="1:30" ht="15" customHeight="1" x14ac:dyDescent="0.25">
      <c r="A1857" s="13" t="s">
        <v>17</v>
      </c>
      <c r="B1857" s="13" t="s">
        <v>119</v>
      </c>
      <c r="C1857" s="14" t="s">
        <v>5624</v>
      </c>
      <c r="D1857" s="24" t="s">
        <v>5699</v>
      </c>
      <c r="E1857" s="14" t="s">
        <v>5700</v>
      </c>
      <c r="F1857" s="14" t="s">
        <v>2263</v>
      </c>
      <c r="G1857" s="11">
        <v>14</v>
      </c>
      <c r="H1857" s="15">
        <f>retribucións!$E$55</f>
        <v>7157.92</v>
      </c>
      <c r="I1857" s="11" t="s">
        <v>1349</v>
      </c>
      <c r="J1857" s="24" t="s">
        <v>1350</v>
      </c>
      <c r="K1857" s="11">
        <v>1</v>
      </c>
      <c r="L1857" s="14"/>
      <c r="M1857" s="14"/>
      <c r="N1857" s="12"/>
      <c r="O1857" s="25"/>
      <c r="P1857" s="14" t="s">
        <v>4750</v>
      </c>
      <c r="Q1857" s="11" t="s">
        <v>15</v>
      </c>
      <c r="R1857" s="16" t="s">
        <v>1001</v>
      </c>
      <c r="S1857" s="12"/>
      <c r="T1857" s="13" t="s">
        <v>17</v>
      </c>
      <c r="U1857" s="13" t="s">
        <v>6687</v>
      </c>
      <c r="V1857" s="11" t="s">
        <v>119</v>
      </c>
      <c r="W1857" s="14" t="s">
        <v>119</v>
      </c>
      <c r="X1857" s="14" t="s">
        <v>119</v>
      </c>
      <c r="Y1857" s="14" t="s">
        <v>119</v>
      </c>
      <c r="Z1857" s="14" t="s">
        <v>119</v>
      </c>
      <c r="AA1857" s="14"/>
      <c r="AB1857" s="15">
        <f>retribucións!$N$71</f>
        <v>21167.275024320003</v>
      </c>
      <c r="AC1857" s="15">
        <f>retribucións!$H$55</f>
        <v>21327.358496639998</v>
      </c>
      <c r="AD1857" s="15">
        <f t="shared" si="74"/>
        <v>160.08347231999505</v>
      </c>
    </row>
    <row r="1858" spans="1:30" ht="15" customHeight="1" x14ac:dyDescent="0.25">
      <c r="A1858" s="13" t="s">
        <v>17</v>
      </c>
      <c r="B1858" s="13" t="s">
        <v>119</v>
      </c>
      <c r="C1858" s="14" t="s">
        <v>5624</v>
      </c>
      <c r="D1858" s="24" t="s">
        <v>5701</v>
      </c>
      <c r="E1858" s="14" t="s">
        <v>5702</v>
      </c>
      <c r="F1858" s="14" t="s">
        <v>2263</v>
      </c>
      <c r="G1858" s="11">
        <v>14</v>
      </c>
      <c r="H1858" s="15">
        <f>retribucións!$E$55</f>
        <v>7157.92</v>
      </c>
      <c r="I1858" s="11" t="s">
        <v>1349</v>
      </c>
      <c r="J1858" s="24" t="s">
        <v>1350</v>
      </c>
      <c r="K1858" s="11">
        <v>1</v>
      </c>
      <c r="L1858" s="14"/>
      <c r="M1858" s="14"/>
      <c r="N1858" s="12"/>
      <c r="O1858" s="25"/>
      <c r="P1858" s="14" t="s">
        <v>4750</v>
      </c>
      <c r="Q1858" s="11" t="s">
        <v>15</v>
      </c>
      <c r="R1858" s="16" t="s">
        <v>1001</v>
      </c>
      <c r="S1858" s="12"/>
      <c r="T1858" s="13" t="s">
        <v>17</v>
      </c>
      <c r="U1858" s="13" t="s">
        <v>6687</v>
      </c>
      <c r="V1858" s="11" t="s">
        <v>119</v>
      </c>
      <c r="W1858" s="14" t="s">
        <v>119</v>
      </c>
      <c r="X1858" s="14" t="s">
        <v>119</v>
      </c>
      <c r="Y1858" s="14" t="s">
        <v>119</v>
      </c>
      <c r="Z1858" s="14" t="s">
        <v>119</v>
      </c>
      <c r="AA1858" s="14"/>
      <c r="AB1858" s="15">
        <f>retribucións!$N$71</f>
        <v>21167.275024320003</v>
      </c>
      <c r="AC1858" s="15">
        <f>retribucións!$H$55</f>
        <v>21327.358496639998</v>
      </c>
      <c r="AD1858" s="15">
        <f t="shared" si="74"/>
        <v>160.08347231999505</v>
      </c>
    </row>
    <row r="1859" spans="1:30" ht="15" customHeight="1" x14ac:dyDescent="0.25">
      <c r="A1859" s="13" t="s">
        <v>17</v>
      </c>
      <c r="B1859" s="13" t="s">
        <v>119</v>
      </c>
      <c r="C1859" s="14" t="s">
        <v>5624</v>
      </c>
      <c r="D1859" s="24" t="s">
        <v>5703</v>
      </c>
      <c r="E1859" s="14" t="s">
        <v>5704</v>
      </c>
      <c r="F1859" s="14" t="s">
        <v>2263</v>
      </c>
      <c r="G1859" s="11">
        <v>14</v>
      </c>
      <c r="H1859" s="15">
        <f>retribucións!$E$55</f>
        <v>7157.92</v>
      </c>
      <c r="I1859" s="11" t="s">
        <v>1349</v>
      </c>
      <c r="J1859" s="24" t="s">
        <v>1350</v>
      </c>
      <c r="K1859" s="11">
        <v>1</v>
      </c>
      <c r="L1859" s="14"/>
      <c r="M1859" s="14"/>
      <c r="N1859" s="12"/>
      <c r="O1859" s="25"/>
      <c r="P1859" s="14" t="s">
        <v>4750</v>
      </c>
      <c r="Q1859" s="11" t="s">
        <v>15</v>
      </c>
      <c r="R1859" s="16" t="s">
        <v>1001</v>
      </c>
      <c r="S1859" s="12"/>
      <c r="T1859" s="13" t="s">
        <v>17</v>
      </c>
      <c r="U1859" s="13" t="s">
        <v>6687</v>
      </c>
      <c r="V1859" s="11" t="s">
        <v>119</v>
      </c>
      <c r="W1859" s="14" t="s">
        <v>119</v>
      </c>
      <c r="X1859" s="14" t="s">
        <v>119</v>
      </c>
      <c r="Y1859" s="14" t="s">
        <v>119</v>
      </c>
      <c r="Z1859" s="14" t="s">
        <v>119</v>
      </c>
      <c r="AA1859" s="14"/>
      <c r="AB1859" s="15">
        <f>retribucións!$N$71</f>
        <v>21167.275024320003</v>
      </c>
      <c r="AC1859" s="15">
        <f>retribucións!$H$55</f>
        <v>21327.358496639998</v>
      </c>
      <c r="AD1859" s="15">
        <f t="shared" si="74"/>
        <v>160.08347231999505</v>
      </c>
    </row>
    <row r="1860" spans="1:30" ht="15" customHeight="1" x14ac:dyDescent="0.25">
      <c r="A1860" s="13" t="s">
        <v>17</v>
      </c>
      <c r="B1860" s="13" t="s">
        <v>119</v>
      </c>
      <c r="C1860" s="14" t="s">
        <v>5624</v>
      </c>
      <c r="D1860" s="24" t="s">
        <v>5705</v>
      </c>
      <c r="E1860" s="14" t="s">
        <v>5706</v>
      </c>
      <c r="F1860" s="14" t="s">
        <v>2263</v>
      </c>
      <c r="G1860" s="11">
        <v>14</v>
      </c>
      <c r="H1860" s="15">
        <f>retribucións!$E$55</f>
        <v>7157.92</v>
      </c>
      <c r="I1860" s="11" t="s">
        <v>1349</v>
      </c>
      <c r="J1860" s="24" t="s">
        <v>1350</v>
      </c>
      <c r="K1860" s="11">
        <v>1</v>
      </c>
      <c r="L1860" s="14"/>
      <c r="M1860" s="14"/>
      <c r="N1860" s="12"/>
      <c r="O1860" s="25"/>
      <c r="P1860" s="14" t="s">
        <v>4750</v>
      </c>
      <c r="Q1860" s="11" t="s">
        <v>15</v>
      </c>
      <c r="R1860" s="16" t="s">
        <v>1001</v>
      </c>
      <c r="S1860" s="12"/>
      <c r="T1860" s="13" t="s">
        <v>17</v>
      </c>
      <c r="U1860" s="13" t="s">
        <v>6687</v>
      </c>
      <c r="V1860" s="11" t="s">
        <v>119</v>
      </c>
      <c r="W1860" s="14" t="s">
        <v>119</v>
      </c>
      <c r="X1860" s="14" t="s">
        <v>119</v>
      </c>
      <c r="Y1860" s="14" t="s">
        <v>119</v>
      </c>
      <c r="Z1860" s="14" t="s">
        <v>119</v>
      </c>
      <c r="AA1860" s="14"/>
      <c r="AB1860" s="15">
        <f>retribucións!$N$71</f>
        <v>21167.275024320003</v>
      </c>
      <c r="AC1860" s="15">
        <f>retribucións!$H$55</f>
        <v>21327.358496639998</v>
      </c>
      <c r="AD1860" s="15">
        <f t="shared" si="74"/>
        <v>160.08347231999505</v>
      </c>
    </row>
    <row r="1861" spans="1:30" ht="15" customHeight="1" x14ac:dyDescent="0.25">
      <c r="A1861" s="13" t="s">
        <v>17</v>
      </c>
      <c r="B1861" s="13" t="s">
        <v>119</v>
      </c>
      <c r="C1861" s="14" t="s">
        <v>5624</v>
      </c>
      <c r="D1861" s="24" t="s">
        <v>5707</v>
      </c>
      <c r="E1861" s="14" t="s">
        <v>5708</v>
      </c>
      <c r="F1861" s="14" t="s">
        <v>2263</v>
      </c>
      <c r="G1861" s="11">
        <v>14</v>
      </c>
      <c r="H1861" s="15">
        <f>retribucións!$E$55</f>
        <v>7157.92</v>
      </c>
      <c r="I1861" s="11" t="s">
        <v>1349</v>
      </c>
      <c r="J1861" s="24" t="s">
        <v>1350</v>
      </c>
      <c r="K1861" s="11">
        <v>1</v>
      </c>
      <c r="L1861" s="14"/>
      <c r="M1861" s="14"/>
      <c r="N1861" s="12"/>
      <c r="O1861" s="25"/>
      <c r="P1861" s="14" t="s">
        <v>4750</v>
      </c>
      <c r="Q1861" s="11" t="s">
        <v>15</v>
      </c>
      <c r="R1861" s="16" t="s">
        <v>1001</v>
      </c>
      <c r="S1861" s="12"/>
      <c r="T1861" s="13" t="s">
        <v>17</v>
      </c>
      <c r="U1861" s="13" t="s">
        <v>6687</v>
      </c>
      <c r="V1861" s="11" t="s">
        <v>119</v>
      </c>
      <c r="W1861" s="14" t="s">
        <v>119</v>
      </c>
      <c r="X1861" s="14" t="s">
        <v>119</v>
      </c>
      <c r="Y1861" s="14" t="s">
        <v>119</v>
      </c>
      <c r="Z1861" s="14" t="s">
        <v>119</v>
      </c>
      <c r="AA1861" s="14"/>
      <c r="AB1861" s="15">
        <f>retribucións!$N$71</f>
        <v>21167.275024320003</v>
      </c>
      <c r="AC1861" s="15">
        <f>retribucións!$H$55</f>
        <v>21327.358496639998</v>
      </c>
      <c r="AD1861" s="15">
        <f t="shared" si="74"/>
        <v>160.08347231999505</v>
      </c>
    </row>
    <row r="1862" spans="1:30" ht="15" customHeight="1" x14ac:dyDescent="0.25">
      <c r="A1862" s="13" t="s">
        <v>17</v>
      </c>
      <c r="B1862" s="13" t="s">
        <v>119</v>
      </c>
      <c r="C1862" s="14" t="s">
        <v>5624</v>
      </c>
      <c r="D1862" s="24" t="s">
        <v>5709</v>
      </c>
      <c r="E1862" s="14" t="s">
        <v>5710</v>
      </c>
      <c r="F1862" s="14" t="s">
        <v>2263</v>
      </c>
      <c r="G1862" s="11">
        <v>14</v>
      </c>
      <c r="H1862" s="15">
        <f>retribucións!$E$55</f>
        <v>7157.92</v>
      </c>
      <c r="I1862" s="11" t="s">
        <v>1349</v>
      </c>
      <c r="J1862" s="24" t="s">
        <v>1350</v>
      </c>
      <c r="K1862" s="11">
        <v>1</v>
      </c>
      <c r="L1862" s="14"/>
      <c r="M1862" s="14"/>
      <c r="N1862" s="12"/>
      <c r="O1862" s="25"/>
      <c r="P1862" s="14" t="s">
        <v>4750</v>
      </c>
      <c r="Q1862" s="11" t="s">
        <v>15</v>
      </c>
      <c r="R1862" s="16" t="s">
        <v>1001</v>
      </c>
      <c r="S1862" s="12"/>
      <c r="T1862" s="13" t="s">
        <v>17</v>
      </c>
      <c r="U1862" s="13" t="s">
        <v>6687</v>
      </c>
      <c r="V1862" s="11" t="s">
        <v>119</v>
      </c>
      <c r="W1862" s="14" t="s">
        <v>119</v>
      </c>
      <c r="X1862" s="14" t="s">
        <v>119</v>
      </c>
      <c r="Y1862" s="14" t="s">
        <v>119</v>
      </c>
      <c r="Z1862" s="14" t="s">
        <v>119</v>
      </c>
      <c r="AA1862" s="14"/>
      <c r="AB1862" s="15">
        <f>retribucións!$N$71</f>
        <v>21167.275024320003</v>
      </c>
      <c r="AC1862" s="15">
        <f>retribucións!$H$55</f>
        <v>21327.358496639998</v>
      </c>
      <c r="AD1862" s="15">
        <f t="shared" si="74"/>
        <v>160.08347231999505</v>
      </c>
    </row>
    <row r="1863" spans="1:30" ht="15" customHeight="1" x14ac:dyDescent="0.25">
      <c r="A1863" s="13" t="s">
        <v>17</v>
      </c>
      <c r="B1863" s="13" t="s">
        <v>119</v>
      </c>
      <c r="C1863" s="14" t="s">
        <v>5624</v>
      </c>
      <c r="D1863" s="24" t="s">
        <v>5711</v>
      </c>
      <c r="E1863" s="14" t="s">
        <v>5712</v>
      </c>
      <c r="F1863" s="14" t="s">
        <v>2263</v>
      </c>
      <c r="G1863" s="11">
        <v>14</v>
      </c>
      <c r="H1863" s="15">
        <f>retribucións!$E$55</f>
        <v>7157.92</v>
      </c>
      <c r="I1863" s="11" t="s">
        <v>1349</v>
      </c>
      <c r="J1863" s="24" t="s">
        <v>1350</v>
      </c>
      <c r="K1863" s="11">
        <v>1</v>
      </c>
      <c r="L1863" s="14"/>
      <c r="M1863" s="14"/>
      <c r="N1863" s="12"/>
      <c r="O1863" s="25"/>
      <c r="P1863" s="14" t="s">
        <v>4750</v>
      </c>
      <c r="Q1863" s="11" t="s">
        <v>15</v>
      </c>
      <c r="R1863" s="16" t="s">
        <v>1001</v>
      </c>
      <c r="S1863" s="12"/>
      <c r="T1863" s="13" t="s">
        <v>17</v>
      </c>
      <c r="U1863" s="13" t="s">
        <v>6687</v>
      </c>
      <c r="V1863" s="11" t="s">
        <v>119</v>
      </c>
      <c r="W1863" s="14" t="s">
        <v>119</v>
      </c>
      <c r="X1863" s="14" t="s">
        <v>119</v>
      </c>
      <c r="Y1863" s="14" t="s">
        <v>119</v>
      </c>
      <c r="Z1863" s="14" t="s">
        <v>119</v>
      </c>
      <c r="AA1863" s="14"/>
      <c r="AB1863" s="15">
        <f>retribucións!$N$71</f>
        <v>21167.275024320003</v>
      </c>
      <c r="AC1863" s="15">
        <f>retribucións!$H$55</f>
        <v>21327.358496639998</v>
      </c>
      <c r="AD1863" s="15">
        <f t="shared" si="74"/>
        <v>160.08347231999505</v>
      </c>
    </row>
    <row r="1864" spans="1:30" ht="15" customHeight="1" x14ac:dyDescent="0.25">
      <c r="A1864" s="13" t="s">
        <v>17</v>
      </c>
      <c r="B1864" s="13" t="s">
        <v>119</v>
      </c>
      <c r="C1864" s="14" t="s">
        <v>5624</v>
      </c>
      <c r="D1864" s="24" t="s">
        <v>5713</v>
      </c>
      <c r="E1864" s="14" t="s">
        <v>5714</v>
      </c>
      <c r="F1864" s="14" t="s">
        <v>2263</v>
      </c>
      <c r="G1864" s="11">
        <v>14</v>
      </c>
      <c r="H1864" s="15">
        <f>retribucións!$E$55</f>
        <v>7157.92</v>
      </c>
      <c r="I1864" s="11" t="s">
        <v>1349</v>
      </c>
      <c r="J1864" s="24" t="s">
        <v>1350</v>
      </c>
      <c r="K1864" s="11">
        <v>1</v>
      </c>
      <c r="L1864" s="14"/>
      <c r="M1864" s="14"/>
      <c r="N1864" s="12"/>
      <c r="O1864" s="25"/>
      <c r="P1864" s="14" t="s">
        <v>4750</v>
      </c>
      <c r="Q1864" s="11" t="s">
        <v>15</v>
      </c>
      <c r="R1864" s="16" t="s">
        <v>1001</v>
      </c>
      <c r="S1864" s="12"/>
      <c r="T1864" s="13" t="s">
        <v>17</v>
      </c>
      <c r="U1864" s="13" t="s">
        <v>6687</v>
      </c>
      <c r="V1864" s="11" t="s">
        <v>119</v>
      </c>
      <c r="W1864" s="14" t="s">
        <v>119</v>
      </c>
      <c r="X1864" s="14" t="s">
        <v>119</v>
      </c>
      <c r="Y1864" s="14" t="s">
        <v>119</v>
      </c>
      <c r="Z1864" s="14" t="s">
        <v>119</v>
      </c>
      <c r="AA1864" s="14"/>
      <c r="AB1864" s="15">
        <f>retribucións!$N$71</f>
        <v>21167.275024320003</v>
      </c>
      <c r="AC1864" s="15">
        <f>retribucións!$H$55</f>
        <v>21327.358496639998</v>
      </c>
      <c r="AD1864" s="15">
        <f t="shared" si="74"/>
        <v>160.08347231999505</v>
      </c>
    </row>
    <row r="1865" spans="1:30" ht="15" customHeight="1" x14ac:dyDescent="0.25">
      <c r="A1865" s="13" t="s">
        <v>17</v>
      </c>
      <c r="B1865" s="13" t="s">
        <v>119</v>
      </c>
      <c r="C1865" s="14" t="s">
        <v>5624</v>
      </c>
      <c r="D1865" s="24" t="s">
        <v>5715</v>
      </c>
      <c r="E1865" s="14" t="s">
        <v>5716</v>
      </c>
      <c r="F1865" s="14" t="s">
        <v>2263</v>
      </c>
      <c r="G1865" s="11">
        <v>14</v>
      </c>
      <c r="H1865" s="15">
        <f>retribucións!$E$55</f>
        <v>7157.92</v>
      </c>
      <c r="I1865" s="11" t="s">
        <v>1349</v>
      </c>
      <c r="J1865" s="24" t="s">
        <v>1350</v>
      </c>
      <c r="K1865" s="11">
        <v>1</v>
      </c>
      <c r="L1865" s="14"/>
      <c r="M1865" s="14"/>
      <c r="N1865" s="12"/>
      <c r="O1865" s="25"/>
      <c r="P1865" s="14" t="s">
        <v>4750</v>
      </c>
      <c r="Q1865" s="11" t="s">
        <v>15</v>
      </c>
      <c r="R1865" s="16" t="s">
        <v>1001</v>
      </c>
      <c r="S1865" s="12"/>
      <c r="T1865" s="13" t="s">
        <v>17</v>
      </c>
      <c r="U1865" s="13" t="s">
        <v>6687</v>
      </c>
      <c r="V1865" s="11" t="s">
        <v>119</v>
      </c>
      <c r="W1865" s="14" t="s">
        <v>119</v>
      </c>
      <c r="X1865" s="14" t="s">
        <v>119</v>
      </c>
      <c r="Y1865" s="14" t="s">
        <v>119</v>
      </c>
      <c r="Z1865" s="14" t="s">
        <v>119</v>
      </c>
      <c r="AA1865" s="14"/>
      <c r="AB1865" s="15">
        <f>retribucións!$N$71</f>
        <v>21167.275024320003</v>
      </c>
      <c r="AC1865" s="15">
        <f>retribucións!$H$55</f>
        <v>21327.358496639998</v>
      </c>
      <c r="AD1865" s="15">
        <f t="shared" si="74"/>
        <v>160.08347231999505</v>
      </c>
    </row>
    <row r="1866" spans="1:30" ht="15" customHeight="1" x14ac:dyDescent="0.25">
      <c r="A1866" s="13" t="s">
        <v>17</v>
      </c>
      <c r="B1866" s="13" t="s">
        <v>119</v>
      </c>
      <c r="C1866" s="14" t="s">
        <v>5624</v>
      </c>
      <c r="D1866" s="24" t="s">
        <v>5717</v>
      </c>
      <c r="E1866" s="14" t="s">
        <v>5718</v>
      </c>
      <c r="F1866" s="14" t="s">
        <v>2263</v>
      </c>
      <c r="G1866" s="11">
        <v>14</v>
      </c>
      <c r="H1866" s="15">
        <f>retribucións!$E$55</f>
        <v>7157.92</v>
      </c>
      <c r="I1866" s="11" t="s">
        <v>1349</v>
      </c>
      <c r="J1866" s="24" t="s">
        <v>1350</v>
      </c>
      <c r="K1866" s="11">
        <v>1</v>
      </c>
      <c r="L1866" s="14"/>
      <c r="M1866" s="14"/>
      <c r="N1866" s="12"/>
      <c r="O1866" s="25"/>
      <c r="P1866" s="14" t="s">
        <v>4750</v>
      </c>
      <c r="Q1866" s="11" t="s">
        <v>15</v>
      </c>
      <c r="R1866" s="16" t="s">
        <v>1001</v>
      </c>
      <c r="S1866" s="12"/>
      <c r="T1866" s="13" t="s">
        <v>17</v>
      </c>
      <c r="U1866" s="13" t="s">
        <v>6687</v>
      </c>
      <c r="V1866" s="11" t="s">
        <v>119</v>
      </c>
      <c r="W1866" s="14" t="s">
        <v>119</v>
      </c>
      <c r="X1866" s="14" t="s">
        <v>119</v>
      </c>
      <c r="Y1866" s="14" t="s">
        <v>119</v>
      </c>
      <c r="Z1866" s="14" t="s">
        <v>119</v>
      </c>
      <c r="AA1866" s="14"/>
      <c r="AB1866" s="15">
        <f>retribucións!$N$71</f>
        <v>21167.275024320003</v>
      </c>
      <c r="AC1866" s="15">
        <f>retribucións!$H$55</f>
        <v>21327.358496639998</v>
      </c>
      <c r="AD1866" s="15">
        <f t="shared" si="74"/>
        <v>160.08347231999505</v>
      </c>
    </row>
    <row r="1867" spans="1:30" ht="15" customHeight="1" x14ac:dyDescent="0.25">
      <c r="A1867" s="13" t="s">
        <v>17</v>
      </c>
      <c r="B1867" s="13" t="s">
        <v>119</v>
      </c>
      <c r="C1867" s="14" t="s">
        <v>5624</v>
      </c>
      <c r="D1867" s="24" t="s">
        <v>5719</v>
      </c>
      <c r="E1867" s="14" t="s">
        <v>5720</v>
      </c>
      <c r="F1867" s="14" t="s">
        <v>2263</v>
      </c>
      <c r="G1867" s="11">
        <v>14</v>
      </c>
      <c r="H1867" s="15">
        <f>retribucións!$E$55</f>
        <v>7157.92</v>
      </c>
      <c r="I1867" s="11" t="s">
        <v>1349</v>
      </c>
      <c r="J1867" s="24" t="s">
        <v>1350</v>
      </c>
      <c r="K1867" s="11">
        <v>1</v>
      </c>
      <c r="L1867" s="14"/>
      <c r="M1867" s="14"/>
      <c r="N1867" s="12"/>
      <c r="O1867" s="25"/>
      <c r="P1867" s="14" t="s">
        <v>4750</v>
      </c>
      <c r="Q1867" s="11" t="s">
        <v>15</v>
      </c>
      <c r="R1867" s="16" t="s">
        <v>1001</v>
      </c>
      <c r="S1867" s="12"/>
      <c r="T1867" s="13" t="s">
        <v>17</v>
      </c>
      <c r="U1867" s="13" t="s">
        <v>6687</v>
      </c>
      <c r="V1867" s="11" t="s">
        <v>119</v>
      </c>
      <c r="W1867" s="14" t="s">
        <v>119</v>
      </c>
      <c r="X1867" s="14" t="s">
        <v>119</v>
      </c>
      <c r="Y1867" s="14" t="s">
        <v>119</v>
      </c>
      <c r="Z1867" s="14" t="s">
        <v>119</v>
      </c>
      <c r="AA1867" s="14"/>
      <c r="AB1867" s="15">
        <f>retribucións!$N$71</f>
        <v>21167.275024320003</v>
      </c>
      <c r="AC1867" s="15">
        <f>retribucións!$H$55</f>
        <v>21327.358496639998</v>
      </c>
      <c r="AD1867" s="15">
        <f t="shared" si="74"/>
        <v>160.08347231999505</v>
      </c>
    </row>
    <row r="1868" spans="1:30" ht="15" customHeight="1" x14ac:dyDescent="0.25">
      <c r="A1868" s="13" t="s">
        <v>17</v>
      </c>
      <c r="B1868" s="13" t="s">
        <v>119</v>
      </c>
      <c r="C1868" s="14" t="s">
        <v>5624</v>
      </c>
      <c r="D1868" s="24" t="s">
        <v>5721</v>
      </c>
      <c r="E1868" s="14" t="s">
        <v>5722</v>
      </c>
      <c r="F1868" s="14" t="s">
        <v>2263</v>
      </c>
      <c r="G1868" s="11">
        <v>14</v>
      </c>
      <c r="H1868" s="15">
        <f>retribucións!$E$55</f>
        <v>7157.92</v>
      </c>
      <c r="I1868" s="11" t="s">
        <v>1349</v>
      </c>
      <c r="J1868" s="24" t="s">
        <v>1350</v>
      </c>
      <c r="K1868" s="11">
        <v>1</v>
      </c>
      <c r="L1868" s="14"/>
      <c r="M1868" s="14"/>
      <c r="N1868" s="12"/>
      <c r="O1868" s="25"/>
      <c r="P1868" s="14" t="s">
        <v>4750</v>
      </c>
      <c r="Q1868" s="11" t="s">
        <v>15</v>
      </c>
      <c r="R1868" s="16" t="s">
        <v>1001</v>
      </c>
      <c r="S1868" s="12"/>
      <c r="T1868" s="13" t="s">
        <v>17</v>
      </c>
      <c r="U1868" s="13" t="s">
        <v>6687</v>
      </c>
      <c r="V1868" s="11" t="s">
        <v>119</v>
      </c>
      <c r="W1868" s="14" t="s">
        <v>119</v>
      </c>
      <c r="X1868" s="14" t="s">
        <v>119</v>
      </c>
      <c r="Y1868" s="14" t="s">
        <v>119</v>
      </c>
      <c r="Z1868" s="14" t="s">
        <v>119</v>
      </c>
      <c r="AA1868" s="14"/>
      <c r="AB1868" s="15">
        <f>retribucións!$N$71</f>
        <v>21167.275024320003</v>
      </c>
      <c r="AC1868" s="15">
        <f>retribucións!$H$55</f>
        <v>21327.358496639998</v>
      </c>
      <c r="AD1868" s="15">
        <f t="shared" si="74"/>
        <v>160.08347231999505</v>
      </c>
    </row>
    <row r="1869" spans="1:30" ht="15" customHeight="1" x14ac:dyDescent="0.25">
      <c r="A1869" s="13" t="s">
        <v>6687</v>
      </c>
      <c r="B1869" s="13" t="s">
        <v>119</v>
      </c>
      <c r="C1869" s="14" t="s">
        <v>5624</v>
      </c>
      <c r="D1869" s="24" t="s">
        <v>5723</v>
      </c>
      <c r="E1869" s="14" t="s">
        <v>5724</v>
      </c>
      <c r="F1869" s="14" t="s">
        <v>2263</v>
      </c>
      <c r="G1869" s="11">
        <v>14</v>
      </c>
      <c r="H1869" s="15">
        <f>retribucións!$E$55</f>
        <v>7157.92</v>
      </c>
      <c r="I1869" s="11" t="s">
        <v>1349</v>
      </c>
      <c r="J1869" s="24" t="s">
        <v>1350</v>
      </c>
      <c r="K1869" s="11">
        <v>1</v>
      </c>
      <c r="L1869" s="14"/>
      <c r="M1869" s="14"/>
      <c r="N1869" s="12"/>
      <c r="O1869" s="25"/>
      <c r="P1869" s="14" t="s">
        <v>5201</v>
      </c>
      <c r="Q1869" s="11" t="s">
        <v>15</v>
      </c>
      <c r="R1869" s="16" t="s">
        <v>1622</v>
      </c>
      <c r="S1869" s="12"/>
      <c r="T1869" s="13" t="s">
        <v>6687</v>
      </c>
      <c r="U1869" s="13" t="s">
        <v>6687</v>
      </c>
      <c r="V1869" s="11" t="s">
        <v>119</v>
      </c>
      <c r="W1869" s="14" t="s">
        <v>119</v>
      </c>
      <c r="X1869" s="14" t="s">
        <v>119</v>
      </c>
      <c r="Y1869" s="14" t="s">
        <v>119</v>
      </c>
      <c r="Z1869" s="14" t="s">
        <v>119</v>
      </c>
      <c r="AA1869" s="14"/>
      <c r="AB1869" s="15">
        <f>+AB1619</f>
        <v>8466.9100097280007</v>
      </c>
      <c r="AC1869" s="15">
        <f>+AC1713</f>
        <v>8530.943398655998</v>
      </c>
      <c r="AD1869" s="15">
        <f t="shared" si="74"/>
        <v>64.033388927997294</v>
      </c>
    </row>
    <row r="1870" spans="1:30" ht="15" customHeight="1" x14ac:dyDescent="0.25">
      <c r="A1870" s="13" t="s">
        <v>6687</v>
      </c>
      <c r="B1870" s="13" t="s">
        <v>119</v>
      </c>
      <c r="C1870" s="14" t="s">
        <v>5624</v>
      </c>
      <c r="D1870" s="24" t="s">
        <v>5725</v>
      </c>
      <c r="E1870" s="14" t="s">
        <v>5726</v>
      </c>
      <c r="F1870" s="14" t="s">
        <v>2263</v>
      </c>
      <c r="G1870" s="11">
        <v>14</v>
      </c>
      <c r="H1870" s="15">
        <f>retribucións!$E$55</f>
        <v>7157.92</v>
      </c>
      <c r="I1870" s="11" t="s">
        <v>1349</v>
      </c>
      <c r="J1870" s="24" t="s">
        <v>1350</v>
      </c>
      <c r="K1870" s="11">
        <v>1</v>
      </c>
      <c r="L1870" s="14"/>
      <c r="M1870" s="14"/>
      <c r="N1870" s="12"/>
      <c r="O1870" s="25"/>
      <c r="P1870" s="14" t="s">
        <v>5201</v>
      </c>
      <c r="Q1870" s="11" t="s">
        <v>15</v>
      </c>
      <c r="R1870" s="16" t="s">
        <v>1622</v>
      </c>
      <c r="S1870" s="12"/>
      <c r="T1870" s="13" t="s">
        <v>6687</v>
      </c>
      <c r="U1870" s="13" t="s">
        <v>6687</v>
      </c>
      <c r="V1870" s="11" t="s">
        <v>119</v>
      </c>
      <c r="W1870" s="14" t="s">
        <v>119</v>
      </c>
      <c r="X1870" s="14" t="s">
        <v>119</v>
      </c>
      <c r="Y1870" s="14" t="s">
        <v>119</v>
      </c>
      <c r="Z1870" s="14" t="s">
        <v>119</v>
      </c>
      <c r="AA1870" s="14"/>
      <c r="AB1870" s="15">
        <f>+AB1619</f>
        <v>8466.9100097280007</v>
      </c>
      <c r="AC1870" s="15">
        <f>+AC1869</f>
        <v>8530.943398655998</v>
      </c>
      <c r="AD1870" s="15">
        <f t="shared" si="74"/>
        <v>64.033388927997294</v>
      </c>
    </row>
    <row r="1871" spans="1:30" ht="15" customHeight="1" x14ac:dyDescent="0.25">
      <c r="A1871" s="13" t="s">
        <v>6687</v>
      </c>
      <c r="B1871" s="13" t="s">
        <v>119</v>
      </c>
      <c r="C1871" s="14" t="s">
        <v>5624</v>
      </c>
      <c r="D1871" s="24" t="s">
        <v>5727</v>
      </c>
      <c r="E1871" s="14" t="s">
        <v>5728</v>
      </c>
      <c r="F1871" s="14" t="s">
        <v>2263</v>
      </c>
      <c r="G1871" s="11">
        <v>14</v>
      </c>
      <c r="H1871" s="15">
        <f>retribucións!$E$55</f>
        <v>7157.92</v>
      </c>
      <c r="I1871" s="11" t="s">
        <v>1349</v>
      </c>
      <c r="J1871" s="24" t="s">
        <v>1350</v>
      </c>
      <c r="K1871" s="11">
        <v>1</v>
      </c>
      <c r="L1871" s="14"/>
      <c r="M1871" s="14"/>
      <c r="N1871" s="12"/>
      <c r="O1871" s="25"/>
      <c r="P1871" s="14" t="s">
        <v>5201</v>
      </c>
      <c r="Q1871" s="11" t="s">
        <v>15</v>
      </c>
      <c r="R1871" s="16" t="s">
        <v>5402</v>
      </c>
      <c r="S1871" s="12"/>
      <c r="T1871" s="13" t="s">
        <v>6687</v>
      </c>
      <c r="U1871" s="13" t="s">
        <v>6687</v>
      </c>
      <c r="V1871" s="11" t="s">
        <v>119</v>
      </c>
      <c r="W1871" s="14" t="s">
        <v>119</v>
      </c>
      <c r="X1871" s="14" t="s">
        <v>119</v>
      </c>
      <c r="Y1871" s="14" t="s">
        <v>119</v>
      </c>
      <c r="Z1871" s="14" t="s">
        <v>119</v>
      </c>
      <c r="AA1871" s="14"/>
      <c r="AB1871" s="15">
        <f>+AB1619</f>
        <v>8466.9100097280007</v>
      </c>
      <c r="AC1871" s="15">
        <f>+AC1870</f>
        <v>8530.943398655998</v>
      </c>
      <c r="AD1871" s="15">
        <f t="shared" si="74"/>
        <v>64.033388927997294</v>
      </c>
    </row>
    <row r="1872" spans="1:30" ht="15" customHeight="1" x14ac:dyDescent="0.25">
      <c r="A1872" s="13" t="s">
        <v>6687</v>
      </c>
      <c r="B1872" s="13" t="s">
        <v>119</v>
      </c>
      <c r="C1872" s="14" t="s">
        <v>5624</v>
      </c>
      <c r="D1872" s="24" t="s">
        <v>5729</v>
      </c>
      <c r="E1872" s="14" t="s">
        <v>5730</v>
      </c>
      <c r="F1872" s="14" t="s">
        <v>2263</v>
      </c>
      <c r="G1872" s="11">
        <v>14</v>
      </c>
      <c r="H1872" s="15">
        <f>retribucións!$E$55</f>
        <v>7157.92</v>
      </c>
      <c r="I1872" s="11" t="s">
        <v>1349</v>
      </c>
      <c r="J1872" s="24" t="s">
        <v>1350</v>
      </c>
      <c r="K1872" s="11">
        <v>1</v>
      </c>
      <c r="L1872" s="14"/>
      <c r="M1872" s="14"/>
      <c r="N1872" s="12"/>
      <c r="O1872" s="25"/>
      <c r="P1872" s="14" t="s">
        <v>5201</v>
      </c>
      <c r="Q1872" s="11" t="s">
        <v>15</v>
      </c>
      <c r="R1872" s="16" t="s">
        <v>5402</v>
      </c>
      <c r="S1872" s="12"/>
      <c r="T1872" s="13" t="s">
        <v>6687</v>
      </c>
      <c r="U1872" s="13" t="s">
        <v>6687</v>
      </c>
      <c r="V1872" s="11" t="s">
        <v>119</v>
      </c>
      <c r="W1872" s="14" t="s">
        <v>119</v>
      </c>
      <c r="X1872" s="14" t="s">
        <v>119</v>
      </c>
      <c r="Y1872" s="14" t="s">
        <v>119</v>
      </c>
      <c r="Z1872" s="14" t="s">
        <v>119</v>
      </c>
      <c r="AA1872" s="14"/>
      <c r="AB1872" s="15">
        <f>+AB1619</f>
        <v>8466.9100097280007</v>
      </c>
      <c r="AC1872" s="15">
        <f>+AC1871</f>
        <v>8530.943398655998</v>
      </c>
      <c r="AD1872" s="15">
        <f t="shared" si="74"/>
        <v>64.033388927997294</v>
      </c>
    </row>
    <row r="1873" spans="1:30" ht="15" customHeight="1" x14ac:dyDescent="0.25">
      <c r="A1873" s="13" t="s">
        <v>17</v>
      </c>
      <c r="B1873" s="13" t="s">
        <v>17</v>
      </c>
      <c r="C1873" s="14" t="s">
        <v>5731</v>
      </c>
      <c r="D1873" s="24" t="s">
        <v>5732</v>
      </c>
      <c r="E1873" s="14" t="s">
        <v>5733</v>
      </c>
      <c r="F1873" s="14" t="s">
        <v>1903</v>
      </c>
      <c r="G1873" s="11">
        <v>12</v>
      </c>
      <c r="H1873" s="15">
        <f>retribucións!$E$57</f>
        <v>6822.48</v>
      </c>
      <c r="I1873" s="11" t="s">
        <v>1349</v>
      </c>
      <c r="J1873" s="24" t="s">
        <v>1350</v>
      </c>
      <c r="K1873" s="11">
        <v>1</v>
      </c>
      <c r="L1873" s="14"/>
      <c r="M1873" s="14"/>
      <c r="N1873" s="12"/>
      <c r="O1873" s="25"/>
      <c r="P1873" s="14" t="s">
        <v>4669</v>
      </c>
      <c r="Q1873" s="11" t="s">
        <v>15</v>
      </c>
      <c r="R1873" s="16" t="s">
        <v>1053</v>
      </c>
      <c r="S1873" s="12"/>
      <c r="T1873" s="13" t="s">
        <v>17</v>
      </c>
      <c r="U1873" s="13" t="s">
        <v>17</v>
      </c>
      <c r="V1873" s="11">
        <v>643</v>
      </c>
      <c r="W1873" s="14" t="s">
        <v>1092</v>
      </c>
      <c r="X1873" s="14" t="s">
        <v>1093</v>
      </c>
      <c r="Y1873" s="14" t="s">
        <v>20</v>
      </c>
      <c r="Z1873" s="14">
        <v>0</v>
      </c>
      <c r="AA1873" s="14"/>
      <c r="AB1873" s="15">
        <f>retribucións!$M$71</f>
        <v>20068.13154432</v>
      </c>
      <c r="AC1873" s="15">
        <f>retribucións!$H$57</f>
        <v>20226.167297279997</v>
      </c>
      <c r="AD1873" s="15">
        <f t="shared" si="74"/>
        <v>158.0357529599969</v>
      </c>
    </row>
    <row r="1874" spans="1:30" ht="15" customHeight="1" x14ac:dyDescent="0.25">
      <c r="A1874" s="13" t="s">
        <v>17</v>
      </c>
      <c r="B1874" s="13" t="s">
        <v>119</v>
      </c>
      <c r="C1874" s="14" t="s">
        <v>5731</v>
      </c>
      <c r="D1874" s="24" t="s">
        <v>5734</v>
      </c>
      <c r="E1874" s="14" t="s">
        <v>5735</v>
      </c>
      <c r="F1874" s="14" t="s">
        <v>1903</v>
      </c>
      <c r="G1874" s="11">
        <v>12</v>
      </c>
      <c r="H1874" s="15">
        <f>retribucións!$E$57</f>
        <v>6822.48</v>
      </c>
      <c r="I1874" s="11" t="s">
        <v>1349</v>
      </c>
      <c r="J1874" s="24" t="s">
        <v>1350</v>
      </c>
      <c r="K1874" s="11">
        <v>1</v>
      </c>
      <c r="L1874" s="14"/>
      <c r="M1874" s="14"/>
      <c r="N1874" s="12"/>
      <c r="O1874" s="25"/>
      <c r="P1874" s="14" t="s">
        <v>4669</v>
      </c>
      <c r="Q1874" s="11" t="s">
        <v>15</v>
      </c>
      <c r="R1874" s="16">
        <v>1052</v>
      </c>
      <c r="S1874" s="12"/>
      <c r="T1874" s="13" t="s">
        <v>17</v>
      </c>
      <c r="U1874" s="13" t="s">
        <v>6687</v>
      </c>
      <c r="V1874" s="11" t="s">
        <v>119</v>
      </c>
      <c r="W1874" s="14" t="s">
        <v>119</v>
      </c>
      <c r="X1874" s="14" t="s">
        <v>119</v>
      </c>
      <c r="Y1874" s="14" t="s">
        <v>119</v>
      </c>
      <c r="Z1874" s="14" t="s">
        <v>119</v>
      </c>
      <c r="AA1874" s="14"/>
      <c r="AB1874" s="15">
        <f>retribucións!$M$71</f>
        <v>20068.13154432</v>
      </c>
      <c r="AC1874" s="15">
        <f>retribucións!$H$57</f>
        <v>20226.167297279997</v>
      </c>
      <c r="AD1874" s="15">
        <f t="shared" si="74"/>
        <v>158.0357529599969</v>
      </c>
    </row>
    <row r="1875" spans="1:30" ht="15" customHeight="1" x14ac:dyDescent="0.25">
      <c r="A1875" s="13" t="s">
        <v>17</v>
      </c>
      <c r="B1875" s="13" t="s">
        <v>119</v>
      </c>
      <c r="C1875" s="14" t="s">
        <v>5731</v>
      </c>
      <c r="D1875" s="24" t="s">
        <v>5736</v>
      </c>
      <c r="E1875" s="14" t="s">
        <v>5737</v>
      </c>
      <c r="F1875" s="14" t="s">
        <v>2263</v>
      </c>
      <c r="G1875" s="11">
        <v>12</v>
      </c>
      <c r="H1875" s="15">
        <f>retribucións!$E$57</f>
        <v>6822.48</v>
      </c>
      <c r="I1875" s="11" t="s">
        <v>1349</v>
      </c>
      <c r="J1875" s="24" t="s">
        <v>1350</v>
      </c>
      <c r="K1875" s="11">
        <v>1</v>
      </c>
      <c r="L1875" s="14"/>
      <c r="M1875" s="14"/>
      <c r="N1875" s="12"/>
      <c r="O1875" s="25"/>
      <c r="P1875" s="14" t="s">
        <v>4669</v>
      </c>
      <c r="Q1875" s="11" t="s">
        <v>15</v>
      </c>
      <c r="R1875" s="16">
        <v>1061</v>
      </c>
      <c r="S1875" s="12"/>
      <c r="T1875" s="13" t="s">
        <v>17</v>
      </c>
      <c r="U1875" s="13" t="s">
        <v>6687</v>
      </c>
      <c r="V1875" s="11" t="s">
        <v>119</v>
      </c>
      <c r="W1875" s="14" t="s">
        <v>119</v>
      </c>
      <c r="X1875" s="14" t="s">
        <v>119</v>
      </c>
      <c r="Y1875" s="14" t="s">
        <v>119</v>
      </c>
      <c r="Z1875" s="14" t="s">
        <v>119</v>
      </c>
      <c r="AA1875" s="14"/>
      <c r="AB1875" s="15">
        <f>retribucións!$M$71</f>
        <v>20068.13154432</v>
      </c>
      <c r="AC1875" s="15">
        <f>retribucións!$H$57</f>
        <v>20226.167297279997</v>
      </c>
      <c r="AD1875" s="15">
        <f t="shared" si="74"/>
        <v>158.0357529599969</v>
      </c>
    </row>
    <row r="1876" spans="1:30" ht="15" customHeight="1" x14ac:dyDescent="0.25">
      <c r="A1876" s="13" t="s">
        <v>17</v>
      </c>
      <c r="B1876" s="13" t="s">
        <v>119</v>
      </c>
      <c r="C1876" s="14" t="s">
        <v>5731</v>
      </c>
      <c r="D1876" s="24" t="s">
        <v>5738</v>
      </c>
      <c r="E1876" s="14" t="s">
        <v>5739</v>
      </c>
      <c r="F1876" s="14" t="s">
        <v>2263</v>
      </c>
      <c r="G1876" s="11">
        <v>12</v>
      </c>
      <c r="H1876" s="15">
        <f>retribucións!$E$57</f>
        <v>6822.48</v>
      </c>
      <c r="I1876" s="11" t="s">
        <v>1349</v>
      </c>
      <c r="J1876" s="24" t="s">
        <v>1350</v>
      </c>
      <c r="K1876" s="11">
        <v>1</v>
      </c>
      <c r="L1876" s="14"/>
      <c r="M1876" s="14"/>
      <c r="N1876" s="12"/>
      <c r="O1876" s="25"/>
      <c r="P1876" s="14" t="s">
        <v>4669</v>
      </c>
      <c r="Q1876" s="11" t="s">
        <v>15</v>
      </c>
      <c r="R1876" s="16" t="s">
        <v>1058</v>
      </c>
      <c r="S1876" s="12"/>
      <c r="T1876" s="13" t="s">
        <v>17</v>
      </c>
      <c r="U1876" s="13" t="s">
        <v>6687</v>
      </c>
      <c r="V1876" s="11" t="s">
        <v>119</v>
      </c>
      <c r="W1876" s="14" t="s">
        <v>119</v>
      </c>
      <c r="X1876" s="14" t="s">
        <v>119</v>
      </c>
      <c r="Y1876" s="14" t="s">
        <v>119</v>
      </c>
      <c r="Z1876" s="14" t="s">
        <v>119</v>
      </c>
      <c r="AA1876" s="14"/>
      <c r="AB1876" s="15">
        <f>retribucións!$M$71</f>
        <v>20068.13154432</v>
      </c>
      <c r="AC1876" s="15">
        <f>retribucións!$H$57</f>
        <v>20226.167297279997</v>
      </c>
      <c r="AD1876" s="15">
        <f t="shared" si="74"/>
        <v>158.0357529599969</v>
      </c>
    </row>
    <row r="1877" spans="1:30" ht="15" customHeight="1" x14ac:dyDescent="0.25">
      <c r="A1877" s="13" t="s">
        <v>17</v>
      </c>
      <c r="B1877" s="13" t="s">
        <v>17</v>
      </c>
      <c r="C1877" s="14" t="s">
        <v>5731</v>
      </c>
      <c r="D1877" s="24" t="s">
        <v>5740</v>
      </c>
      <c r="E1877" s="14" t="s">
        <v>5741</v>
      </c>
      <c r="F1877" s="14" t="s">
        <v>2263</v>
      </c>
      <c r="G1877" s="11">
        <v>12</v>
      </c>
      <c r="H1877" s="15">
        <f>retribucións!$E$57</f>
        <v>6822.48</v>
      </c>
      <c r="I1877" s="11" t="s">
        <v>1349</v>
      </c>
      <c r="J1877" s="24" t="s">
        <v>1350</v>
      </c>
      <c r="K1877" s="11">
        <v>1</v>
      </c>
      <c r="L1877" s="14"/>
      <c r="M1877" s="14"/>
      <c r="N1877" s="12"/>
      <c r="O1877" s="25"/>
      <c r="P1877" s="14" t="s">
        <v>4669</v>
      </c>
      <c r="Q1877" s="11" t="s">
        <v>15</v>
      </c>
      <c r="R1877" s="16" t="s">
        <v>1058</v>
      </c>
      <c r="S1877" s="12"/>
      <c r="T1877" s="13" t="s">
        <v>17</v>
      </c>
      <c r="U1877" s="13" t="s">
        <v>17</v>
      </c>
      <c r="V1877" s="11">
        <v>174</v>
      </c>
      <c r="W1877" s="14" t="s">
        <v>1094</v>
      </c>
      <c r="X1877" s="14" t="s">
        <v>1095</v>
      </c>
      <c r="Y1877" s="14" t="s">
        <v>44</v>
      </c>
      <c r="Z1877" s="14">
        <v>0</v>
      </c>
      <c r="AA1877" s="14"/>
      <c r="AB1877" s="15">
        <f>retribucións!$M$71</f>
        <v>20068.13154432</v>
      </c>
      <c r="AC1877" s="15">
        <f>retribucións!$H$57</f>
        <v>20226.167297279997</v>
      </c>
      <c r="AD1877" s="15">
        <f t="shared" si="74"/>
        <v>158.0357529599969</v>
      </c>
    </row>
    <row r="1878" spans="1:30" ht="15" customHeight="1" x14ac:dyDescent="0.25">
      <c r="A1878" s="13" t="s">
        <v>17</v>
      </c>
      <c r="B1878" s="13" t="s">
        <v>17</v>
      </c>
      <c r="C1878" s="14" t="s">
        <v>5731</v>
      </c>
      <c r="D1878" s="24" t="s">
        <v>5742</v>
      </c>
      <c r="E1878" s="14" t="s">
        <v>5743</v>
      </c>
      <c r="F1878" s="14" t="s">
        <v>2263</v>
      </c>
      <c r="G1878" s="11">
        <v>12</v>
      </c>
      <c r="H1878" s="15">
        <f>retribucións!$E$57</f>
        <v>6822.48</v>
      </c>
      <c r="I1878" s="11" t="s">
        <v>1349</v>
      </c>
      <c r="J1878" s="24" t="s">
        <v>1350</v>
      </c>
      <c r="K1878" s="11">
        <v>1</v>
      </c>
      <c r="L1878" s="14"/>
      <c r="M1878" s="14"/>
      <c r="N1878" s="12"/>
      <c r="O1878" s="25"/>
      <c r="P1878" s="14" t="s">
        <v>4669</v>
      </c>
      <c r="Q1878" s="11" t="s">
        <v>15</v>
      </c>
      <c r="R1878" s="16">
        <v>1061</v>
      </c>
      <c r="S1878" s="12"/>
      <c r="T1878" s="13" t="s">
        <v>17</v>
      </c>
      <c r="U1878" s="13" t="s">
        <v>17</v>
      </c>
      <c r="V1878" s="11">
        <v>78</v>
      </c>
      <c r="W1878" s="14" t="s">
        <v>1096</v>
      </c>
      <c r="X1878" s="14" t="s">
        <v>1097</v>
      </c>
      <c r="Y1878" s="14" t="s">
        <v>20</v>
      </c>
      <c r="Z1878" s="14">
        <v>0</v>
      </c>
      <c r="AA1878" s="14"/>
      <c r="AB1878" s="15">
        <f>retribucións!$M$71</f>
        <v>20068.13154432</v>
      </c>
      <c r="AC1878" s="15">
        <f>retribucións!$H$57</f>
        <v>20226.167297279997</v>
      </c>
      <c r="AD1878" s="15">
        <f t="shared" si="74"/>
        <v>158.0357529599969</v>
      </c>
    </row>
    <row r="1879" spans="1:30" ht="15" customHeight="1" x14ac:dyDescent="0.25">
      <c r="A1879" s="13" t="s">
        <v>17</v>
      </c>
      <c r="B1879" s="13" t="s">
        <v>119</v>
      </c>
      <c r="C1879" s="14" t="s">
        <v>5731</v>
      </c>
      <c r="D1879" s="24" t="s">
        <v>5744</v>
      </c>
      <c r="E1879" s="14" t="s">
        <v>5745</v>
      </c>
      <c r="F1879" s="14" t="s">
        <v>2263</v>
      </c>
      <c r="G1879" s="11">
        <v>12</v>
      </c>
      <c r="H1879" s="15">
        <f>retribucións!$E$57</f>
        <v>6822.48</v>
      </c>
      <c r="I1879" s="11" t="s">
        <v>1349</v>
      </c>
      <c r="J1879" s="24" t="s">
        <v>1350</v>
      </c>
      <c r="K1879" s="11">
        <v>1</v>
      </c>
      <c r="L1879" s="14"/>
      <c r="M1879" s="14"/>
      <c r="N1879" s="12"/>
      <c r="O1879" s="25"/>
      <c r="P1879" s="14" t="s">
        <v>4669</v>
      </c>
      <c r="Q1879" s="11" t="s">
        <v>15</v>
      </c>
      <c r="R1879" s="16" t="s">
        <v>1058</v>
      </c>
      <c r="S1879" s="12"/>
      <c r="T1879" s="13" t="s">
        <v>17</v>
      </c>
      <c r="U1879" s="13" t="s">
        <v>6687</v>
      </c>
      <c r="V1879" s="11" t="s">
        <v>119</v>
      </c>
      <c r="W1879" s="14" t="s">
        <v>119</v>
      </c>
      <c r="X1879" s="14" t="s">
        <v>119</v>
      </c>
      <c r="Y1879" s="14" t="s">
        <v>119</v>
      </c>
      <c r="Z1879" s="14" t="s">
        <v>119</v>
      </c>
      <c r="AA1879" s="14"/>
      <c r="AB1879" s="15">
        <f>retribucións!$M$71</f>
        <v>20068.13154432</v>
      </c>
      <c r="AC1879" s="15">
        <f>retribucións!$H$57</f>
        <v>20226.167297279997</v>
      </c>
      <c r="AD1879" s="15">
        <f t="shared" si="74"/>
        <v>158.0357529599969</v>
      </c>
    </row>
    <row r="1880" spans="1:30" ht="15" customHeight="1" x14ac:dyDescent="0.25">
      <c r="A1880" s="13" t="s">
        <v>17</v>
      </c>
      <c r="B1880" s="13" t="s">
        <v>119</v>
      </c>
      <c r="C1880" s="14" t="s">
        <v>5731</v>
      </c>
      <c r="D1880" s="24" t="s">
        <v>5746</v>
      </c>
      <c r="E1880" s="14" t="s">
        <v>5747</v>
      </c>
      <c r="F1880" s="14" t="s">
        <v>2263</v>
      </c>
      <c r="G1880" s="11">
        <v>12</v>
      </c>
      <c r="H1880" s="15">
        <f>retribucións!$E$57</f>
        <v>6822.48</v>
      </c>
      <c r="I1880" s="11" t="s">
        <v>1349</v>
      </c>
      <c r="J1880" s="24" t="s">
        <v>1350</v>
      </c>
      <c r="K1880" s="11">
        <v>1</v>
      </c>
      <c r="L1880" s="14"/>
      <c r="M1880" s="14"/>
      <c r="N1880" s="12"/>
      <c r="O1880" s="25"/>
      <c r="P1880" s="14" t="s">
        <v>4669</v>
      </c>
      <c r="Q1880" s="11" t="s">
        <v>15</v>
      </c>
      <c r="R1880" s="16" t="s">
        <v>1058</v>
      </c>
      <c r="S1880" s="12"/>
      <c r="T1880" s="13" t="s">
        <v>17</v>
      </c>
      <c r="U1880" s="13" t="s">
        <v>6687</v>
      </c>
      <c r="V1880" s="11" t="s">
        <v>119</v>
      </c>
      <c r="W1880" s="14" t="s">
        <v>119</v>
      </c>
      <c r="X1880" s="14" t="s">
        <v>119</v>
      </c>
      <c r="Y1880" s="14" t="s">
        <v>119</v>
      </c>
      <c r="Z1880" s="14" t="s">
        <v>119</v>
      </c>
      <c r="AA1880" s="14"/>
      <c r="AB1880" s="15">
        <f>retribucións!$M$71</f>
        <v>20068.13154432</v>
      </c>
      <c r="AC1880" s="15">
        <f>retribucións!$H$57</f>
        <v>20226.167297279997</v>
      </c>
      <c r="AD1880" s="15">
        <f t="shared" si="74"/>
        <v>158.0357529599969</v>
      </c>
    </row>
    <row r="1881" spans="1:30" ht="15" customHeight="1" x14ac:dyDescent="0.25">
      <c r="A1881" s="13" t="s">
        <v>17</v>
      </c>
      <c r="B1881" s="13" t="s">
        <v>119</v>
      </c>
      <c r="C1881" s="14" t="s">
        <v>5748</v>
      </c>
      <c r="D1881" s="24" t="s">
        <v>5749</v>
      </c>
      <c r="E1881" s="14" t="s">
        <v>5750</v>
      </c>
      <c r="F1881" s="14" t="s">
        <v>1903</v>
      </c>
      <c r="G1881" s="11">
        <v>12</v>
      </c>
      <c r="H1881" s="15">
        <f>retribucións!$E$57</f>
        <v>6822.48</v>
      </c>
      <c r="I1881" s="11" t="s">
        <v>1349</v>
      </c>
      <c r="J1881" s="24" t="s">
        <v>1350</v>
      </c>
      <c r="K1881" s="11">
        <v>1</v>
      </c>
      <c r="L1881" s="14"/>
      <c r="M1881" s="14"/>
      <c r="N1881" s="12"/>
      <c r="O1881" s="25"/>
      <c r="P1881" s="14" t="s">
        <v>4669</v>
      </c>
      <c r="Q1881" s="11" t="s">
        <v>15</v>
      </c>
      <c r="R1881" s="16" t="s">
        <v>1053</v>
      </c>
      <c r="S1881" s="12"/>
      <c r="T1881" s="13" t="s">
        <v>17</v>
      </c>
      <c r="U1881" s="13" t="s">
        <v>6687</v>
      </c>
      <c r="V1881" s="11" t="s">
        <v>119</v>
      </c>
      <c r="W1881" s="14" t="s">
        <v>119</v>
      </c>
      <c r="X1881" s="14" t="s">
        <v>119</v>
      </c>
      <c r="Y1881" s="14" t="s">
        <v>119</v>
      </c>
      <c r="Z1881" s="14" t="s">
        <v>119</v>
      </c>
      <c r="AA1881" s="14"/>
      <c r="AB1881" s="15">
        <f>retribucións!$M$71</f>
        <v>20068.13154432</v>
      </c>
      <c r="AC1881" s="15">
        <f>retribucións!$H$57</f>
        <v>20226.167297279997</v>
      </c>
      <c r="AD1881" s="15">
        <f t="shared" si="74"/>
        <v>158.0357529599969</v>
      </c>
    </row>
    <row r="1882" spans="1:30" ht="15" customHeight="1" x14ac:dyDescent="0.25">
      <c r="A1882" s="13" t="s">
        <v>17</v>
      </c>
      <c r="B1882" s="13" t="s">
        <v>119</v>
      </c>
      <c r="C1882" s="14" t="s">
        <v>5748</v>
      </c>
      <c r="D1882" s="24" t="s">
        <v>5751</v>
      </c>
      <c r="E1882" s="14" t="s">
        <v>5752</v>
      </c>
      <c r="F1882" s="14" t="s">
        <v>1903</v>
      </c>
      <c r="G1882" s="11">
        <v>12</v>
      </c>
      <c r="H1882" s="15">
        <f>retribucións!$E$57</f>
        <v>6822.48</v>
      </c>
      <c r="I1882" s="11" t="s">
        <v>1349</v>
      </c>
      <c r="J1882" s="24" t="s">
        <v>1350</v>
      </c>
      <c r="K1882" s="11">
        <v>1</v>
      </c>
      <c r="L1882" s="14"/>
      <c r="M1882" s="14"/>
      <c r="N1882" s="12"/>
      <c r="O1882" s="25"/>
      <c r="P1882" s="14" t="s">
        <v>4669</v>
      </c>
      <c r="Q1882" s="11" t="s">
        <v>15</v>
      </c>
      <c r="R1882" s="16" t="s">
        <v>1053</v>
      </c>
      <c r="S1882" s="12"/>
      <c r="T1882" s="13" t="s">
        <v>17</v>
      </c>
      <c r="U1882" s="13" t="s">
        <v>6687</v>
      </c>
      <c r="V1882" s="11" t="s">
        <v>119</v>
      </c>
      <c r="W1882" s="14" t="s">
        <v>119</v>
      </c>
      <c r="X1882" s="14" t="s">
        <v>119</v>
      </c>
      <c r="Y1882" s="14" t="s">
        <v>119</v>
      </c>
      <c r="Z1882" s="14" t="s">
        <v>119</v>
      </c>
      <c r="AA1882" s="14"/>
      <c r="AB1882" s="15">
        <f>retribucións!$M$71</f>
        <v>20068.13154432</v>
      </c>
      <c r="AC1882" s="15">
        <f>retribucións!$H$57</f>
        <v>20226.167297279997</v>
      </c>
      <c r="AD1882" s="15">
        <f t="shared" si="74"/>
        <v>158.0357529599969</v>
      </c>
    </row>
    <row r="1883" spans="1:30" ht="15" customHeight="1" x14ac:dyDescent="0.25">
      <c r="A1883" s="13" t="s">
        <v>17</v>
      </c>
      <c r="B1883" s="13" t="s">
        <v>17</v>
      </c>
      <c r="C1883" s="14" t="s">
        <v>5748</v>
      </c>
      <c r="D1883" s="24" t="s">
        <v>5753</v>
      </c>
      <c r="E1883" s="14" t="s">
        <v>5754</v>
      </c>
      <c r="F1883" s="14" t="s">
        <v>2263</v>
      </c>
      <c r="G1883" s="11">
        <v>12</v>
      </c>
      <c r="H1883" s="15">
        <f>retribucións!$E$57</f>
        <v>6822.48</v>
      </c>
      <c r="I1883" s="11" t="s">
        <v>1349</v>
      </c>
      <c r="J1883" s="24" t="s">
        <v>1350</v>
      </c>
      <c r="K1883" s="11">
        <v>1</v>
      </c>
      <c r="L1883" s="14"/>
      <c r="M1883" s="14"/>
      <c r="N1883" s="12"/>
      <c r="O1883" s="25"/>
      <c r="P1883" s="14" t="s">
        <v>4669</v>
      </c>
      <c r="Q1883" s="11" t="s">
        <v>15</v>
      </c>
      <c r="R1883" s="16" t="s">
        <v>1058</v>
      </c>
      <c r="S1883" s="12"/>
      <c r="T1883" s="13" t="s">
        <v>17</v>
      </c>
      <c r="U1883" s="13" t="s">
        <v>17</v>
      </c>
      <c r="V1883" s="11">
        <v>402</v>
      </c>
      <c r="W1883" s="14" t="s">
        <v>1098</v>
      </c>
      <c r="X1883" s="14" t="s">
        <v>1099</v>
      </c>
      <c r="Y1883" s="14" t="s">
        <v>20</v>
      </c>
      <c r="Z1883" s="14">
        <v>0</v>
      </c>
      <c r="AA1883" s="14"/>
      <c r="AB1883" s="15">
        <f>retribucións!$M$71</f>
        <v>20068.13154432</v>
      </c>
      <c r="AC1883" s="15">
        <f>retribucións!$H$57</f>
        <v>20226.167297279997</v>
      </c>
      <c r="AD1883" s="15">
        <f t="shared" si="74"/>
        <v>158.0357529599969</v>
      </c>
    </row>
    <row r="1884" spans="1:30" ht="15" customHeight="1" x14ac:dyDescent="0.25">
      <c r="A1884" s="13" t="s">
        <v>17</v>
      </c>
      <c r="B1884" s="13" t="s">
        <v>17</v>
      </c>
      <c r="C1884" s="14" t="s">
        <v>5748</v>
      </c>
      <c r="D1884" s="24" t="s">
        <v>5755</v>
      </c>
      <c r="E1884" s="14" t="s">
        <v>5756</v>
      </c>
      <c r="F1884" s="14" t="s">
        <v>2263</v>
      </c>
      <c r="G1884" s="11">
        <v>12</v>
      </c>
      <c r="H1884" s="15">
        <f>retribucións!$E$57</f>
        <v>6822.48</v>
      </c>
      <c r="I1884" s="11" t="s">
        <v>1349</v>
      </c>
      <c r="J1884" s="24" t="s">
        <v>1350</v>
      </c>
      <c r="K1884" s="11">
        <v>1</v>
      </c>
      <c r="L1884" s="14"/>
      <c r="M1884" s="14"/>
      <c r="N1884" s="12"/>
      <c r="O1884" s="25"/>
      <c r="P1884" s="14" t="s">
        <v>4669</v>
      </c>
      <c r="Q1884" s="11" t="s">
        <v>15</v>
      </c>
      <c r="R1884" s="16" t="s">
        <v>1058</v>
      </c>
      <c r="S1884" s="12"/>
      <c r="T1884" s="13" t="s">
        <v>17</v>
      </c>
      <c r="U1884" s="13" t="s">
        <v>17</v>
      </c>
      <c r="V1884" s="11">
        <v>276</v>
      </c>
      <c r="W1884" s="14" t="s">
        <v>1100</v>
      </c>
      <c r="X1884" s="14" t="s">
        <v>1101</v>
      </c>
      <c r="Y1884" s="14" t="s">
        <v>20</v>
      </c>
      <c r="Z1884" s="14">
        <v>0</v>
      </c>
      <c r="AA1884" s="14"/>
      <c r="AB1884" s="15">
        <f>retribucións!$M$71</f>
        <v>20068.13154432</v>
      </c>
      <c r="AC1884" s="15">
        <f>retribucións!$H$57</f>
        <v>20226.167297279997</v>
      </c>
      <c r="AD1884" s="15">
        <f t="shared" si="74"/>
        <v>158.0357529599969</v>
      </c>
    </row>
    <row r="1885" spans="1:30" ht="15" customHeight="1" x14ac:dyDescent="0.25">
      <c r="A1885" s="13" t="s">
        <v>17</v>
      </c>
      <c r="B1885" s="13" t="s">
        <v>17</v>
      </c>
      <c r="C1885" s="14" t="s">
        <v>5748</v>
      </c>
      <c r="D1885" s="24" t="s">
        <v>5757</v>
      </c>
      <c r="E1885" s="14" t="s">
        <v>5758</v>
      </c>
      <c r="F1885" s="14" t="s">
        <v>2263</v>
      </c>
      <c r="G1885" s="11">
        <v>12</v>
      </c>
      <c r="H1885" s="15">
        <f>retribucións!$E$57</f>
        <v>6822.48</v>
      </c>
      <c r="I1885" s="11" t="s">
        <v>1349</v>
      </c>
      <c r="J1885" s="24" t="s">
        <v>1350</v>
      </c>
      <c r="K1885" s="11">
        <v>1</v>
      </c>
      <c r="L1885" s="14"/>
      <c r="M1885" s="14"/>
      <c r="N1885" s="12"/>
      <c r="O1885" s="25"/>
      <c r="P1885" s="14" t="s">
        <v>4669</v>
      </c>
      <c r="Q1885" s="11" t="s">
        <v>15</v>
      </c>
      <c r="R1885" s="16" t="s">
        <v>1058</v>
      </c>
      <c r="S1885" s="12"/>
      <c r="T1885" s="13" t="s">
        <v>17</v>
      </c>
      <c r="U1885" s="13" t="s">
        <v>17</v>
      </c>
      <c r="V1885" s="11">
        <v>365</v>
      </c>
      <c r="W1885" s="14" t="s">
        <v>1102</v>
      </c>
      <c r="X1885" s="14" t="s">
        <v>1103</v>
      </c>
      <c r="Y1885" s="14" t="s">
        <v>20</v>
      </c>
      <c r="Z1885" s="14">
        <v>0</v>
      </c>
      <c r="AA1885" s="14"/>
      <c r="AB1885" s="15">
        <f>retribucións!$M$71</f>
        <v>20068.13154432</v>
      </c>
      <c r="AC1885" s="15">
        <f>retribucións!$H$57</f>
        <v>20226.167297279997</v>
      </c>
      <c r="AD1885" s="15">
        <f t="shared" si="74"/>
        <v>158.0357529599969</v>
      </c>
    </row>
    <row r="1886" spans="1:30" ht="15" customHeight="1" x14ac:dyDescent="0.25">
      <c r="A1886" s="13" t="s">
        <v>17</v>
      </c>
      <c r="B1886" s="13" t="s">
        <v>17</v>
      </c>
      <c r="C1886" s="14" t="s">
        <v>5748</v>
      </c>
      <c r="D1886" s="24" t="s">
        <v>5759</v>
      </c>
      <c r="E1886" s="14" t="s">
        <v>5760</v>
      </c>
      <c r="F1886" s="14" t="s">
        <v>2263</v>
      </c>
      <c r="G1886" s="11">
        <v>12</v>
      </c>
      <c r="H1886" s="15">
        <f>retribucións!$E$57</f>
        <v>6822.48</v>
      </c>
      <c r="I1886" s="11" t="s">
        <v>1349</v>
      </c>
      <c r="J1886" s="24" t="s">
        <v>1350</v>
      </c>
      <c r="K1886" s="11">
        <v>1</v>
      </c>
      <c r="L1886" s="14"/>
      <c r="M1886" s="14"/>
      <c r="N1886" s="12"/>
      <c r="O1886" s="25"/>
      <c r="P1886" s="14" t="s">
        <v>4669</v>
      </c>
      <c r="Q1886" s="11" t="s">
        <v>15</v>
      </c>
      <c r="R1886" s="16" t="s">
        <v>1058</v>
      </c>
      <c r="S1886" s="12"/>
      <c r="T1886" s="13" t="s">
        <v>17</v>
      </c>
      <c r="U1886" s="13" t="s">
        <v>17</v>
      </c>
      <c r="V1886" s="11">
        <v>154</v>
      </c>
      <c r="W1886" s="14" t="s">
        <v>1104</v>
      </c>
      <c r="X1886" s="14" t="s">
        <v>1105</v>
      </c>
      <c r="Y1886" s="14" t="s">
        <v>44</v>
      </c>
      <c r="Z1886" s="14">
        <v>0</v>
      </c>
      <c r="AA1886" s="14"/>
      <c r="AB1886" s="15">
        <f>retribucións!$M$71</f>
        <v>20068.13154432</v>
      </c>
      <c r="AC1886" s="15">
        <f>retribucións!$H$57</f>
        <v>20226.167297279997</v>
      </c>
      <c r="AD1886" s="15">
        <f t="shared" si="74"/>
        <v>158.0357529599969</v>
      </c>
    </row>
    <row r="1887" spans="1:30" ht="15" customHeight="1" x14ac:dyDescent="0.25">
      <c r="A1887" s="13" t="s">
        <v>17</v>
      </c>
      <c r="B1887" s="13" t="s">
        <v>17</v>
      </c>
      <c r="C1887" s="14" t="s">
        <v>5748</v>
      </c>
      <c r="D1887" s="24" t="s">
        <v>5761</v>
      </c>
      <c r="E1887" s="14" t="s">
        <v>5762</v>
      </c>
      <c r="F1887" s="14" t="s">
        <v>2263</v>
      </c>
      <c r="G1887" s="11">
        <v>12</v>
      </c>
      <c r="H1887" s="15">
        <f>retribucións!$E$57</f>
        <v>6822.48</v>
      </c>
      <c r="I1887" s="11" t="s">
        <v>1349</v>
      </c>
      <c r="J1887" s="24" t="s">
        <v>1350</v>
      </c>
      <c r="K1887" s="11">
        <v>1</v>
      </c>
      <c r="L1887" s="14"/>
      <c r="M1887" s="14"/>
      <c r="N1887" s="12"/>
      <c r="O1887" s="25"/>
      <c r="P1887" s="14" t="s">
        <v>4669</v>
      </c>
      <c r="Q1887" s="11" t="s">
        <v>15</v>
      </c>
      <c r="R1887" s="16" t="s">
        <v>1058</v>
      </c>
      <c r="S1887" s="12"/>
      <c r="T1887" s="13" t="s">
        <v>17</v>
      </c>
      <c r="U1887" s="13" t="s">
        <v>17</v>
      </c>
      <c r="V1887" s="11">
        <v>316</v>
      </c>
      <c r="W1887" s="14" t="s">
        <v>1106</v>
      </c>
      <c r="X1887" s="14" t="s">
        <v>1107</v>
      </c>
      <c r="Y1887" s="14" t="s">
        <v>20</v>
      </c>
      <c r="Z1887" s="14">
        <v>0</v>
      </c>
      <c r="AA1887" s="14"/>
      <c r="AB1887" s="15">
        <f>retribucións!$M$71</f>
        <v>20068.13154432</v>
      </c>
      <c r="AC1887" s="15">
        <f>retribucións!$H$57</f>
        <v>20226.167297279997</v>
      </c>
      <c r="AD1887" s="15">
        <f t="shared" si="74"/>
        <v>158.0357529599969</v>
      </c>
    </row>
    <row r="1888" spans="1:30" ht="15" customHeight="1" x14ac:dyDescent="0.25">
      <c r="A1888" s="13" t="s">
        <v>17</v>
      </c>
      <c r="B1888" s="13" t="s">
        <v>17</v>
      </c>
      <c r="C1888" s="14" t="s">
        <v>5748</v>
      </c>
      <c r="D1888" s="24" t="s">
        <v>5763</v>
      </c>
      <c r="E1888" s="14" t="s">
        <v>5764</v>
      </c>
      <c r="F1888" s="14" t="s">
        <v>2263</v>
      </c>
      <c r="G1888" s="11">
        <v>12</v>
      </c>
      <c r="H1888" s="15">
        <f>retribucións!$E$57</f>
        <v>6822.48</v>
      </c>
      <c r="I1888" s="11" t="s">
        <v>1349</v>
      </c>
      <c r="J1888" s="24" t="s">
        <v>1350</v>
      </c>
      <c r="K1888" s="11">
        <v>1</v>
      </c>
      <c r="L1888" s="14"/>
      <c r="M1888" s="14"/>
      <c r="N1888" s="12"/>
      <c r="O1888" s="25"/>
      <c r="P1888" s="14" t="s">
        <v>4669</v>
      </c>
      <c r="Q1888" s="11" t="s">
        <v>15</v>
      </c>
      <c r="R1888" s="16" t="s">
        <v>1058</v>
      </c>
      <c r="S1888" s="12"/>
      <c r="T1888" s="13" t="s">
        <v>17</v>
      </c>
      <c r="U1888" s="13" t="s">
        <v>17</v>
      </c>
      <c r="V1888" s="11">
        <v>568</v>
      </c>
      <c r="W1888" s="14" t="s">
        <v>1108</v>
      </c>
      <c r="X1888" s="14" t="s">
        <v>1109</v>
      </c>
      <c r="Y1888" s="14" t="s">
        <v>44</v>
      </c>
      <c r="Z1888" s="14">
        <v>0</v>
      </c>
      <c r="AA1888" s="14"/>
      <c r="AB1888" s="15">
        <f>retribucións!$M$71</f>
        <v>20068.13154432</v>
      </c>
      <c r="AC1888" s="15">
        <f>retribucións!$H$57</f>
        <v>20226.167297279997</v>
      </c>
      <c r="AD1888" s="15">
        <f t="shared" si="74"/>
        <v>158.0357529599969</v>
      </c>
    </row>
    <row r="1889" spans="1:30" ht="15" customHeight="1" x14ac:dyDescent="0.25">
      <c r="A1889" s="13" t="s">
        <v>17</v>
      </c>
      <c r="B1889" s="13" t="s">
        <v>119</v>
      </c>
      <c r="C1889" s="14" t="s">
        <v>5748</v>
      </c>
      <c r="D1889" s="24" t="s">
        <v>5765</v>
      </c>
      <c r="E1889" s="14" t="s">
        <v>5766</v>
      </c>
      <c r="F1889" s="14" t="s">
        <v>2263</v>
      </c>
      <c r="G1889" s="11">
        <v>12</v>
      </c>
      <c r="H1889" s="15">
        <f>retribucións!$E$57</f>
        <v>6822.48</v>
      </c>
      <c r="I1889" s="11" t="s">
        <v>1349</v>
      </c>
      <c r="J1889" s="24" t="s">
        <v>1350</v>
      </c>
      <c r="K1889" s="11">
        <v>1</v>
      </c>
      <c r="L1889" s="14"/>
      <c r="M1889" s="14"/>
      <c r="N1889" s="12"/>
      <c r="O1889" s="25"/>
      <c r="P1889" s="14" t="s">
        <v>4669</v>
      </c>
      <c r="Q1889" s="11" t="s">
        <v>15</v>
      </c>
      <c r="R1889" s="16" t="s">
        <v>1058</v>
      </c>
      <c r="S1889" s="12"/>
      <c r="T1889" s="13" t="s">
        <v>17</v>
      </c>
      <c r="U1889" s="13" t="s">
        <v>6687</v>
      </c>
      <c r="V1889" s="11" t="s">
        <v>119</v>
      </c>
      <c r="W1889" s="14" t="s">
        <v>119</v>
      </c>
      <c r="X1889" s="14" t="s">
        <v>119</v>
      </c>
      <c r="Y1889" s="14" t="s">
        <v>119</v>
      </c>
      <c r="Z1889" s="14" t="s">
        <v>119</v>
      </c>
      <c r="AA1889" s="14"/>
      <c r="AB1889" s="15">
        <f>retribucións!$M$71</f>
        <v>20068.13154432</v>
      </c>
      <c r="AC1889" s="15">
        <f>retribucións!$H$57</f>
        <v>20226.167297279997</v>
      </c>
      <c r="AD1889" s="15">
        <f t="shared" si="74"/>
        <v>158.0357529599969</v>
      </c>
    </row>
    <row r="1890" spans="1:30" ht="15" customHeight="1" x14ac:dyDescent="0.25">
      <c r="A1890" s="13" t="s">
        <v>17</v>
      </c>
      <c r="B1890" s="13" t="s">
        <v>119</v>
      </c>
      <c r="C1890" s="14" t="s">
        <v>5748</v>
      </c>
      <c r="D1890" s="24" t="s">
        <v>5767</v>
      </c>
      <c r="E1890" s="14" t="s">
        <v>5768</v>
      </c>
      <c r="F1890" s="14" t="s">
        <v>2263</v>
      </c>
      <c r="G1890" s="11">
        <v>12</v>
      </c>
      <c r="H1890" s="15">
        <f>retribucións!$E$57</f>
        <v>6822.48</v>
      </c>
      <c r="I1890" s="11" t="s">
        <v>1349</v>
      </c>
      <c r="J1890" s="24" t="s">
        <v>1350</v>
      </c>
      <c r="K1890" s="11">
        <v>1</v>
      </c>
      <c r="L1890" s="14"/>
      <c r="M1890" s="14"/>
      <c r="N1890" s="12"/>
      <c r="O1890" s="25"/>
      <c r="P1890" s="14" t="s">
        <v>4669</v>
      </c>
      <c r="Q1890" s="11" t="s">
        <v>15</v>
      </c>
      <c r="R1890" s="16" t="s">
        <v>1058</v>
      </c>
      <c r="S1890" s="12"/>
      <c r="T1890" s="13" t="s">
        <v>17</v>
      </c>
      <c r="U1890" s="13" t="s">
        <v>6687</v>
      </c>
      <c r="V1890" s="11" t="s">
        <v>119</v>
      </c>
      <c r="W1890" s="14" t="s">
        <v>119</v>
      </c>
      <c r="X1890" s="14" t="s">
        <v>119</v>
      </c>
      <c r="Y1890" s="14" t="s">
        <v>119</v>
      </c>
      <c r="Z1890" s="14" t="s">
        <v>119</v>
      </c>
      <c r="AA1890" s="14"/>
      <c r="AB1890" s="15">
        <f>retribucións!$M$71</f>
        <v>20068.13154432</v>
      </c>
      <c r="AC1890" s="15">
        <f>retribucións!$H$57</f>
        <v>20226.167297279997</v>
      </c>
      <c r="AD1890" s="15">
        <f t="shared" si="74"/>
        <v>158.0357529599969</v>
      </c>
    </row>
    <row r="1891" spans="1:30" ht="15" customHeight="1" x14ac:dyDescent="0.25">
      <c r="A1891" s="13" t="s">
        <v>17</v>
      </c>
      <c r="B1891" s="13" t="s">
        <v>119</v>
      </c>
      <c r="C1891" s="14" t="s">
        <v>5748</v>
      </c>
      <c r="D1891" s="24" t="s">
        <v>5769</v>
      </c>
      <c r="E1891" s="14" t="s">
        <v>5770</v>
      </c>
      <c r="F1891" s="14" t="s">
        <v>2263</v>
      </c>
      <c r="G1891" s="11">
        <v>12</v>
      </c>
      <c r="H1891" s="15">
        <f>retribucións!$E$57</f>
        <v>6822.48</v>
      </c>
      <c r="I1891" s="11" t="s">
        <v>1349</v>
      </c>
      <c r="J1891" s="24" t="s">
        <v>1350</v>
      </c>
      <c r="K1891" s="11">
        <v>1</v>
      </c>
      <c r="L1891" s="14"/>
      <c r="M1891" s="14"/>
      <c r="N1891" s="12"/>
      <c r="O1891" s="25"/>
      <c r="P1891" s="14" t="s">
        <v>4669</v>
      </c>
      <c r="Q1891" s="11" t="s">
        <v>15</v>
      </c>
      <c r="R1891" s="16" t="s">
        <v>1058</v>
      </c>
      <c r="S1891" s="12"/>
      <c r="T1891" s="13" t="s">
        <v>17</v>
      </c>
      <c r="U1891" s="13" t="s">
        <v>6687</v>
      </c>
      <c r="V1891" s="11" t="s">
        <v>119</v>
      </c>
      <c r="W1891" s="14" t="s">
        <v>119</v>
      </c>
      <c r="X1891" s="14" t="s">
        <v>119</v>
      </c>
      <c r="Y1891" s="14" t="s">
        <v>119</v>
      </c>
      <c r="Z1891" s="14" t="s">
        <v>119</v>
      </c>
      <c r="AA1891" s="14"/>
      <c r="AB1891" s="15">
        <f>retribucións!$M$71</f>
        <v>20068.13154432</v>
      </c>
      <c r="AC1891" s="15">
        <f>retribucións!$H$57</f>
        <v>20226.167297279997</v>
      </c>
      <c r="AD1891" s="15">
        <f t="shared" si="74"/>
        <v>158.0357529599969</v>
      </c>
    </row>
    <row r="1892" spans="1:30" ht="15" customHeight="1" x14ac:dyDescent="0.25">
      <c r="A1892" s="13" t="s">
        <v>17</v>
      </c>
      <c r="B1892" s="13" t="s">
        <v>119</v>
      </c>
      <c r="C1892" s="14" t="s">
        <v>5748</v>
      </c>
      <c r="D1892" s="24" t="s">
        <v>5771</v>
      </c>
      <c r="E1892" s="14" t="s">
        <v>5772</v>
      </c>
      <c r="F1892" s="14" t="s">
        <v>2263</v>
      </c>
      <c r="G1892" s="11">
        <v>12</v>
      </c>
      <c r="H1892" s="15">
        <f>retribucións!$E$57</f>
        <v>6822.48</v>
      </c>
      <c r="I1892" s="11" t="s">
        <v>1349</v>
      </c>
      <c r="J1892" s="24" t="s">
        <v>1350</v>
      </c>
      <c r="K1892" s="11">
        <v>1</v>
      </c>
      <c r="L1892" s="14"/>
      <c r="M1892" s="14"/>
      <c r="N1892" s="12"/>
      <c r="O1892" s="25"/>
      <c r="P1892" s="14" t="s">
        <v>4669</v>
      </c>
      <c r="Q1892" s="11" t="s">
        <v>15</v>
      </c>
      <c r="R1892" s="16" t="s">
        <v>1058</v>
      </c>
      <c r="S1892" s="12"/>
      <c r="T1892" s="13" t="s">
        <v>17</v>
      </c>
      <c r="U1892" s="13" t="s">
        <v>6687</v>
      </c>
      <c r="V1892" s="11" t="s">
        <v>119</v>
      </c>
      <c r="W1892" s="14" t="s">
        <v>119</v>
      </c>
      <c r="X1892" s="14" t="s">
        <v>119</v>
      </c>
      <c r="Y1892" s="14" t="s">
        <v>119</v>
      </c>
      <c r="Z1892" s="14" t="s">
        <v>119</v>
      </c>
      <c r="AA1892" s="14"/>
      <c r="AB1892" s="15">
        <f>retribucións!$M$71</f>
        <v>20068.13154432</v>
      </c>
      <c r="AC1892" s="15">
        <f>retribucións!$H$57</f>
        <v>20226.167297279997</v>
      </c>
      <c r="AD1892" s="15">
        <f t="shared" si="74"/>
        <v>158.0357529599969</v>
      </c>
    </row>
    <row r="1893" spans="1:30" ht="15" customHeight="1" x14ac:dyDescent="0.25">
      <c r="A1893" s="13" t="s">
        <v>17</v>
      </c>
      <c r="B1893" s="13" t="s">
        <v>119</v>
      </c>
      <c r="C1893" s="14" t="s">
        <v>5748</v>
      </c>
      <c r="D1893" s="24" t="s">
        <v>5773</v>
      </c>
      <c r="E1893" s="14" t="s">
        <v>5774</v>
      </c>
      <c r="F1893" s="14" t="s">
        <v>2263</v>
      </c>
      <c r="G1893" s="11">
        <v>12</v>
      </c>
      <c r="H1893" s="15">
        <f>retribucións!$E$57</f>
        <v>6822.48</v>
      </c>
      <c r="I1893" s="11" t="s">
        <v>1349</v>
      </c>
      <c r="J1893" s="24" t="s">
        <v>1350</v>
      </c>
      <c r="K1893" s="11">
        <v>1</v>
      </c>
      <c r="L1893" s="14"/>
      <c r="M1893" s="14"/>
      <c r="N1893" s="12"/>
      <c r="O1893" s="25"/>
      <c r="P1893" s="14" t="s">
        <v>4669</v>
      </c>
      <c r="Q1893" s="11" t="s">
        <v>15</v>
      </c>
      <c r="R1893" s="16">
        <v>1061</v>
      </c>
      <c r="S1893" s="12"/>
      <c r="T1893" s="13" t="s">
        <v>17</v>
      </c>
      <c r="U1893" s="13" t="s">
        <v>6687</v>
      </c>
      <c r="V1893" s="11" t="s">
        <v>119</v>
      </c>
      <c r="W1893" s="14" t="s">
        <v>119</v>
      </c>
      <c r="X1893" s="14" t="s">
        <v>119</v>
      </c>
      <c r="Y1893" s="14" t="s">
        <v>119</v>
      </c>
      <c r="Z1893" s="14" t="s">
        <v>119</v>
      </c>
      <c r="AA1893" s="14"/>
      <c r="AB1893" s="15">
        <f>retribucións!$M$71</f>
        <v>20068.13154432</v>
      </c>
      <c r="AC1893" s="15">
        <f>retribucións!$H$57</f>
        <v>20226.167297279997</v>
      </c>
      <c r="AD1893" s="15">
        <f t="shared" si="74"/>
        <v>158.0357529599969</v>
      </c>
    </row>
    <row r="1894" spans="1:30" ht="15" customHeight="1" x14ac:dyDescent="0.25">
      <c r="A1894" s="13" t="s">
        <v>17</v>
      </c>
      <c r="B1894" s="13" t="s">
        <v>119</v>
      </c>
      <c r="C1894" s="14" t="s">
        <v>5748</v>
      </c>
      <c r="D1894" s="24" t="s">
        <v>5775</v>
      </c>
      <c r="E1894" s="14" t="s">
        <v>5776</v>
      </c>
      <c r="F1894" s="14" t="s">
        <v>2263</v>
      </c>
      <c r="G1894" s="11">
        <v>12</v>
      </c>
      <c r="H1894" s="15">
        <f>retribucións!$E$57</f>
        <v>6822.48</v>
      </c>
      <c r="I1894" s="11" t="s">
        <v>1349</v>
      </c>
      <c r="J1894" s="24" t="s">
        <v>1350</v>
      </c>
      <c r="K1894" s="11">
        <v>1</v>
      </c>
      <c r="L1894" s="14"/>
      <c r="M1894" s="14"/>
      <c r="N1894" s="12"/>
      <c r="O1894" s="25"/>
      <c r="P1894" s="14" t="s">
        <v>4669</v>
      </c>
      <c r="Q1894" s="11" t="s">
        <v>15</v>
      </c>
      <c r="R1894" s="16" t="s">
        <v>1058</v>
      </c>
      <c r="S1894" s="12"/>
      <c r="T1894" s="13" t="s">
        <v>17</v>
      </c>
      <c r="U1894" s="13" t="s">
        <v>6687</v>
      </c>
      <c r="V1894" s="11" t="s">
        <v>119</v>
      </c>
      <c r="W1894" s="14" t="s">
        <v>119</v>
      </c>
      <c r="X1894" s="14" t="s">
        <v>119</v>
      </c>
      <c r="Y1894" s="14" t="s">
        <v>119</v>
      </c>
      <c r="Z1894" s="14" t="s">
        <v>119</v>
      </c>
      <c r="AA1894" s="14"/>
      <c r="AB1894" s="15">
        <f>retribucións!$M$71</f>
        <v>20068.13154432</v>
      </c>
      <c r="AC1894" s="15">
        <f>retribucións!$H$57</f>
        <v>20226.167297279997</v>
      </c>
      <c r="AD1894" s="15">
        <f t="shared" si="74"/>
        <v>158.0357529599969</v>
      </c>
    </row>
    <row r="1895" spans="1:30" ht="15" customHeight="1" x14ac:dyDescent="0.25">
      <c r="A1895" s="13" t="s">
        <v>17</v>
      </c>
      <c r="B1895" s="13" t="s">
        <v>119</v>
      </c>
      <c r="C1895" s="14" t="s">
        <v>5748</v>
      </c>
      <c r="D1895" s="24" t="s">
        <v>5777</v>
      </c>
      <c r="E1895" s="14" t="s">
        <v>5778</v>
      </c>
      <c r="F1895" s="14" t="s">
        <v>2263</v>
      </c>
      <c r="G1895" s="11">
        <v>12</v>
      </c>
      <c r="H1895" s="15">
        <f>retribucións!$E$57</f>
        <v>6822.48</v>
      </c>
      <c r="I1895" s="11" t="s">
        <v>1349</v>
      </c>
      <c r="J1895" s="24" t="s">
        <v>1350</v>
      </c>
      <c r="K1895" s="11">
        <v>1</v>
      </c>
      <c r="L1895" s="14"/>
      <c r="M1895" s="14"/>
      <c r="N1895" s="12"/>
      <c r="O1895" s="25"/>
      <c r="P1895" s="14" t="s">
        <v>4669</v>
      </c>
      <c r="Q1895" s="11" t="s">
        <v>15</v>
      </c>
      <c r="R1895" s="16" t="s">
        <v>1058</v>
      </c>
      <c r="S1895" s="12"/>
      <c r="T1895" s="13" t="s">
        <v>17</v>
      </c>
      <c r="U1895" s="13" t="s">
        <v>6687</v>
      </c>
      <c r="V1895" s="11" t="s">
        <v>119</v>
      </c>
      <c r="W1895" s="14" t="s">
        <v>119</v>
      </c>
      <c r="X1895" s="14" t="s">
        <v>119</v>
      </c>
      <c r="Y1895" s="14" t="s">
        <v>119</v>
      </c>
      <c r="Z1895" s="14" t="s">
        <v>119</v>
      </c>
      <c r="AA1895" s="14"/>
      <c r="AB1895" s="15">
        <f>retribucións!$M$71</f>
        <v>20068.13154432</v>
      </c>
      <c r="AC1895" s="15">
        <f>retribucións!$H$57</f>
        <v>20226.167297279997</v>
      </c>
      <c r="AD1895" s="15">
        <f t="shared" si="74"/>
        <v>158.0357529599969</v>
      </c>
    </row>
    <row r="1896" spans="1:30" ht="15" customHeight="1" x14ac:dyDescent="0.25">
      <c r="A1896" s="13" t="s">
        <v>17</v>
      </c>
      <c r="B1896" s="13" t="s">
        <v>119</v>
      </c>
      <c r="C1896" s="14" t="s">
        <v>5748</v>
      </c>
      <c r="D1896" s="24" t="s">
        <v>5779</v>
      </c>
      <c r="E1896" s="14" t="s">
        <v>5780</v>
      </c>
      <c r="F1896" s="14" t="s">
        <v>2263</v>
      </c>
      <c r="G1896" s="11">
        <v>12</v>
      </c>
      <c r="H1896" s="15">
        <f>retribucións!$E$57</f>
        <v>6822.48</v>
      </c>
      <c r="I1896" s="11" t="s">
        <v>1349</v>
      </c>
      <c r="J1896" s="24" t="s">
        <v>1350</v>
      </c>
      <c r="K1896" s="11">
        <v>1</v>
      </c>
      <c r="L1896" s="14"/>
      <c r="M1896" s="14"/>
      <c r="N1896" s="12"/>
      <c r="O1896" s="25"/>
      <c r="P1896" s="14" t="s">
        <v>4669</v>
      </c>
      <c r="Q1896" s="11" t="s">
        <v>15</v>
      </c>
      <c r="R1896" s="16" t="s">
        <v>1058</v>
      </c>
      <c r="S1896" s="12"/>
      <c r="T1896" s="13" t="s">
        <v>17</v>
      </c>
      <c r="U1896" s="13" t="s">
        <v>6687</v>
      </c>
      <c r="V1896" s="11" t="s">
        <v>119</v>
      </c>
      <c r="W1896" s="14" t="s">
        <v>119</v>
      </c>
      <c r="X1896" s="14" t="s">
        <v>119</v>
      </c>
      <c r="Y1896" s="14" t="s">
        <v>119</v>
      </c>
      <c r="Z1896" s="14" t="s">
        <v>119</v>
      </c>
      <c r="AA1896" s="14"/>
      <c r="AB1896" s="15">
        <f>retribucións!$M$71</f>
        <v>20068.13154432</v>
      </c>
      <c r="AC1896" s="15">
        <f>retribucións!$H$57</f>
        <v>20226.167297279997</v>
      </c>
      <c r="AD1896" s="15">
        <f t="shared" si="74"/>
        <v>158.0357529599969</v>
      </c>
    </row>
    <row r="1897" spans="1:30" ht="15" customHeight="1" x14ac:dyDescent="0.25">
      <c r="A1897" s="13" t="s">
        <v>17</v>
      </c>
      <c r="B1897" s="13" t="s">
        <v>119</v>
      </c>
      <c r="C1897" s="14" t="s">
        <v>5748</v>
      </c>
      <c r="D1897" s="24" t="s">
        <v>5781</v>
      </c>
      <c r="E1897" s="14" t="s">
        <v>5782</v>
      </c>
      <c r="F1897" s="14" t="s">
        <v>2263</v>
      </c>
      <c r="G1897" s="11">
        <v>12</v>
      </c>
      <c r="H1897" s="15">
        <f>retribucións!$E$57</f>
        <v>6822.48</v>
      </c>
      <c r="I1897" s="11" t="s">
        <v>1349</v>
      </c>
      <c r="J1897" s="24" t="s">
        <v>1350</v>
      </c>
      <c r="K1897" s="11">
        <v>1</v>
      </c>
      <c r="L1897" s="14"/>
      <c r="M1897" s="14"/>
      <c r="N1897" s="12"/>
      <c r="O1897" s="25"/>
      <c r="P1897" s="14" t="s">
        <v>4669</v>
      </c>
      <c r="Q1897" s="11" t="s">
        <v>15</v>
      </c>
      <c r="R1897" s="16" t="s">
        <v>1058</v>
      </c>
      <c r="S1897" s="12"/>
      <c r="T1897" s="13" t="s">
        <v>17</v>
      </c>
      <c r="U1897" s="13" t="s">
        <v>6687</v>
      </c>
      <c r="V1897" s="11" t="s">
        <v>119</v>
      </c>
      <c r="W1897" s="14" t="s">
        <v>119</v>
      </c>
      <c r="X1897" s="14" t="s">
        <v>119</v>
      </c>
      <c r="Y1897" s="14" t="s">
        <v>119</v>
      </c>
      <c r="Z1897" s="14" t="s">
        <v>119</v>
      </c>
      <c r="AA1897" s="14"/>
      <c r="AB1897" s="15">
        <f>retribucións!$M$71</f>
        <v>20068.13154432</v>
      </c>
      <c r="AC1897" s="15">
        <f>retribucións!$H$57</f>
        <v>20226.167297279997</v>
      </c>
      <c r="AD1897" s="15">
        <f t="shared" si="74"/>
        <v>158.0357529599969</v>
      </c>
    </row>
    <row r="1898" spans="1:30" ht="15" customHeight="1" x14ac:dyDescent="0.25">
      <c r="A1898" s="13" t="s">
        <v>17</v>
      </c>
      <c r="B1898" s="13" t="s">
        <v>17</v>
      </c>
      <c r="C1898" s="14" t="s">
        <v>5748</v>
      </c>
      <c r="D1898" s="24" t="s">
        <v>5783</v>
      </c>
      <c r="E1898" s="14" t="s">
        <v>5784</v>
      </c>
      <c r="F1898" s="14" t="s">
        <v>2263</v>
      </c>
      <c r="G1898" s="11">
        <v>12</v>
      </c>
      <c r="H1898" s="15">
        <f>retribucións!$E$57</f>
        <v>6822.48</v>
      </c>
      <c r="I1898" s="11" t="s">
        <v>1349</v>
      </c>
      <c r="J1898" s="24" t="s">
        <v>1350</v>
      </c>
      <c r="K1898" s="11">
        <v>1</v>
      </c>
      <c r="L1898" s="14"/>
      <c r="M1898" s="14"/>
      <c r="N1898" s="12"/>
      <c r="O1898" s="25"/>
      <c r="P1898" s="14" t="s">
        <v>4669</v>
      </c>
      <c r="Q1898" s="11" t="s">
        <v>15</v>
      </c>
      <c r="R1898" s="16" t="s">
        <v>1058</v>
      </c>
      <c r="S1898" s="12"/>
      <c r="T1898" s="13" t="s">
        <v>17</v>
      </c>
      <c r="U1898" s="13" t="s">
        <v>17</v>
      </c>
      <c r="V1898" s="11">
        <v>383</v>
      </c>
      <c r="W1898" s="14" t="s">
        <v>1110</v>
      </c>
      <c r="X1898" s="14" t="s">
        <v>1111</v>
      </c>
      <c r="Y1898" s="14" t="s">
        <v>20</v>
      </c>
      <c r="Z1898" s="14">
        <v>0</v>
      </c>
      <c r="AA1898" s="14"/>
      <c r="AB1898" s="15">
        <f>retribucións!$M$71</f>
        <v>20068.13154432</v>
      </c>
      <c r="AC1898" s="15">
        <f>retribucións!$H$57</f>
        <v>20226.167297279997</v>
      </c>
      <c r="AD1898" s="15">
        <f t="shared" si="74"/>
        <v>158.0357529599969</v>
      </c>
    </row>
    <row r="1899" spans="1:30" ht="15" customHeight="1" x14ac:dyDescent="0.25">
      <c r="A1899" s="13" t="s">
        <v>17</v>
      </c>
      <c r="B1899" s="13" t="s">
        <v>119</v>
      </c>
      <c r="C1899" s="14" t="s">
        <v>5748</v>
      </c>
      <c r="D1899" s="24" t="s">
        <v>5785</v>
      </c>
      <c r="E1899" s="14" t="s">
        <v>5786</v>
      </c>
      <c r="F1899" s="14" t="s">
        <v>2263</v>
      </c>
      <c r="G1899" s="11">
        <v>12</v>
      </c>
      <c r="H1899" s="15">
        <f>retribucións!$E$57</f>
        <v>6822.48</v>
      </c>
      <c r="I1899" s="11" t="s">
        <v>1349</v>
      </c>
      <c r="J1899" s="24" t="s">
        <v>1350</v>
      </c>
      <c r="K1899" s="11">
        <v>1</v>
      </c>
      <c r="L1899" s="14"/>
      <c r="M1899" s="14"/>
      <c r="N1899" s="12"/>
      <c r="O1899" s="25"/>
      <c r="P1899" s="14" t="s">
        <v>4669</v>
      </c>
      <c r="Q1899" s="11" t="s">
        <v>15</v>
      </c>
      <c r="R1899" s="16" t="s">
        <v>1058</v>
      </c>
      <c r="S1899" s="12"/>
      <c r="T1899" s="13" t="s">
        <v>17</v>
      </c>
      <c r="U1899" s="13" t="s">
        <v>6687</v>
      </c>
      <c r="V1899" s="11" t="s">
        <v>119</v>
      </c>
      <c r="W1899" s="14" t="s">
        <v>119</v>
      </c>
      <c r="X1899" s="14" t="s">
        <v>119</v>
      </c>
      <c r="Y1899" s="14" t="s">
        <v>119</v>
      </c>
      <c r="Z1899" s="14" t="s">
        <v>119</v>
      </c>
      <c r="AA1899" s="14"/>
      <c r="AB1899" s="15">
        <f>retribucións!$M$71</f>
        <v>20068.13154432</v>
      </c>
      <c r="AC1899" s="15">
        <f>retribucións!$H$57</f>
        <v>20226.167297279997</v>
      </c>
      <c r="AD1899" s="15">
        <f t="shared" si="74"/>
        <v>158.0357529599969</v>
      </c>
    </row>
    <row r="1900" spans="1:30" ht="15" customHeight="1" x14ac:dyDescent="0.25">
      <c r="A1900" s="13" t="s">
        <v>17</v>
      </c>
      <c r="B1900" s="13" t="s">
        <v>119</v>
      </c>
      <c r="C1900" s="14" t="s">
        <v>5748</v>
      </c>
      <c r="D1900" s="24" t="s">
        <v>5787</v>
      </c>
      <c r="E1900" s="14" t="s">
        <v>5788</v>
      </c>
      <c r="F1900" s="14" t="s">
        <v>2263</v>
      </c>
      <c r="G1900" s="11">
        <v>12</v>
      </c>
      <c r="H1900" s="15">
        <f>retribucións!$E$57</f>
        <v>6822.48</v>
      </c>
      <c r="I1900" s="11" t="s">
        <v>1349</v>
      </c>
      <c r="J1900" s="24" t="s">
        <v>1350</v>
      </c>
      <c r="K1900" s="11">
        <v>1</v>
      </c>
      <c r="L1900" s="14"/>
      <c r="M1900" s="14"/>
      <c r="N1900" s="12"/>
      <c r="O1900" s="25"/>
      <c r="P1900" s="14" t="s">
        <v>4669</v>
      </c>
      <c r="Q1900" s="11" t="s">
        <v>15</v>
      </c>
      <c r="R1900" s="16" t="s">
        <v>1058</v>
      </c>
      <c r="S1900" s="12"/>
      <c r="T1900" s="13" t="s">
        <v>17</v>
      </c>
      <c r="U1900" s="13" t="s">
        <v>6687</v>
      </c>
      <c r="V1900" s="11" t="s">
        <v>119</v>
      </c>
      <c r="W1900" s="14" t="s">
        <v>119</v>
      </c>
      <c r="X1900" s="14" t="s">
        <v>119</v>
      </c>
      <c r="Y1900" s="14" t="s">
        <v>119</v>
      </c>
      <c r="Z1900" s="14" t="s">
        <v>119</v>
      </c>
      <c r="AA1900" s="14"/>
      <c r="AB1900" s="15">
        <f>retribucións!$M$71</f>
        <v>20068.13154432</v>
      </c>
      <c r="AC1900" s="15">
        <f>retribucións!$H$57</f>
        <v>20226.167297279997</v>
      </c>
      <c r="AD1900" s="15">
        <f t="shared" si="74"/>
        <v>158.0357529599969</v>
      </c>
    </row>
    <row r="1901" spans="1:30" ht="15" customHeight="1" x14ac:dyDescent="0.25">
      <c r="A1901" s="13" t="s">
        <v>6687</v>
      </c>
      <c r="B1901" s="13" t="s">
        <v>119</v>
      </c>
      <c r="C1901" s="14" t="s">
        <v>5748</v>
      </c>
      <c r="D1901" s="24" t="s">
        <v>5789</v>
      </c>
      <c r="E1901" s="14" t="s">
        <v>5790</v>
      </c>
      <c r="F1901" s="14" t="s">
        <v>2263</v>
      </c>
      <c r="G1901" s="11">
        <v>12</v>
      </c>
      <c r="H1901" s="15">
        <f>retribucións!$E$57</f>
        <v>6822.48</v>
      </c>
      <c r="I1901" s="11" t="s">
        <v>1349</v>
      </c>
      <c r="J1901" s="24" t="s">
        <v>1350</v>
      </c>
      <c r="K1901" s="11">
        <v>1</v>
      </c>
      <c r="L1901" s="14"/>
      <c r="M1901" s="14"/>
      <c r="N1901" s="12"/>
      <c r="O1901" s="25"/>
      <c r="P1901" s="14" t="s">
        <v>5614</v>
      </c>
      <c r="Q1901" s="11" t="s">
        <v>15</v>
      </c>
      <c r="R1901" s="16" t="s">
        <v>5791</v>
      </c>
      <c r="S1901" s="12"/>
      <c r="T1901" s="13" t="s">
        <v>6687</v>
      </c>
      <c r="U1901" s="13" t="s">
        <v>6687</v>
      </c>
      <c r="V1901" s="11" t="s">
        <v>119</v>
      </c>
      <c r="W1901" s="14" t="s">
        <v>119</v>
      </c>
      <c r="X1901" s="14" t="s">
        <v>119</v>
      </c>
      <c r="Y1901" s="14" t="s">
        <v>119</v>
      </c>
      <c r="Z1901" s="14">
        <f>+AB1872</f>
        <v>8466.9100097280007</v>
      </c>
      <c r="AA1901" s="14"/>
      <c r="AB1901" s="15">
        <v>8338.2168706560005</v>
      </c>
      <c r="AC1901" s="15">
        <f>retribucións!$H$57*0.4372</f>
        <v>8842.8803423708141</v>
      </c>
      <c r="AD1901" s="15">
        <f t="shared" si="74"/>
        <v>504.66347171481357</v>
      </c>
    </row>
    <row r="1902" spans="1:30" ht="15" customHeight="1" x14ac:dyDescent="0.25">
      <c r="A1902" s="13" t="s">
        <v>17</v>
      </c>
      <c r="B1902" s="13" t="s">
        <v>119</v>
      </c>
      <c r="C1902" s="14" t="s">
        <v>5792</v>
      </c>
      <c r="D1902" s="24" t="s">
        <v>5793</v>
      </c>
      <c r="E1902" s="14" t="s">
        <v>5794</v>
      </c>
      <c r="F1902" s="14" t="s">
        <v>1903</v>
      </c>
      <c r="G1902" s="11">
        <v>12</v>
      </c>
      <c r="H1902" s="15">
        <f>retribucións!$E$57</f>
        <v>6822.48</v>
      </c>
      <c r="I1902" s="11" t="s">
        <v>1349</v>
      </c>
      <c r="J1902" s="24" t="s">
        <v>1350</v>
      </c>
      <c r="K1902" s="11">
        <v>1</v>
      </c>
      <c r="L1902" s="14"/>
      <c r="M1902" s="14"/>
      <c r="N1902" s="12"/>
      <c r="O1902" s="25"/>
      <c r="P1902" s="14" t="s">
        <v>4669</v>
      </c>
      <c r="Q1902" s="11" t="s">
        <v>15</v>
      </c>
      <c r="R1902" s="16" t="s">
        <v>1053</v>
      </c>
      <c r="S1902" s="12"/>
      <c r="T1902" s="13" t="s">
        <v>17</v>
      </c>
      <c r="U1902" s="13" t="s">
        <v>6687</v>
      </c>
      <c r="V1902" s="11" t="s">
        <v>119</v>
      </c>
      <c r="W1902" s="14" t="s">
        <v>119</v>
      </c>
      <c r="X1902" s="14" t="s">
        <v>119</v>
      </c>
      <c r="Y1902" s="14" t="s">
        <v>119</v>
      </c>
      <c r="Z1902" s="14" t="s">
        <v>119</v>
      </c>
      <c r="AA1902" s="14"/>
      <c r="AB1902" s="15">
        <f>retribucións!$M$71</f>
        <v>20068.13154432</v>
      </c>
      <c r="AC1902" s="15">
        <f>retribucións!$H$57</f>
        <v>20226.167297279997</v>
      </c>
      <c r="AD1902" s="15">
        <f t="shared" si="74"/>
        <v>158.0357529599969</v>
      </c>
    </row>
    <row r="1903" spans="1:30" ht="15" customHeight="1" x14ac:dyDescent="0.25">
      <c r="A1903" s="13" t="s">
        <v>17</v>
      </c>
      <c r="B1903" s="13" t="s">
        <v>119</v>
      </c>
      <c r="C1903" s="14" t="s">
        <v>5792</v>
      </c>
      <c r="D1903" s="24" t="s">
        <v>5795</v>
      </c>
      <c r="E1903" s="14" t="s">
        <v>5796</v>
      </c>
      <c r="F1903" s="14" t="s">
        <v>1903</v>
      </c>
      <c r="G1903" s="11">
        <v>12</v>
      </c>
      <c r="H1903" s="15">
        <f>retribucións!$E$57</f>
        <v>6822.48</v>
      </c>
      <c r="I1903" s="11" t="s">
        <v>1349</v>
      </c>
      <c r="J1903" s="24" t="s">
        <v>1350</v>
      </c>
      <c r="K1903" s="11">
        <v>1</v>
      </c>
      <c r="L1903" s="14"/>
      <c r="M1903" s="14"/>
      <c r="N1903" s="12"/>
      <c r="O1903" s="25"/>
      <c r="P1903" s="14" t="s">
        <v>4669</v>
      </c>
      <c r="Q1903" s="11" t="s">
        <v>15</v>
      </c>
      <c r="R1903" s="16" t="s">
        <v>1053</v>
      </c>
      <c r="S1903" s="12"/>
      <c r="T1903" s="13" t="s">
        <v>17</v>
      </c>
      <c r="U1903" s="13" t="s">
        <v>6687</v>
      </c>
      <c r="V1903" s="11" t="s">
        <v>119</v>
      </c>
      <c r="W1903" s="14" t="s">
        <v>119</v>
      </c>
      <c r="X1903" s="14" t="s">
        <v>119</v>
      </c>
      <c r="Y1903" s="14" t="s">
        <v>119</v>
      </c>
      <c r="Z1903" s="14" t="s">
        <v>119</v>
      </c>
      <c r="AA1903" s="14"/>
      <c r="AB1903" s="15">
        <f>retribucións!$M$71</f>
        <v>20068.13154432</v>
      </c>
      <c r="AC1903" s="15">
        <f>retribucións!$H$57</f>
        <v>20226.167297279997</v>
      </c>
      <c r="AD1903" s="15">
        <f t="shared" si="74"/>
        <v>158.0357529599969</v>
      </c>
    </row>
    <row r="1904" spans="1:30" ht="15" customHeight="1" x14ac:dyDescent="0.25">
      <c r="A1904" s="13" t="s">
        <v>17</v>
      </c>
      <c r="B1904" s="13" t="s">
        <v>119</v>
      </c>
      <c r="C1904" s="14" t="s">
        <v>5792</v>
      </c>
      <c r="D1904" s="24" t="s">
        <v>5797</v>
      </c>
      <c r="E1904" s="14" t="s">
        <v>5798</v>
      </c>
      <c r="F1904" s="14" t="s">
        <v>2263</v>
      </c>
      <c r="G1904" s="11">
        <v>12</v>
      </c>
      <c r="H1904" s="15">
        <f>retribucións!$E$57</f>
        <v>6822.48</v>
      </c>
      <c r="I1904" s="11" t="s">
        <v>1349</v>
      </c>
      <c r="J1904" s="24" t="s">
        <v>1350</v>
      </c>
      <c r="K1904" s="11">
        <v>1</v>
      </c>
      <c r="L1904" s="14"/>
      <c r="M1904" s="14"/>
      <c r="N1904" s="12"/>
      <c r="O1904" s="25"/>
      <c r="P1904" s="14" t="s">
        <v>4669</v>
      </c>
      <c r="Q1904" s="11" t="s">
        <v>15</v>
      </c>
      <c r="R1904" s="16" t="s">
        <v>1058</v>
      </c>
      <c r="S1904" s="12"/>
      <c r="T1904" s="13" t="s">
        <v>17</v>
      </c>
      <c r="U1904" s="13" t="s">
        <v>6687</v>
      </c>
      <c r="V1904" s="11" t="s">
        <v>119</v>
      </c>
      <c r="W1904" s="14" t="s">
        <v>119</v>
      </c>
      <c r="X1904" s="14" t="s">
        <v>119</v>
      </c>
      <c r="Y1904" s="14" t="s">
        <v>119</v>
      </c>
      <c r="Z1904" s="14" t="s">
        <v>119</v>
      </c>
      <c r="AA1904" s="14"/>
      <c r="AB1904" s="15">
        <f>retribucións!$M$71</f>
        <v>20068.13154432</v>
      </c>
      <c r="AC1904" s="15">
        <f>retribucións!$H$57</f>
        <v>20226.167297279997</v>
      </c>
      <c r="AD1904" s="15">
        <f t="shared" si="74"/>
        <v>158.0357529599969</v>
      </c>
    </row>
    <row r="1905" spans="1:30" ht="15" customHeight="1" x14ac:dyDescent="0.25">
      <c r="A1905" s="13" t="s">
        <v>17</v>
      </c>
      <c r="B1905" s="13" t="s">
        <v>17</v>
      </c>
      <c r="C1905" s="14" t="s">
        <v>5792</v>
      </c>
      <c r="D1905" s="24" t="s">
        <v>5799</v>
      </c>
      <c r="E1905" s="14" t="s">
        <v>5800</v>
      </c>
      <c r="F1905" s="14" t="s">
        <v>2263</v>
      </c>
      <c r="G1905" s="11">
        <v>12</v>
      </c>
      <c r="H1905" s="15">
        <f>retribucións!$E$57</f>
        <v>6822.48</v>
      </c>
      <c r="I1905" s="11" t="s">
        <v>1349</v>
      </c>
      <c r="J1905" s="24" t="s">
        <v>1350</v>
      </c>
      <c r="K1905" s="11">
        <v>1</v>
      </c>
      <c r="L1905" s="14"/>
      <c r="M1905" s="14"/>
      <c r="N1905" s="12"/>
      <c r="O1905" s="25"/>
      <c r="P1905" s="14" t="s">
        <v>4669</v>
      </c>
      <c r="Q1905" s="11" t="s">
        <v>15</v>
      </c>
      <c r="R1905" s="16" t="s">
        <v>1058</v>
      </c>
      <c r="S1905" s="12"/>
      <c r="T1905" s="13" t="s">
        <v>17</v>
      </c>
      <c r="U1905" s="13" t="s">
        <v>17</v>
      </c>
      <c r="V1905" s="11">
        <v>225</v>
      </c>
      <c r="W1905" s="14" t="s">
        <v>1112</v>
      </c>
      <c r="X1905" s="14" t="s">
        <v>1113</v>
      </c>
      <c r="Y1905" s="14" t="s">
        <v>20</v>
      </c>
      <c r="Z1905" s="14">
        <v>0</v>
      </c>
      <c r="AA1905" s="14"/>
      <c r="AB1905" s="15">
        <f>retribucións!$M$71</f>
        <v>20068.13154432</v>
      </c>
      <c r="AC1905" s="15">
        <f>retribucións!$H$57</f>
        <v>20226.167297279997</v>
      </c>
      <c r="AD1905" s="15">
        <f t="shared" ref="AD1905:AD1968" si="75">AC1905-AB1905</f>
        <v>158.0357529599969</v>
      </c>
    </row>
    <row r="1906" spans="1:30" ht="15" customHeight="1" x14ac:dyDescent="0.25">
      <c r="A1906" s="13" t="s">
        <v>17</v>
      </c>
      <c r="B1906" s="13" t="s">
        <v>119</v>
      </c>
      <c r="C1906" s="14" t="s">
        <v>5792</v>
      </c>
      <c r="D1906" s="24" t="s">
        <v>5801</v>
      </c>
      <c r="E1906" s="14" t="s">
        <v>5802</v>
      </c>
      <c r="F1906" s="14" t="s">
        <v>2263</v>
      </c>
      <c r="G1906" s="11">
        <v>12</v>
      </c>
      <c r="H1906" s="15">
        <f>retribucións!$E$57</f>
        <v>6822.48</v>
      </c>
      <c r="I1906" s="11" t="s">
        <v>1349</v>
      </c>
      <c r="J1906" s="24" t="s">
        <v>1350</v>
      </c>
      <c r="K1906" s="11">
        <v>1</v>
      </c>
      <c r="L1906" s="14"/>
      <c r="M1906" s="14"/>
      <c r="N1906" s="12"/>
      <c r="O1906" s="25"/>
      <c r="P1906" s="14" t="s">
        <v>4669</v>
      </c>
      <c r="Q1906" s="11" t="s">
        <v>15</v>
      </c>
      <c r="R1906" s="16" t="s">
        <v>1058</v>
      </c>
      <c r="S1906" s="12"/>
      <c r="T1906" s="13" t="s">
        <v>17</v>
      </c>
      <c r="U1906" s="13" t="s">
        <v>6687</v>
      </c>
      <c r="V1906" s="11" t="s">
        <v>119</v>
      </c>
      <c r="W1906" s="14" t="s">
        <v>119</v>
      </c>
      <c r="X1906" s="14" t="s">
        <v>119</v>
      </c>
      <c r="Y1906" s="14" t="s">
        <v>119</v>
      </c>
      <c r="Z1906" s="14" t="s">
        <v>119</v>
      </c>
      <c r="AA1906" s="14"/>
      <c r="AB1906" s="15">
        <f>retribucións!$M$71</f>
        <v>20068.13154432</v>
      </c>
      <c r="AC1906" s="15">
        <f>retribucións!$H$57</f>
        <v>20226.167297279997</v>
      </c>
      <c r="AD1906" s="15">
        <f t="shared" si="75"/>
        <v>158.0357529599969</v>
      </c>
    </row>
    <row r="1907" spans="1:30" ht="15" customHeight="1" x14ac:dyDescent="0.25">
      <c r="A1907" s="13" t="s">
        <v>17</v>
      </c>
      <c r="B1907" s="13" t="s">
        <v>119</v>
      </c>
      <c r="C1907" s="14" t="s">
        <v>5792</v>
      </c>
      <c r="D1907" s="24" t="s">
        <v>5803</v>
      </c>
      <c r="E1907" s="14" t="s">
        <v>5804</v>
      </c>
      <c r="F1907" s="14" t="s">
        <v>2263</v>
      </c>
      <c r="G1907" s="11">
        <v>12</v>
      </c>
      <c r="H1907" s="15">
        <f>retribucións!$E$57</f>
        <v>6822.48</v>
      </c>
      <c r="I1907" s="11" t="s">
        <v>1349</v>
      </c>
      <c r="J1907" s="24" t="s">
        <v>1350</v>
      </c>
      <c r="K1907" s="11">
        <v>1</v>
      </c>
      <c r="L1907" s="14"/>
      <c r="M1907" s="14"/>
      <c r="N1907" s="12"/>
      <c r="O1907" s="25"/>
      <c r="P1907" s="14" t="s">
        <v>4669</v>
      </c>
      <c r="Q1907" s="11" t="s">
        <v>15</v>
      </c>
      <c r="R1907" s="16" t="s">
        <v>1058</v>
      </c>
      <c r="S1907" s="12"/>
      <c r="T1907" s="13" t="s">
        <v>17</v>
      </c>
      <c r="U1907" s="13" t="s">
        <v>6687</v>
      </c>
      <c r="V1907" s="11" t="s">
        <v>119</v>
      </c>
      <c r="W1907" s="14" t="s">
        <v>119</v>
      </c>
      <c r="X1907" s="14" t="s">
        <v>119</v>
      </c>
      <c r="Y1907" s="14" t="s">
        <v>119</v>
      </c>
      <c r="Z1907" s="14" t="s">
        <v>119</v>
      </c>
      <c r="AA1907" s="14"/>
      <c r="AB1907" s="15">
        <f>retribucións!$M$71</f>
        <v>20068.13154432</v>
      </c>
      <c r="AC1907" s="15">
        <f>retribucións!$H$57</f>
        <v>20226.167297279997</v>
      </c>
      <c r="AD1907" s="15">
        <f t="shared" si="75"/>
        <v>158.0357529599969</v>
      </c>
    </row>
    <row r="1908" spans="1:30" ht="15" customHeight="1" x14ac:dyDescent="0.25">
      <c r="A1908" s="13" t="s">
        <v>17</v>
      </c>
      <c r="B1908" s="13" t="s">
        <v>119</v>
      </c>
      <c r="C1908" s="14" t="s">
        <v>5792</v>
      </c>
      <c r="D1908" s="24" t="s">
        <v>5805</v>
      </c>
      <c r="E1908" s="14" t="s">
        <v>5806</v>
      </c>
      <c r="F1908" s="14" t="s">
        <v>2263</v>
      </c>
      <c r="G1908" s="11">
        <v>12</v>
      </c>
      <c r="H1908" s="15">
        <f>retribucións!$E$57</f>
        <v>6822.48</v>
      </c>
      <c r="I1908" s="11" t="s">
        <v>1349</v>
      </c>
      <c r="J1908" s="24" t="s">
        <v>1350</v>
      </c>
      <c r="K1908" s="11">
        <v>1</v>
      </c>
      <c r="L1908" s="14"/>
      <c r="M1908" s="14"/>
      <c r="N1908" s="12"/>
      <c r="O1908" s="25"/>
      <c r="P1908" s="14" t="s">
        <v>4669</v>
      </c>
      <c r="Q1908" s="11" t="s">
        <v>15</v>
      </c>
      <c r="R1908" s="16" t="s">
        <v>1058</v>
      </c>
      <c r="S1908" s="12"/>
      <c r="T1908" s="13" t="s">
        <v>17</v>
      </c>
      <c r="U1908" s="13" t="s">
        <v>6687</v>
      </c>
      <c r="V1908" s="11" t="s">
        <v>119</v>
      </c>
      <c r="W1908" s="14" t="s">
        <v>119</v>
      </c>
      <c r="X1908" s="14" t="s">
        <v>119</v>
      </c>
      <c r="Y1908" s="14" t="s">
        <v>119</v>
      </c>
      <c r="Z1908" s="14" t="s">
        <v>119</v>
      </c>
      <c r="AA1908" s="14"/>
      <c r="AB1908" s="15">
        <f>retribucións!$M$71</f>
        <v>20068.13154432</v>
      </c>
      <c r="AC1908" s="15">
        <f>retribucións!$H$57</f>
        <v>20226.167297279997</v>
      </c>
      <c r="AD1908" s="15">
        <f t="shared" si="75"/>
        <v>158.0357529599969</v>
      </c>
    </row>
    <row r="1909" spans="1:30" ht="15" customHeight="1" x14ac:dyDescent="0.25">
      <c r="A1909" s="13" t="s">
        <v>17</v>
      </c>
      <c r="B1909" s="13" t="s">
        <v>119</v>
      </c>
      <c r="C1909" s="14" t="s">
        <v>5792</v>
      </c>
      <c r="D1909" s="24" t="s">
        <v>5807</v>
      </c>
      <c r="E1909" s="14" t="s">
        <v>5808</v>
      </c>
      <c r="F1909" s="14" t="s">
        <v>2263</v>
      </c>
      <c r="G1909" s="11">
        <v>12</v>
      </c>
      <c r="H1909" s="15">
        <f>retribucións!$E$57</f>
        <v>6822.48</v>
      </c>
      <c r="I1909" s="11" t="s">
        <v>1349</v>
      </c>
      <c r="J1909" s="24" t="s">
        <v>1350</v>
      </c>
      <c r="K1909" s="11">
        <v>1</v>
      </c>
      <c r="L1909" s="14"/>
      <c r="M1909" s="14"/>
      <c r="N1909" s="12"/>
      <c r="O1909" s="25"/>
      <c r="P1909" s="14" t="s">
        <v>4669</v>
      </c>
      <c r="Q1909" s="11" t="s">
        <v>15</v>
      </c>
      <c r="R1909" s="16" t="s">
        <v>5809</v>
      </c>
      <c r="S1909" s="12"/>
      <c r="T1909" s="13" t="s">
        <v>17</v>
      </c>
      <c r="U1909" s="13" t="s">
        <v>6687</v>
      </c>
      <c r="V1909" s="11" t="s">
        <v>119</v>
      </c>
      <c r="W1909" s="14" t="s">
        <v>119</v>
      </c>
      <c r="X1909" s="14" t="s">
        <v>119</v>
      </c>
      <c r="Y1909" s="14" t="s">
        <v>119</v>
      </c>
      <c r="Z1909" s="14" t="s">
        <v>119</v>
      </c>
      <c r="AA1909" s="14"/>
      <c r="AB1909" s="15">
        <f>retribucións!$M$71</f>
        <v>20068.13154432</v>
      </c>
      <c r="AC1909" s="15">
        <f>retribucións!$H$57</f>
        <v>20226.167297279997</v>
      </c>
      <c r="AD1909" s="15">
        <f t="shared" si="75"/>
        <v>158.0357529599969</v>
      </c>
    </row>
    <row r="1910" spans="1:30" ht="15" customHeight="1" x14ac:dyDescent="0.25">
      <c r="A1910" s="13" t="s">
        <v>17</v>
      </c>
      <c r="B1910" s="13" t="s">
        <v>17</v>
      </c>
      <c r="C1910" s="14" t="s">
        <v>5792</v>
      </c>
      <c r="D1910" s="24" t="s">
        <v>5810</v>
      </c>
      <c r="E1910" s="14" t="s">
        <v>5811</v>
      </c>
      <c r="F1910" s="14" t="s">
        <v>2263</v>
      </c>
      <c r="G1910" s="11">
        <v>12</v>
      </c>
      <c r="H1910" s="15">
        <f>retribucións!$E$57</f>
        <v>6822.48</v>
      </c>
      <c r="I1910" s="11" t="s">
        <v>1349</v>
      </c>
      <c r="J1910" s="24" t="s">
        <v>1350</v>
      </c>
      <c r="K1910" s="11">
        <v>1</v>
      </c>
      <c r="L1910" s="14"/>
      <c r="M1910" s="14"/>
      <c r="N1910" s="12"/>
      <c r="O1910" s="25"/>
      <c r="P1910" s="14" t="s">
        <v>4669</v>
      </c>
      <c r="Q1910" s="11" t="s">
        <v>15</v>
      </c>
      <c r="R1910" s="16" t="s">
        <v>1058</v>
      </c>
      <c r="S1910" s="12"/>
      <c r="T1910" s="13" t="s">
        <v>17</v>
      </c>
      <c r="U1910" s="13" t="s">
        <v>17</v>
      </c>
      <c r="V1910" s="11">
        <v>522</v>
      </c>
      <c r="W1910" s="14" t="s">
        <v>1114</v>
      </c>
      <c r="X1910" s="14" t="s">
        <v>1115</v>
      </c>
      <c r="Y1910" s="14" t="s">
        <v>20</v>
      </c>
      <c r="Z1910" s="14">
        <v>0</v>
      </c>
      <c r="AA1910" s="14"/>
      <c r="AB1910" s="15">
        <f>retribucións!$M$71</f>
        <v>20068.13154432</v>
      </c>
      <c r="AC1910" s="15">
        <f>retribucións!$H$57</f>
        <v>20226.167297279997</v>
      </c>
      <c r="AD1910" s="15">
        <f t="shared" si="75"/>
        <v>158.0357529599969</v>
      </c>
    </row>
    <row r="1911" spans="1:30" ht="15" customHeight="1" x14ac:dyDescent="0.25">
      <c r="A1911" s="13" t="s">
        <v>17</v>
      </c>
      <c r="B1911" s="13" t="s">
        <v>119</v>
      </c>
      <c r="C1911" s="14" t="s">
        <v>5792</v>
      </c>
      <c r="D1911" s="24" t="s">
        <v>5812</v>
      </c>
      <c r="E1911" s="14" t="s">
        <v>5813</v>
      </c>
      <c r="F1911" s="14" t="s">
        <v>2263</v>
      </c>
      <c r="G1911" s="11">
        <v>12</v>
      </c>
      <c r="H1911" s="15">
        <f>retribucións!$E$57</f>
        <v>6822.48</v>
      </c>
      <c r="I1911" s="11" t="s">
        <v>1349</v>
      </c>
      <c r="J1911" s="24" t="s">
        <v>1350</v>
      </c>
      <c r="K1911" s="11">
        <v>1</v>
      </c>
      <c r="L1911" s="14"/>
      <c r="M1911" s="14"/>
      <c r="N1911" s="12"/>
      <c r="O1911" s="25"/>
      <c r="P1911" s="14" t="s">
        <v>4669</v>
      </c>
      <c r="Q1911" s="11" t="s">
        <v>15</v>
      </c>
      <c r="R1911" s="16" t="s">
        <v>1058</v>
      </c>
      <c r="S1911" s="12"/>
      <c r="T1911" s="13" t="s">
        <v>17</v>
      </c>
      <c r="U1911" s="13" t="s">
        <v>6687</v>
      </c>
      <c r="V1911" s="11" t="s">
        <v>119</v>
      </c>
      <c r="W1911" s="14" t="s">
        <v>119</v>
      </c>
      <c r="X1911" s="14" t="s">
        <v>119</v>
      </c>
      <c r="Y1911" s="14" t="s">
        <v>119</v>
      </c>
      <c r="Z1911" s="14" t="s">
        <v>119</v>
      </c>
      <c r="AA1911" s="14"/>
      <c r="AB1911" s="15">
        <f>retribucións!$M$71</f>
        <v>20068.13154432</v>
      </c>
      <c r="AC1911" s="15">
        <f>retribucións!$H$57</f>
        <v>20226.167297279997</v>
      </c>
      <c r="AD1911" s="15">
        <f t="shared" si="75"/>
        <v>158.0357529599969</v>
      </c>
    </row>
    <row r="1912" spans="1:30" ht="15" customHeight="1" x14ac:dyDescent="0.25">
      <c r="A1912" s="13" t="s">
        <v>17</v>
      </c>
      <c r="B1912" s="13" t="s">
        <v>17</v>
      </c>
      <c r="C1912" s="14" t="s">
        <v>5792</v>
      </c>
      <c r="D1912" s="24" t="s">
        <v>5814</v>
      </c>
      <c r="E1912" s="14" t="s">
        <v>5815</v>
      </c>
      <c r="F1912" s="14" t="s">
        <v>2263</v>
      </c>
      <c r="G1912" s="11">
        <v>12</v>
      </c>
      <c r="H1912" s="15">
        <f>retribucións!$E$57</f>
        <v>6822.48</v>
      </c>
      <c r="I1912" s="11" t="s">
        <v>1349</v>
      </c>
      <c r="J1912" s="24" t="s">
        <v>1350</v>
      </c>
      <c r="K1912" s="11">
        <v>1</v>
      </c>
      <c r="L1912" s="14"/>
      <c r="M1912" s="14"/>
      <c r="N1912" s="12"/>
      <c r="O1912" s="25"/>
      <c r="P1912" s="14" t="s">
        <v>4669</v>
      </c>
      <c r="Q1912" s="11" t="s">
        <v>15</v>
      </c>
      <c r="R1912" s="16" t="s">
        <v>1058</v>
      </c>
      <c r="S1912" s="12"/>
      <c r="T1912" s="13" t="s">
        <v>17</v>
      </c>
      <c r="U1912" s="13" t="s">
        <v>17</v>
      </c>
      <c r="V1912" s="11">
        <v>367</v>
      </c>
      <c r="W1912" s="14" t="s">
        <v>1116</v>
      </c>
      <c r="X1912" s="14" t="s">
        <v>1117</v>
      </c>
      <c r="Y1912" s="14" t="s">
        <v>20</v>
      </c>
      <c r="Z1912" s="14">
        <v>0</v>
      </c>
      <c r="AA1912" s="14"/>
      <c r="AB1912" s="15">
        <f>retribucións!$M$71</f>
        <v>20068.13154432</v>
      </c>
      <c r="AC1912" s="15">
        <f>retribucións!$H$57</f>
        <v>20226.167297279997</v>
      </c>
      <c r="AD1912" s="15">
        <f t="shared" si="75"/>
        <v>158.0357529599969</v>
      </c>
    </row>
    <row r="1913" spans="1:30" ht="15" customHeight="1" x14ac:dyDescent="0.25">
      <c r="A1913" s="13" t="s">
        <v>17</v>
      </c>
      <c r="B1913" s="13" t="s">
        <v>119</v>
      </c>
      <c r="C1913" s="14" t="s">
        <v>5792</v>
      </c>
      <c r="D1913" s="24" t="s">
        <v>5816</v>
      </c>
      <c r="E1913" s="14" t="s">
        <v>5817</v>
      </c>
      <c r="F1913" s="14" t="s">
        <v>2263</v>
      </c>
      <c r="G1913" s="11">
        <v>12</v>
      </c>
      <c r="H1913" s="15">
        <f>retribucións!$E$57</f>
        <v>6822.48</v>
      </c>
      <c r="I1913" s="11" t="s">
        <v>1349</v>
      </c>
      <c r="J1913" s="24" t="s">
        <v>1350</v>
      </c>
      <c r="K1913" s="11">
        <v>1</v>
      </c>
      <c r="L1913" s="14"/>
      <c r="M1913" s="14"/>
      <c r="N1913" s="12"/>
      <c r="O1913" s="25"/>
      <c r="P1913" s="14" t="s">
        <v>4669</v>
      </c>
      <c r="Q1913" s="11" t="s">
        <v>15</v>
      </c>
      <c r="R1913" s="16" t="s">
        <v>1058</v>
      </c>
      <c r="S1913" s="12"/>
      <c r="T1913" s="13" t="s">
        <v>17</v>
      </c>
      <c r="U1913" s="13" t="s">
        <v>6687</v>
      </c>
      <c r="V1913" s="11" t="s">
        <v>119</v>
      </c>
      <c r="W1913" s="14" t="s">
        <v>119</v>
      </c>
      <c r="X1913" s="14" t="s">
        <v>119</v>
      </c>
      <c r="Y1913" s="14" t="s">
        <v>119</v>
      </c>
      <c r="Z1913" s="14" t="s">
        <v>119</v>
      </c>
      <c r="AA1913" s="14"/>
      <c r="AB1913" s="15">
        <f>retribucións!$M$71</f>
        <v>20068.13154432</v>
      </c>
      <c r="AC1913" s="15">
        <f>retribucións!$H$57</f>
        <v>20226.167297279997</v>
      </c>
      <c r="AD1913" s="15">
        <f t="shared" si="75"/>
        <v>158.0357529599969</v>
      </c>
    </row>
    <row r="1914" spans="1:30" ht="15" customHeight="1" x14ac:dyDescent="0.25">
      <c r="A1914" s="13" t="s">
        <v>17</v>
      </c>
      <c r="B1914" s="13" t="s">
        <v>119</v>
      </c>
      <c r="C1914" s="14" t="s">
        <v>5818</v>
      </c>
      <c r="D1914" s="24" t="s">
        <v>5819</v>
      </c>
      <c r="E1914" s="14" t="s">
        <v>5820</v>
      </c>
      <c r="F1914" s="14" t="s">
        <v>2263</v>
      </c>
      <c r="G1914" s="11">
        <v>12</v>
      </c>
      <c r="H1914" s="15">
        <f>retribucións!$E$57</f>
        <v>6822.48</v>
      </c>
      <c r="I1914" s="11" t="s">
        <v>1349</v>
      </c>
      <c r="J1914" s="24" t="s">
        <v>1350</v>
      </c>
      <c r="K1914" s="11">
        <v>1</v>
      </c>
      <c r="L1914" s="14"/>
      <c r="M1914" s="14"/>
      <c r="N1914" s="12"/>
      <c r="O1914" s="25"/>
      <c r="P1914" s="14" t="s">
        <v>4669</v>
      </c>
      <c r="Q1914" s="11" t="s">
        <v>15</v>
      </c>
      <c r="R1914" s="16" t="s">
        <v>1044</v>
      </c>
      <c r="S1914" s="12"/>
      <c r="T1914" s="13" t="s">
        <v>17</v>
      </c>
      <c r="U1914" s="13" t="s">
        <v>6687</v>
      </c>
      <c r="V1914" s="11" t="s">
        <v>119</v>
      </c>
      <c r="W1914" s="14" t="s">
        <v>119</v>
      </c>
      <c r="X1914" s="14" t="s">
        <v>119</v>
      </c>
      <c r="Y1914" s="14" t="s">
        <v>119</v>
      </c>
      <c r="Z1914" s="14" t="s">
        <v>119</v>
      </c>
      <c r="AA1914" s="14"/>
      <c r="AB1914" s="15">
        <f>retribucións!$M$71</f>
        <v>20068.13154432</v>
      </c>
      <c r="AC1914" s="15">
        <f>retribucións!$H$57</f>
        <v>20226.167297279997</v>
      </c>
      <c r="AD1914" s="15">
        <f t="shared" si="75"/>
        <v>158.0357529599969</v>
      </c>
    </row>
    <row r="1915" spans="1:30" ht="15" customHeight="1" x14ac:dyDescent="0.25">
      <c r="A1915" s="13" t="s">
        <v>17</v>
      </c>
      <c r="B1915" s="13" t="s">
        <v>119</v>
      </c>
      <c r="C1915" s="14" t="s">
        <v>5818</v>
      </c>
      <c r="D1915" s="24" t="s">
        <v>5821</v>
      </c>
      <c r="E1915" s="14" t="s">
        <v>5822</v>
      </c>
      <c r="F1915" s="14" t="s">
        <v>2263</v>
      </c>
      <c r="G1915" s="11">
        <v>12</v>
      </c>
      <c r="H1915" s="15">
        <f>retribucións!$E$57</f>
        <v>6822.48</v>
      </c>
      <c r="I1915" s="11" t="s">
        <v>1349</v>
      </c>
      <c r="J1915" s="24" t="s">
        <v>1350</v>
      </c>
      <c r="K1915" s="11">
        <v>1</v>
      </c>
      <c r="L1915" s="14"/>
      <c r="M1915" s="14"/>
      <c r="N1915" s="12"/>
      <c r="O1915" s="25"/>
      <c r="P1915" s="14" t="s">
        <v>4669</v>
      </c>
      <c r="Q1915" s="11" t="s">
        <v>15</v>
      </c>
      <c r="R1915" s="16" t="s">
        <v>1044</v>
      </c>
      <c r="S1915" s="12"/>
      <c r="T1915" s="13" t="s">
        <v>17</v>
      </c>
      <c r="U1915" s="13" t="s">
        <v>6687</v>
      </c>
      <c r="V1915" s="11" t="s">
        <v>119</v>
      </c>
      <c r="W1915" s="14" t="s">
        <v>119</v>
      </c>
      <c r="X1915" s="14" t="s">
        <v>119</v>
      </c>
      <c r="Y1915" s="14" t="s">
        <v>119</v>
      </c>
      <c r="Z1915" s="14" t="s">
        <v>119</v>
      </c>
      <c r="AA1915" s="14"/>
      <c r="AB1915" s="15">
        <f>retribucións!$M$71</f>
        <v>20068.13154432</v>
      </c>
      <c r="AC1915" s="15">
        <f>retribucións!$H$57</f>
        <v>20226.167297279997</v>
      </c>
      <c r="AD1915" s="15">
        <f t="shared" si="75"/>
        <v>158.0357529599969</v>
      </c>
    </row>
    <row r="1916" spans="1:30" ht="15" customHeight="1" x14ac:dyDescent="0.25">
      <c r="A1916" s="13" t="s">
        <v>17</v>
      </c>
      <c r="B1916" s="13" t="s">
        <v>119</v>
      </c>
      <c r="C1916" s="14" t="s">
        <v>5818</v>
      </c>
      <c r="D1916" s="24" t="s">
        <v>5823</v>
      </c>
      <c r="E1916" s="14" t="s">
        <v>5824</v>
      </c>
      <c r="F1916" s="14" t="s">
        <v>2263</v>
      </c>
      <c r="G1916" s="11">
        <v>12</v>
      </c>
      <c r="H1916" s="15">
        <f>retribucións!$E$57</f>
        <v>6822.48</v>
      </c>
      <c r="I1916" s="11" t="s">
        <v>1349</v>
      </c>
      <c r="J1916" s="24" t="s">
        <v>1350</v>
      </c>
      <c r="K1916" s="11">
        <v>1</v>
      </c>
      <c r="L1916" s="14"/>
      <c r="M1916" s="14"/>
      <c r="N1916" s="12"/>
      <c r="O1916" s="25"/>
      <c r="P1916" s="14" t="s">
        <v>4669</v>
      </c>
      <c r="Q1916" s="11" t="s">
        <v>15</v>
      </c>
      <c r="R1916" s="16" t="s">
        <v>1044</v>
      </c>
      <c r="S1916" s="12"/>
      <c r="T1916" s="13" t="s">
        <v>17</v>
      </c>
      <c r="U1916" s="13" t="s">
        <v>6687</v>
      </c>
      <c r="V1916" s="11" t="s">
        <v>119</v>
      </c>
      <c r="W1916" s="14" t="s">
        <v>119</v>
      </c>
      <c r="X1916" s="14" t="s">
        <v>119</v>
      </c>
      <c r="Y1916" s="14" t="s">
        <v>119</v>
      </c>
      <c r="Z1916" s="14" t="s">
        <v>119</v>
      </c>
      <c r="AA1916" s="14"/>
      <c r="AB1916" s="15">
        <f>retribucións!$M$71</f>
        <v>20068.13154432</v>
      </c>
      <c r="AC1916" s="15">
        <f>retribucións!$H$57</f>
        <v>20226.167297279997</v>
      </c>
      <c r="AD1916" s="15">
        <f t="shared" si="75"/>
        <v>158.0357529599969</v>
      </c>
    </row>
    <row r="1917" spans="1:30" ht="15" customHeight="1" x14ac:dyDescent="0.25">
      <c r="A1917" s="13" t="s">
        <v>17</v>
      </c>
      <c r="B1917" s="13" t="s">
        <v>17</v>
      </c>
      <c r="C1917" s="14" t="s">
        <v>5818</v>
      </c>
      <c r="D1917" s="24" t="s">
        <v>5825</v>
      </c>
      <c r="E1917" s="14" t="s">
        <v>5826</v>
      </c>
      <c r="F1917" s="14" t="s">
        <v>2263</v>
      </c>
      <c r="G1917" s="11">
        <v>12</v>
      </c>
      <c r="H1917" s="15">
        <f>retribucións!$E$57</f>
        <v>6822.48</v>
      </c>
      <c r="I1917" s="11" t="s">
        <v>1349</v>
      </c>
      <c r="J1917" s="24" t="s">
        <v>1350</v>
      </c>
      <c r="K1917" s="11">
        <v>1</v>
      </c>
      <c r="L1917" s="14"/>
      <c r="M1917" s="14"/>
      <c r="N1917" s="12"/>
      <c r="O1917" s="25"/>
      <c r="P1917" s="14" t="s">
        <v>4669</v>
      </c>
      <c r="Q1917" s="11" t="s">
        <v>15</v>
      </c>
      <c r="R1917" s="16" t="s">
        <v>1044</v>
      </c>
      <c r="S1917" s="12"/>
      <c r="T1917" s="13" t="s">
        <v>17</v>
      </c>
      <c r="U1917" s="13" t="s">
        <v>17</v>
      </c>
      <c r="V1917" s="11">
        <v>52</v>
      </c>
      <c r="W1917" s="14" t="s">
        <v>1118</v>
      </c>
      <c r="X1917" s="14" t="s">
        <v>1119</v>
      </c>
      <c r="Y1917" s="14" t="s">
        <v>20</v>
      </c>
      <c r="Z1917" s="14">
        <v>0</v>
      </c>
      <c r="AA1917" s="14"/>
      <c r="AB1917" s="15">
        <f>retribucións!$M$71</f>
        <v>20068.13154432</v>
      </c>
      <c r="AC1917" s="15">
        <f>retribucións!$H$57</f>
        <v>20226.167297279997</v>
      </c>
      <c r="AD1917" s="15">
        <f t="shared" si="75"/>
        <v>158.0357529599969</v>
      </c>
    </row>
    <row r="1918" spans="1:30" ht="15" customHeight="1" x14ac:dyDescent="0.25">
      <c r="A1918" s="13" t="s">
        <v>17</v>
      </c>
      <c r="B1918" s="13" t="s">
        <v>119</v>
      </c>
      <c r="C1918" s="14" t="s">
        <v>5818</v>
      </c>
      <c r="D1918" s="24" t="s">
        <v>5827</v>
      </c>
      <c r="E1918" s="14" t="s">
        <v>5828</v>
      </c>
      <c r="F1918" s="14" t="s">
        <v>2263</v>
      </c>
      <c r="G1918" s="11">
        <v>12</v>
      </c>
      <c r="H1918" s="15">
        <f>retribucións!$E$57</f>
        <v>6822.48</v>
      </c>
      <c r="I1918" s="11" t="s">
        <v>1349</v>
      </c>
      <c r="J1918" s="24" t="s">
        <v>1350</v>
      </c>
      <c r="K1918" s="11">
        <v>1</v>
      </c>
      <c r="L1918" s="14"/>
      <c r="M1918" s="14"/>
      <c r="N1918" s="12"/>
      <c r="O1918" s="25"/>
      <c r="P1918" s="14" t="s">
        <v>4669</v>
      </c>
      <c r="Q1918" s="11" t="s">
        <v>15</v>
      </c>
      <c r="R1918" s="16" t="s">
        <v>1044</v>
      </c>
      <c r="S1918" s="12"/>
      <c r="T1918" s="13" t="s">
        <v>17</v>
      </c>
      <c r="U1918" s="13" t="s">
        <v>6687</v>
      </c>
      <c r="V1918" s="11" t="s">
        <v>119</v>
      </c>
      <c r="W1918" s="14" t="s">
        <v>119</v>
      </c>
      <c r="X1918" s="14" t="s">
        <v>119</v>
      </c>
      <c r="Y1918" s="14" t="s">
        <v>119</v>
      </c>
      <c r="Z1918" s="14" t="s">
        <v>119</v>
      </c>
      <c r="AA1918" s="14"/>
      <c r="AB1918" s="15">
        <f>retribucións!$M$71</f>
        <v>20068.13154432</v>
      </c>
      <c r="AC1918" s="15">
        <f>retribucións!$H$57</f>
        <v>20226.167297279997</v>
      </c>
      <c r="AD1918" s="15">
        <f t="shared" si="75"/>
        <v>158.0357529599969</v>
      </c>
    </row>
    <row r="1919" spans="1:30" ht="15" customHeight="1" x14ac:dyDescent="0.25">
      <c r="A1919" s="13" t="s">
        <v>17</v>
      </c>
      <c r="B1919" s="13" t="s">
        <v>119</v>
      </c>
      <c r="C1919" s="14" t="s">
        <v>5818</v>
      </c>
      <c r="D1919" s="24" t="s">
        <v>5829</v>
      </c>
      <c r="E1919" s="14" t="s">
        <v>5830</v>
      </c>
      <c r="F1919" s="14" t="s">
        <v>2263</v>
      </c>
      <c r="G1919" s="11">
        <v>12</v>
      </c>
      <c r="H1919" s="15">
        <f>retribucións!$E$57</f>
        <v>6822.48</v>
      </c>
      <c r="I1919" s="11" t="s">
        <v>1349</v>
      </c>
      <c r="J1919" s="24" t="s">
        <v>1350</v>
      </c>
      <c r="K1919" s="11">
        <v>1</v>
      </c>
      <c r="L1919" s="14"/>
      <c r="M1919" s="14"/>
      <c r="N1919" s="12"/>
      <c r="O1919" s="25"/>
      <c r="P1919" s="14" t="s">
        <v>4669</v>
      </c>
      <c r="Q1919" s="11" t="s">
        <v>15</v>
      </c>
      <c r="R1919" s="16" t="s">
        <v>5419</v>
      </c>
      <c r="S1919" s="12"/>
      <c r="T1919" s="13" t="s">
        <v>17</v>
      </c>
      <c r="U1919" s="13" t="s">
        <v>6687</v>
      </c>
      <c r="V1919" s="11" t="s">
        <v>119</v>
      </c>
      <c r="W1919" s="14" t="s">
        <v>119</v>
      </c>
      <c r="X1919" s="14" t="s">
        <v>119</v>
      </c>
      <c r="Y1919" s="14" t="s">
        <v>119</v>
      </c>
      <c r="Z1919" s="14" t="s">
        <v>119</v>
      </c>
      <c r="AA1919" s="14"/>
      <c r="AB1919" s="15">
        <f>retribucións!$M$71</f>
        <v>20068.13154432</v>
      </c>
      <c r="AC1919" s="15">
        <f>retribucións!$H$57</f>
        <v>20226.167297279997</v>
      </c>
      <c r="AD1919" s="15">
        <f t="shared" si="75"/>
        <v>158.0357529599969</v>
      </c>
    </row>
    <row r="1920" spans="1:30" ht="15" customHeight="1" x14ac:dyDescent="0.25">
      <c r="A1920" s="13" t="s">
        <v>17</v>
      </c>
      <c r="B1920" s="13" t="s">
        <v>119</v>
      </c>
      <c r="C1920" s="14" t="s">
        <v>5818</v>
      </c>
      <c r="D1920" s="24" t="s">
        <v>5831</v>
      </c>
      <c r="E1920" s="14" t="s">
        <v>5832</v>
      </c>
      <c r="F1920" s="14" t="s">
        <v>2263</v>
      </c>
      <c r="G1920" s="11">
        <v>12</v>
      </c>
      <c r="H1920" s="15">
        <f>retribucións!$E$57</f>
        <v>6822.48</v>
      </c>
      <c r="I1920" s="11" t="s">
        <v>1349</v>
      </c>
      <c r="J1920" s="24" t="s">
        <v>1350</v>
      </c>
      <c r="K1920" s="11">
        <v>1</v>
      </c>
      <c r="L1920" s="14"/>
      <c r="M1920" s="14"/>
      <c r="N1920" s="12"/>
      <c r="O1920" s="25"/>
      <c r="P1920" s="14" t="s">
        <v>4669</v>
      </c>
      <c r="Q1920" s="11" t="s">
        <v>15</v>
      </c>
      <c r="R1920" s="16" t="s">
        <v>1044</v>
      </c>
      <c r="S1920" s="12"/>
      <c r="T1920" s="13" t="s">
        <v>17</v>
      </c>
      <c r="U1920" s="13" t="s">
        <v>6687</v>
      </c>
      <c r="V1920" s="11" t="s">
        <v>119</v>
      </c>
      <c r="W1920" s="14" t="s">
        <v>119</v>
      </c>
      <c r="X1920" s="14" t="s">
        <v>119</v>
      </c>
      <c r="Y1920" s="14" t="s">
        <v>119</v>
      </c>
      <c r="Z1920" s="14" t="s">
        <v>119</v>
      </c>
      <c r="AA1920" s="14"/>
      <c r="AB1920" s="15">
        <f>retribucións!$M$71</f>
        <v>20068.13154432</v>
      </c>
      <c r="AC1920" s="15">
        <f>retribucións!$H$57</f>
        <v>20226.167297279997</v>
      </c>
      <c r="AD1920" s="15">
        <f t="shared" si="75"/>
        <v>158.0357529599969</v>
      </c>
    </row>
    <row r="1921" spans="1:30" ht="15" customHeight="1" x14ac:dyDescent="0.25">
      <c r="A1921" s="13" t="s">
        <v>17</v>
      </c>
      <c r="B1921" s="13" t="s">
        <v>119</v>
      </c>
      <c r="C1921" s="14" t="s">
        <v>5818</v>
      </c>
      <c r="D1921" s="24" t="s">
        <v>5833</v>
      </c>
      <c r="E1921" s="14" t="s">
        <v>5834</v>
      </c>
      <c r="F1921" s="14" t="s">
        <v>2263</v>
      </c>
      <c r="G1921" s="11">
        <v>12</v>
      </c>
      <c r="H1921" s="15">
        <f>retribucións!$E$57</f>
        <v>6822.48</v>
      </c>
      <c r="I1921" s="11" t="s">
        <v>1349</v>
      </c>
      <c r="J1921" s="24" t="s">
        <v>1350</v>
      </c>
      <c r="K1921" s="11">
        <v>1</v>
      </c>
      <c r="L1921" s="14"/>
      <c r="M1921" s="14"/>
      <c r="N1921" s="12"/>
      <c r="O1921" s="25"/>
      <c r="P1921" s="14" t="s">
        <v>4669</v>
      </c>
      <c r="Q1921" s="11" t="s">
        <v>15</v>
      </c>
      <c r="R1921" s="16" t="s">
        <v>1044</v>
      </c>
      <c r="S1921" s="12"/>
      <c r="T1921" s="13" t="s">
        <v>17</v>
      </c>
      <c r="U1921" s="13" t="s">
        <v>6687</v>
      </c>
      <c r="V1921" s="11" t="s">
        <v>119</v>
      </c>
      <c r="W1921" s="14" t="s">
        <v>119</v>
      </c>
      <c r="X1921" s="14" t="s">
        <v>119</v>
      </c>
      <c r="Y1921" s="14" t="s">
        <v>119</v>
      </c>
      <c r="Z1921" s="14" t="s">
        <v>119</v>
      </c>
      <c r="AA1921" s="14"/>
      <c r="AB1921" s="15">
        <f>retribucións!$M$71</f>
        <v>20068.13154432</v>
      </c>
      <c r="AC1921" s="15">
        <f>retribucións!$H$57</f>
        <v>20226.167297279997</v>
      </c>
      <c r="AD1921" s="15">
        <f t="shared" si="75"/>
        <v>158.0357529599969</v>
      </c>
    </row>
    <row r="1922" spans="1:30" ht="15" customHeight="1" x14ac:dyDescent="0.25">
      <c r="A1922" s="13" t="s">
        <v>17</v>
      </c>
      <c r="B1922" s="13" t="s">
        <v>119</v>
      </c>
      <c r="C1922" s="14" t="s">
        <v>5818</v>
      </c>
      <c r="D1922" s="24" t="s">
        <v>5835</v>
      </c>
      <c r="E1922" s="14" t="s">
        <v>5836</v>
      </c>
      <c r="F1922" s="14" t="s">
        <v>2263</v>
      </c>
      <c r="G1922" s="11">
        <v>12</v>
      </c>
      <c r="H1922" s="15">
        <f>retribucións!$E$57</f>
        <v>6822.48</v>
      </c>
      <c r="I1922" s="11" t="s">
        <v>1349</v>
      </c>
      <c r="J1922" s="24" t="s">
        <v>1350</v>
      </c>
      <c r="K1922" s="11">
        <v>1</v>
      </c>
      <c r="L1922" s="14"/>
      <c r="M1922" s="14"/>
      <c r="N1922" s="12"/>
      <c r="O1922" s="25"/>
      <c r="P1922" s="14" t="s">
        <v>4669</v>
      </c>
      <c r="Q1922" s="11" t="s">
        <v>15</v>
      </c>
      <c r="R1922" s="16" t="s">
        <v>1044</v>
      </c>
      <c r="S1922" s="12"/>
      <c r="T1922" s="13" t="s">
        <v>17</v>
      </c>
      <c r="U1922" s="13" t="s">
        <v>6687</v>
      </c>
      <c r="V1922" s="11" t="s">
        <v>119</v>
      </c>
      <c r="W1922" s="14" t="s">
        <v>119</v>
      </c>
      <c r="X1922" s="14" t="s">
        <v>119</v>
      </c>
      <c r="Y1922" s="14" t="s">
        <v>119</v>
      </c>
      <c r="Z1922" s="14" t="s">
        <v>119</v>
      </c>
      <c r="AA1922" s="14"/>
      <c r="AB1922" s="15">
        <f>retribucións!$M$71</f>
        <v>20068.13154432</v>
      </c>
      <c r="AC1922" s="15">
        <f>retribucións!$H$57</f>
        <v>20226.167297279997</v>
      </c>
      <c r="AD1922" s="15">
        <f t="shared" si="75"/>
        <v>158.0357529599969</v>
      </c>
    </row>
    <row r="1923" spans="1:30" ht="15" customHeight="1" x14ac:dyDescent="0.25">
      <c r="A1923" s="13" t="s">
        <v>17</v>
      </c>
      <c r="B1923" s="13" t="s">
        <v>17</v>
      </c>
      <c r="C1923" s="14" t="s">
        <v>5818</v>
      </c>
      <c r="D1923" s="24" t="s">
        <v>5837</v>
      </c>
      <c r="E1923" s="14" t="s">
        <v>5838</v>
      </c>
      <c r="F1923" s="14" t="s">
        <v>2263</v>
      </c>
      <c r="G1923" s="11">
        <v>12</v>
      </c>
      <c r="H1923" s="15">
        <f>retribucións!$E$57</f>
        <v>6822.48</v>
      </c>
      <c r="I1923" s="11" t="s">
        <v>1349</v>
      </c>
      <c r="J1923" s="24" t="s">
        <v>1350</v>
      </c>
      <c r="K1923" s="11">
        <v>1</v>
      </c>
      <c r="L1923" s="14"/>
      <c r="M1923" s="14"/>
      <c r="N1923" s="12"/>
      <c r="O1923" s="25"/>
      <c r="P1923" s="14" t="s">
        <v>4669</v>
      </c>
      <c r="Q1923" s="11" t="s">
        <v>15</v>
      </c>
      <c r="R1923" s="16" t="s">
        <v>1044</v>
      </c>
      <c r="S1923" s="12"/>
      <c r="T1923" s="13" t="s">
        <v>17</v>
      </c>
      <c r="U1923" s="13" t="s">
        <v>17</v>
      </c>
      <c r="V1923" s="11">
        <v>526</v>
      </c>
      <c r="W1923" s="14" t="s">
        <v>1120</v>
      </c>
      <c r="X1923" s="14" t="s">
        <v>1121</v>
      </c>
      <c r="Y1923" s="14" t="s">
        <v>20</v>
      </c>
      <c r="Z1923" s="14">
        <v>0</v>
      </c>
      <c r="AA1923" s="14"/>
      <c r="AB1923" s="15">
        <f>retribucións!$M$71</f>
        <v>20068.13154432</v>
      </c>
      <c r="AC1923" s="15">
        <f>retribucións!$H$57</f>
        <v>20226.167297279997</v>
      </c>
      <c r="AD1923" s="15">
        <f t="shared" si="75"/>
        <v>158.0357529599969</v>
      </c>
    </row>
    <row r="1924" spans="1:30" ht="15" customHeight="1" x14ac:dyDescent="0.25">
      <c r="A1924" s="13" t="s">
        <v>17</v>
      </c>
      <c r="B1924" s="13" t="s">
        <v>119</v>
      </c>
      <c r="C1924" s="14" t="s">
        <v>5818</v>
      </c>
      <c r="D1924" s="24" t="s">
        <v>5839</v>
      </c>
      <c r="E1924" s="14" t="s">
        <v>5840</v>
      </c>
      <c r="F1924" s="14" t="s">
        <v>2263</v>
      </c>
      <c r="G1924" s="11">
        <v>12</v>
      </c>
      <c r="H1924" s="15">
        <f>retribucións!$E$57</f>
        <v>6822.48</v>
      </c>
      <c r="I1924" s="11" t="s">
        <v>1349</v>
      </c>
      <c r="J1924" s="24" t="s">
        <v>1350</v>
      </c>
      <c r="K1924" s="11">
        <v>1</v>
      </c>
      <c r="L1924" s="14"/>
      <c r="M1924" s="14"/>
      <c r="N1924" s="12"/>
      <c r="O1924" s="25"/>
      <c r="P1924" s="14" t="s">
        <v>4669</v>
      </c>
      <c r="Q1924" s="11" t="s">
        <v>15</v>
      </c>
      <c r="R1924" s="16" t="s">
        <v>1044</v>
      </c>
      <c r="S1924" s="12"/>
      <c r="T1924" s="13" t="s">
        <v>17</v>
      </c>
      <c r="U1924" s="13" t="s">
        <v>6687</v>
      </c>
      <c r="V1924" s="11" t="s">
        <v>119</v>
      </c>
      <c r="W1924" s="14" t="s">
        <v>119</v>
      </c>
      <c r="X1924" s="14" t="s">
        <v>119</v>
      </c>
      <c r="Y1924" s="14" t="s">
        <v>119</v>
      </c>
      <c r="Z1924" s="14" t="s">
        <v>119</v>
      </c>
      <c r="AA1924" s="14"/>
      <c r="AB1924" s="15">
        <f>retribucións!$M$71</f>
        <v>20068.13154432</v>
      </c>
      <c r="AC1924" s="15">
        <f>retribucións!$H$57</f>
        <v>20226.167297279997</v>
      </c>
      <c r="AD1924" s="15">
        <f t="shared" si="75"/>
        <v>158.0357529599969</v>
      </c>
    </row>
    <row r="1925" spans="1:30" ht="15" customHeight="1" x14ac:dyDescent="0.25">
      <c r="A1925" s="13" t="s">
        <v>17</v>
      </c>
      <c r="B1925" s="13" t="s">
        <v>119</v>
      </c>
      <c r="C1925" s="14" t="s">
        <v>5818</v>
      </c>
      <c r="D1925" s="24" t="s">
        <v>5841</v>
      </c>
      <c r="E1925" s="14" t="s">
        <v>5842</v>
      </c>
      <c r="F1925" s="14" t="s">
        <v>2263</v>
      </c>
      <c r="G1925" s="11">
        <v>12</v>
      </c>
      <c r="H1925" s="15">
        <f>retribucións!$E$57</f>
        <v>6822.48</v>
      </c>
      <c r="I1925" s="11" t="s">
        <v>1349</v>
      </c>
      <c r="J1925" s="24" t="s">
        <v>1350</v>
      </c>
      <c r="K1925" s="11">
        <v>1</v>
      </c>
      <c r="L1925" s="14"/>
      <c r="M1925" s="14"/>
      <c r="N1925" s="12"/>
      <c r="O1925" s="25"/>
      <c r="P1925" s="14" t="s">
        <v>4669</v>
      </c>
      <c r="Q1925" s="11" t="s">
        <v>15</v>
      </c>
      <c r="R1925" s="16" t="s">
        <v>1044</v>
      </c>
      <c r="S1925" s="12"/>
      <c r="T1925" s="13" t="s">
        <v>17</v>
      </c>
      <c r="U1925" s="13" t="s">
        <v>6687</v>
      </c>
      <c r="V1925" s="11" t="s">
        <v>119</v>
      </c>
      <c r="W1925" s="14" t="s">
        <v>119</v>
      </c>
      <c r="X1925" s="14" t="s">
        <v>119</v>
      </c>
      <c r="Y1925" s="14" t="s">
        <v>119</v>
      </c>
      <c r="Z1925" s="14" t="s">
        <v>119</v>
      </c>
      <c r="AA1925" s="14"/>
      <c r="AB1925" s="15">
        <f>retribucións!$M$71</f>
        <v>20068.13154432</v>
      </c>
      <c r="AC1925" s="15">
        <f>retribucións!$H$57</f>
        <v>20226.167297279997</v>
      </c>
      <c r="AD1925" s="15">
        <f t="shared" si="75"/>
        <v>158.0357529599969</v>
      </c>
    </row>
    <row r="1926" spans="1:30" ht="15" customHeight="1" x14ac:dyDescent="0.25">
      <c r="A1926" s="13" t="s">
        <v>17</v>
      </c>
      <c r="B1926" s="13" t="s">
        <v>119</v>
      </c>
      <c r="C1926" s="14" t="s">
        <v>5818</v>
      </c>
      <c r="D1926" s="24" t="s">
        <v>5843</v>
      </c>
      <c r="E1926" s="14" t="s">
        <v>5844</v>
      </c>
      <c r="F1926" s="14" t="s">
        <v>2263</v>
      </c>
      <c r="G1926" s="11">
        <v>12</v>
      </c>
      <c r="H1926" s="15">
        <f>retribucións!$E$57</f>
        <v>6822.48</v>
      </c>
      <c r="I1926" s="11" t="s">
        <v>1349</v>
      </c>
      <c r="J1926" s="24" t="s">
        <v>1350</v>
      </c>
      <c r="K1926" s="11">
        <v>1</v>
      </c>
      <c r="L1926" s="14"/>
      <c r="M1926" s="14"/>
      <c r="N1926" s="12"/>
      <c r="O1926" s="25"/>
      <c r="P1926" s="14" t="s">
        <v>4669</v>
      </c>
      <c r="Q1926" s="11" t="s">
        <v>15</v>
      </c>
      <c r="R1926" s="16" t="s">
        <v>1044</v>
      </c>
      <c r="S1926" s="12"/>
      <c r="T1926" s="13" t="s">
        <v>17</v>
      </c>
      <c r="U1926" s="13" t="s">
        <v>6687</v>
      </c>
      <c r="V1926" s="11" t="s">
        <v>119</v>
      </c>
      <c r="W1926" s="14" t="s">
        <v>119</v>
      </c>
      <c r="X1926" s="14" t="s">
        <v>119</v>
      </c>
      <c r="Y1926" s="14" t="s">
        <v>119</v>
      </c>
      <c r="Z1926" s="14" t="s">
        <v>119</v>
      </c>
      <c r="AA1926" s="14"/>
      <c r="AB1926" s="15">
        <f>retribucións!$M$71</f>
        <v>20068.13154432</v>
      </c>
      <c r="AC1926" s="15">
        <f>retribucións!$H$57</f>
        <v>20226.167297279997</v>
      </c>
      <c r="AD1926" s="15">
        <f t="shared" si="75"/>
        <v>158.0357529599969</v>
      </c>
    </row>
    <row r="1927" spans="1:30" ht="15" customHeight="1" x14ac:dyDescent="0.25">
      <c r="A1927" s="13" t="s">
        <v>17</v>
      </c>
      <c r="B1927" s="13" t="s">
        <v>119</v>
      </c>
      <c r="C1927" s="14" t="s">
        <v>5818</v>
      </c>
      <c r="D1927" s="24" t="s">
        <v>5845</v>
      </c>
      <c r="E1927" s="14" t="s">
        <v>5846</v>
      </c>
      <c r="F1927" s="14" t="s">
        <v>2263</v>
      </c>
      <c r="G1927" s="11">
        <v>12</v>
      </c>
      <c r="H1927" s="15">
        <f>retribucións!$E$57</f>
        <v>6822.48</v>
      </c>
      <c r="I1927" s="11" t="s">
        <v>1349</v>
      </c>
      <c r="J1927" s="24" t="s">
        <v>1350</v>
      </c>
      <c r="K1927" s="11">
        <v>1</v>
      </c>
      <c r="L1927" s="14"/>
      <c r="M1927" s="14"/>
      <c r="N1927" s="12"/>
      <c r="O1927" s="25"/>
      <c r="P1927" s="14" t="s">
        <v>4669</v>
      </c>
      <c r="Q1927" s="11" t="s">
        <v>15</v>
      </c>
      <c r="R1927" s="16" t="s">
        <v>1044</v>
      </c>
      <c r="S1927" s="12"/>
      <c r="T1927" s="13" t="s">
        <v>17</v>
      </c>
      <c r="U1927" s="13" t="s">
        <v>6687</v>
      </c>
      <c r="V1927" s="11" t="s">
        <v>119</v>
      </c>
      <c r="W1927" s="14" t="s">
        <v>119</v>
      </c>
      <c r="X1927" s="14" t="s">
        <v>119</v>
      </c>
      <c r="Y1927" s="14" t="s">
        <v>119</v>
      </c>
      <c r="Z1927" s="14" t="s">
        <v>119</v>
      </c>
      <c r="AA1927" s="14"/>
      <c r="AB1927" s="15">
        <f>retribucións!$M$71</f>
        <v>20068.13154432</v>
      </c>
      <c r="AC1927" s="15">
        <f>retribucións!$H$57</f>
        <v>20226.167297279997</v>
      </c>
      <c r="AD1927" s="15">
        <f t="shared" si="75"/>
        <v>158.0357529599969</v>
      </c>
    </row>
    <row r="1928" spans="1:30" ht="15" customHeight="1" x14ac:dyDescent="0.25">
      <c r="A1928" s="13" t="s">
        <v>17</v>
      </c>
      <c r="B1928" s="13" t="s">
        <v>119</v>
      </c>
      <c r="C1928" s="14" t="s">
        <v>5818</v>
      </c>
      <c r="D1928" s="24" t="s">
        <v>5847</v>
      </c>
      <c r="E1928" s="14" t="s">
        <v>5848</v>
      </c>
      <c r="F1928" s="14" t="s">
        <v>2263</v>
      </c>
      <c r="G1928" s="11">
        <v>12</v>
      </c>
      <c r="H1928" s="15">
        <f>retribucións!$E$57</f>
        <v>6822.48</v>
      </c>
      <c r="I1928" s="11" t="s">
        <v>1349</v>
      </c>
      <c r="J1928" s="24" t="s">
        <v>1350</v>
      </c>
      <c r="K1928" s="11">
        <v>1</v>
      </c>
      <c r="L1928" s="14"/>
      <c r="M1928" s="14"/>
      <c r="N1928" s="12"/>
      <c r="O1928" s="25"/>
      <c r="P1928" s="14" t="s">
        <v>4669</v>
      </c>
      <c r="Q1928" s="11" t="s">
        <v>15</v>
      </c>
      <c r="R1928" s="16" t="s">
        <v>1044</v>
      </c>
      <c r="S1928" s="12"/>
      <c r="T1928" s="13" t="s">
        <v>17</v>
      </c>
      <c r="U1928" s="13" t="s">
        <v>6687</v>
      </c>
      <c r="V1928" s="11" t="s">
        <v>119</v>
      </c>
      <c r="W1928" s="14" t="s">
        <v>119</v>
      </c>
      <c r="X1928" s="14" t="s">
        <v>119</v>
      </c>
      <c r="Y1928" s="14" t="s">
        <v>119</v>
      </c>
      <c r="Z1928" s="14" t="s">
        <v>119</v>
      </c>
      <c r="AA1928" s="14"/>
      <c r="AB1928" s="15">
        <f>retribucións!$M$71</f>
        <v>20068.13154432</v>
      </c>
      <c r="AC1928" s="15">
        <f>retribucións!$H$57</f>
        <v>20226.167297279997</v>
      </c>
      <c r="AD1928" s="15">
        <f t="shared" si="75"/>
        <v>158.0357529599969</v>
      </c>
    </row>
    <row r="1929" spans="1:30" ht="15" customHeight="1" x14ac:dyDescent="0.25">
      <c r="A1929" s="13" t="s">
        <v>17</v>
      </c>
      <c r="B1929" s="13" t="s">
        <v>17</v>
      </c>
      <c r="C1929" s="14" t="s">
        <v>5818</v>
      </c>
      <c r="D1929" s="24" t="s">
        <v>5849</v>
      </c>
      <c r="E1929" s="14" t="s">
        <v>5850</v>
      </c>
      <c r="F1929" s="14" t="s">
        <v>2263</v>
      </c>
      <c r="G1929" s="11">
        <v>12</v>
      </c>
      <c r="H1929" s="15">
        <f>retribucións!$E$57</f>
        <v>6822.48</v>
      </c>
      <c r="I1929" s="11" t="s">
        <v>1349</v>
      </c>
      <c r="J1929" s="24" t="s">
        <v>1350</v>
      </c>
      <c r="K1929" s="11">
        <v>1</v>
      </c>
      <c r="L1929" s="14"/>
      <c r="M1929" s="14"/>
      <c r="N1929" s="12"/>
      <c r="O1929" s="25"/>
      <c r="P1929" s="14" t="s">
        <v>4669</v>
      </c>
      <c r="Q1929" s="11" t="s">
        <v>15</v>
      </c>
      <c r="R1929" s="16" t="s">
        <v>1044</v>
      </c>
      <c r="S1929" s="12"/>
      <c r="T1929" s="13" t="s">
        <v>17</v>
      </c>
      <c r="U1929" s="13" t="s">
        <v>17</v>
      </c>
      <c r="V1929" s="11">
        <v>238</v>
      </c>
      <c r="W1929" s="14" t="s">
        <v>1122</v>
      </c>
      <c r="X1929" s="14" t="s">
        <v>1123</v>
      </c>
      <c r="Y1929" s="14" t="s">
        <v>44</v>
      </c>
      <c r="Z1929" s="14">
        <v>0</v>
      </c>
      <c r="AA1929" s="14"/>
      <c r="AB1929" s="15">
        <f>retribucións!$M$71</f>
        <v>20068.13154432</v>
      </c>
      <c r="AC1929" s="15">
        <f>retribucións!$H$57</f>
        <v>20226.167297279997</v>
      </c>
      <c r="AD1929" s="15">
        <f t="shared" si="75"/>
        <v>158.0357529599969</v>
      </c>
    </row>
    <row r="1930" spans="1:30" ht="15" customHeight="1" x14ac:dyDescent="0.25">
      <c r="A1930" s="13" t="s">
        <v>17</v>
      </c>
      <c r="B1930" s="13" t="s">
        <v>119</v>
      </c>
      <c r="C1930" s="14" t="s">
        <v>5818</v>
      </c>
      <c r="D1930" s="24" t="s">
        <v>5851</v>
      </c>
      <c r="E1930" s="14" t="s">
        <v>5852</v>
      </c>
      <c r="F1930" s="14" t="s">
        <v>1903</v>
      </c>
      <c r="G1930" s="11">
        <v>12</v>
      </c>
      <c r="H1930" s="15">
        <f>retribucións!$E$57</f>
        <v>6822.48</v>
      </c>
      <c r="I1930" s="11" t="s">
        <v>1349</v>
      </c>
      <c r="J1930" s="24" t="s">
        <v>1350</v>
      </c>
      <c r="K1930" s="11">
        <v>1</v>
      </c>
      <c r="L1930" s="14"/>
      <c r="M1930" s="14"/>
      <c r="N1930" s="12"/>
      <c r="O1930" s="25"/>
      <c r="P1930" s="14" t="s">
        <v>4669</v>
      </c>
      <c r="Q1930" s="11" t="s">
        <v>15</v>
      </c>
      <c r="R1930" s="16">
        <v>910</v>
      </c>
      <c r="S1930" s="12"/>
      <c r="T1930" s="13" t="s">
        <v>17</v>
      </c>
      <c r="U1930" s="13" t="s">
        <v>6687</v>
      </c>
      <c r="V1930" s="11" t="s">
        <v>119</v>
      </c>
      <c r="W1930" s="14" t="s">
        <v>119</v>
      </c>
      <c r="X1930" s="14" t="s">
        <v>119</v>
      </c>
      <c r="Y1930" s="14" t="s">
        <v>119</v>
      </c>
      <c r="Z1930" s="14" t="s">
        <v>119</v>
      </c>
      <c r="AA1930" s="14"/>
      <c r="AB1930" s="15">
        <f>retribucións!$M$71</f>
        <v>20068.13154432</v>
      </c>
      <c r="AC1930" s="15">
        <f>retribucións!$H$57</f>
        <v>20226.167297279997</v>
      </c>
      <c r="AD1930" s="15">
        <f t="shared" si="75"/>
        <v>158.0357529599969</v>
      </c>
    </row>
    <row r="1931" spans="1:30" ht="15" customHeight="1" x14ac:dyDescent="0.25">
      <c r="A1931" s="13" t="s">
        <v>17</v>
      </c>
      <c r="B1931" s="13" t="s">
        <v>119</v>
      </c>
      <c r="C1931" s="14" t="s">
        <v>5818</v>
      </c>
      <c r="D1931" s="24" t="s">
        <v>5853</v>
      </c>
      <c r="E1931" s="14" t="s">
        <v>5854</v>
      </c>
      <c r="F1931" s="14" t="s">
        <v>1903</v>
      </c>
      <c r="G1931" s="11">
        <v>12</v>
      </c>
      <c r="H1931" s="15">
        <f>retribucións!$E$57</f>
        <v>6822.48</v>
      </c>
      <c r="I1931" s="11" t="s">
        <v>1349</v>
      </c>
      <c r="J1931" s="24" t="s">
        <v>1350</v>
      </c>
      <c r="K1931" s="11">
        <v>1</v>
      </c>
      <c r="L1931" s="14"/>
      <c r="M1931" s="14"/>
      <c r="N1931" s="12"/>
      <c r="O1931" s="25"/>
      <c r="P1931" s="14" t="s">
        <v>4669</v>
      </c>
      <c r="Q1931" s="11" t="s">
        <v>15</v>
      </c>
      <c r="R1931" s="16">
        <v>910</v>
      </c>
      <c r="S1931" s="12"/>
      <c r="T1931" s="13" t="s">
        <v>17</v>
      </c>
      <c r="U1931" s="13" t="s">
        <v>6687</v>
      </c>
      <c r="V1931" s="11" t="s">
        <v>119</v>
      </c>
      <c r="W1931" s="14" t="s">
        <v>119</v>
      </c>
      <c r="X1931" s="14" t="s">
        <v>119</v>
      </c>
      <c r="Y1931" s="14" t="s">
        <v>119</v>
      </c>
      <c r="Z1931" s="14" t="s">
        <v>119</v>
      </c>
      <c r="AA1931" s="14"/>
      <c r="AB1931" s="15">
        <f>retribucións!$M$71</f>
        <v>20068.13154432</v>
      </c>
      <c r="AC1931" s="15">
        <f>retribucións!$H$57</f>
        <v>20226.167297279997</v>
      </c>
      <c r="AD1931" s="15">
        <f t="shared" si="75"/>
        <v>158.0357529599969</v>
      </c>
    </row>
    <row r="1932" spans="1:30" ht="15" customHeight="1" x14ac:dyDescent="0.25">
      <c r="A1932" s="13" t="s">
        <v>17</v>
      </c>
      <c r="B1932" s="13" t="s">
        <v>119</v>
      </c>
      <c r="C1932" s="14" t="s">
        <v>5855</v>
      </c>
      <c r="D1932" s="24" t="s">
        <v>5856</v>
      </c>
      <c r="E1932" s="14" t="s">
        <v>5857</v>
      </c>
      <c r="F1932" s="14" t="s">
        <v>1903</v>
      </c>
      <c r="G1932" s="11">
        <v>12</v>
      </c>
      <c r="H1932" s="15">
        <f>retribucións!$E$57</f>
        <v>6822.48</v>
      </c>
      <c r="I1932" s="11" t="s">
        <v>1349</v>
      </c>
      <c r="J1932" s="24" t="s">
        <v>1350</v>
      </c>
      <c r="K1932" s="11">
        <v>1</v>
      </c>
      <c r="L1932" s="14"/>
      <c r="M1932" s="14"/>
      <c r="N1932" s="12"/>
      <c r="O1932" s="25"/>
      <c r="P1932" s="14" t="s">
        <v>4669</v>
      </c>
      <c r="Q1932" s="11" t="s">
        <v>15</v>
      </c>
      <c r="R1932" s="16">
        <v>910</v>
      </c>
      <c r="S1932" s="12"/>
      <c r="T1932" s="13" t="s">
        <v>17</v>
      </c>
      <c r="U1932" s="13" t="s">
        <v>6687</v>
      </c>
      <c r="V1932" s="11" t="s">
        <v>119</v>
      </c>
      <c r="W1932" s="14" t="s">
        <v>119</v>
      </c>
      <c r="X1932" s="14" t="s">
        <v>119</v>
      </c>
      <c r="Y1932" s="14" t="s">
        <v>119</v>
      </c>
      <c r="Z1932" s="14" t="s">
        <v>119</v>
      </c>
      <c r="AA1932" s="14"/>
      <c r="AB1932" s="15">
        <f>retribucións!$M$71</f>
        <v>20068.13154432</v>
      </c>
      <c r="AC1932" s="15">
        <f>retribucións!$H$57</f>
        <v>20226.167297279997</v>
      </c>
      <c r="AD1932" s="15">
        <f t="shared" si="75"/>
        <v>158.0357529599969</v>
      </c>
    </row>
    <row r="1933" spans="1:30" ht="15" customHeight="1" x14ac:dyDescent="0.25">
      <c r="A1933" s="13" t="s">
        <v>17</v>
      </c>
      <c r="B1933" s="13" t="s">
        <v>119</v>
      </c>
      <c r="C1933" s="14" t="s">
        <v>5855</v>
      </c>
      <c r="D1933" s="24" t="s">
        <v>5858</v>
      </c>
      <c r="E1933" s="14" t="s">
        <v>5859</v>
      </c>
      <c r="F1933" s="14" t="s">
        <v>1903</v>
      </c>
      <c r="G1933" s="11">
        <v>12</v>
      </c>
      <c r="H1933" s="15">
        <f>retribucións!$E$57</f>
        <v>6822.48</v>
      </c>
      <c r="I1933" s="11" t="s">
        <v>1349</v>
      </c>
      <c r="J1933" s="24" t="s">
        <v>1350</v>
      </c>
      <c r="K1933" s="11">
        <v>1</v>
      </c>
      <c r="L1933" s="14"/>
      <c r="M1933" s="14"/>
      <c r="N1933" s="12"/>
      <c r="O1933" s="25"/>
      <c r="P1933" s="14" t="s">
        <v>4669</v>
      </c>
      <c r="Q1933" s="11" t="s">
        <v>15</v>
      </c>
      <c r="R1933" s="16">
        <v>910</v>
      </c>
      <c r="S1933" s="12"/>
      <c r="T1933" s="13" t="s">
        <v>17</v>
      </c>
      <c r="U1933" s="13" t="s">
        <v>6687</v>
      </c>
      <c r="V1933" s="11" t="s">
        <v>119</v>
      </c>
      <c r="W1933" s="14" t="s">
        <v>119</v>
      </c>
      <c r="X1933" s="14" t="s">
        <v>119</v>
      </c>
      <c r="Y1933" s="14" t="s">
        <v>119</v>
      </c>
      <c r="Z1933" s="14" t="s">
        <v>119</v>
      </c>
      <c r="AA1933" s="14"/>
      <c r="AB1933" s="15">
        <f>retribucións!$M$71</f>
        <v>20068.13154432</v>
      </c>
      <c r="AC1933" s="15">
        <f>retribucións!$H$57</f>
        <v>20226.167297279997</v>
      </c>
      <c r="AD1933" s="15">
        <f t="shared" si="75"/>
        <v>158.0357529599969</v>
      </c>
    </row>
    <row r="1934" spans="1:30" ht="15" customHeight="1" x14ac:dyDescent="0.25">
      <c r="A1934" s="13" t="s">
        <v>17</v>
      </c>
      <c r="B1934" s="13" t="s">
        <v>119</v>
      </c>
      <c r="C1934" s="14" t="s">
        <v>5855</v>
      </c>
      <c r="D1934" s="24" t="s">
        <v>5860</v>
      </c>
      <c r="E1934" s="14" t="s">
        <v>5861</v>
      </c>
      <c r="F1934" s="14" t="s">
        <v>2263</v>
      </c>
      <c r="G1934" s="11">
        <v>14</v>
      </c>
      <c r="H1934" s="15">
        <f>retribucións!$E$55</f>
        <v>7157.92</v>
      </c>
      <c r="I1934" s="11" t="s">
        <v>1349</v>
      </c>
      <c r="J1934" s="24" t="s">
        <v>1350</v>
      </c>
      <c r="K1934" s="11">
        <v>1</v>
      </c>
      <c r="L1934" s="14"/>
      <c r="M1934" s="14"/>
      <c r="N1934" s="12"/>
      <c r="O1934" s="25"/>
      <c r="P1934" s="14" t="s">
        <v>4669</v>
      </c>
      <c r="Q1934" s="11" t="s">
        <v>15</v>
      </c>
      <c r="R1934" s="16" t="s">
        <v>5419</v>
      </c>
      <c r="S1934" s="12"/>
      <c r="T1934" s="13" t="s">
        <v>17</v>
      </c>
      <c r="U1934" s="13" t="s">
        <v>6687</v>
      </c>
      <c r="V1934" s="11" t="s">
        <v>119</v>
      </c>
      <c r="W1934" s="14" t="s">
        <v>119</v>
      </c>
      <c r="X1934" s="14" t="s">
        <v>119</v>
      </c>
      <c r="Y1934" s="14" t="s">
        <v>119</v>
      </c>
      <c r="Z1934" s="14" t="s">
        <v>119</v>
      </c>
      <c r="AA1934" s="14"/>
      <c r="AB1934" s="15">
        <f>retribucións!$M$71</f>
        <v>20068.13154432</v>
      </c>
      <c r="AC1934" s="15">
        <f>retribucións!$H$55</f>
        <v>21327.358496639998</v>
      </c>
      <c r="AD1934" s="15">
        <f t="shared" si="75"/>
        <v>1259.2269523199975</v>
      </c>
    </row>
    <row r="1935" spans="1:30" ht="15" customHeight="1" x14ac:dyDescent="0.25">
      <c r="A1935" s="13" t="s">
        <v>17</v>
      </c>
      <c r="B1935" s="13" t="s">
        <v>119</v>
      </c>
      <c r="C1935" s="14" t="s">
        <v>5855</v>
      </c>
      <c r="D1935" s="24" t="s">
        <v>5862</v>
      </c>
      <c r="E1935" s="14" t="s">
        <v>5863</v>
      </c>
      <c r="F1935" s="14" t="s">
        <v>2263</v>
      </c>
      <c r="G1935" s="11">
        <v>14</v>
      </c>
      <c r="H1935" s="15">
        <f>retribucións!$E$55</f>
        <v>7157.92</v>
      </c>
      <c r="I1935" s="11" t="s">
        <v>1349</v>
      </c>
      <c r="J1935" s="24" t="s">
        <v>1350</v>
      </c>
      <c r="K1935" s="11">
        <v>1</v>
      </c>
      <c r="L1935" s="14"/>
      <c r="M1935" s="14"/>
      <c r="N1935" s="12"/>
      <c r="O1935" s="25"/>
      <c r="P1935" s="14" t="s">
        <v>4669</v>
      </c>
      <c r="Q1935" s="11" t="s">
        <v>15</v>
      </c>
      <c r="R1935" s="16" t="s">
        <v>1044</v>
      </c>
      <c r="S1935" s="12"/>
      <c r="T1935" s="13" t="s">
        <v>17</v>
      </c>
      <c r="U1935" s="13" t="s">
        <v>6687</v>
      </c>
      <c r="V1935" s="11" t="s">
        <v>119</v>
      </c>
      <c r="W1935" s="14" t="s">
        <v>119</v>
      </c>
      <c r="X1935" s="14" t="s">
        <v>119</v>
      </c>
      <c r="Y1935" s="14" t="s">
        <v>119</v>
      </c>
      <c r="Z1935" s="14" t="s">
        <v>119</v>
      </c>
      <c r="AA1935" s="14"/>
      <c r="AB1935" s="15">
        <f>retribucións!$M$71</f>
        <v>20068.13154432</v>
      </c>
      <c r="AC1935" s="15">
        <f>retribucións!$H$55</f>
        <v>21327.358496639998</v>
      </c>
      <c r="AD1935" s="15">
        <f t="shared" si="75"/>
        <v>1259.2269523199975</v>
      </c>
    </row>
    <row r="1936" spans="1:30" ht="15" customHeight="1" x14ac:dyDescent="0.25">
      <c r="A1936" s="13" t="s">
        <v>17</v>
      </c>
      <c r="B1936" s="13" t="s">
        <v>119</v>
      </c>
      <c r="C1936" s="14" t="s">
        <v>5855</v>
      </c>
      <c r="D1936" s="24" t="s">
        <v>5864</v>
      </c>
      <c r="E1936" s="14" t="s">
        <v>5865</v>
      </c>
      <c r="F1936" s="14" t="s">
        <v>2263</v>
      </c>
      <c r="G1936" s="11">
        <v>14</v>
      </c>
      <c r="H1936" s="15">
        <f>retribucións!$E$55</f>
        <v>7157.92</v>
      </c>
      <c r="I1936" s="11" t="s">
        <v>1349</v>
      </c>
      <c r="J1936" s="24" t="s">
        <v>1350</v>
      </c>
      <c r="K1936" s="11">
        <v>1</v>
      </c>
      <c r="L1936" s="14"/>
      <c r="M1936" s="14"/>
      <c r="N1936" s="12"/>
      <c r="O1936" s="25"/>
      <c r="P1936" s="14" t="s">
        <v>4669</v>
      </c>
      <c r="Q1936" s="11" t="s">
        <v>15</v>
      </c>
      <c r="R1936" s="16" t="s">
        <v>1044</v>
      </c>
      <c r="S1936" s="12"/>
      <c r="T1936" s="13" t="s">
        <v>17</v>
      </c>
      <c r="U1936" s="13" t="s">
        <v>6687</v>
      </c>
      <c r="V1936" s="11" t="s">
        <v>119</v>
      </c>
      <c r="W1936" s="14" t="s">
        <v>119</v>
      </c>
      <c r="X1936" s="14" t="s">
        <v>119</v>
      </c>
      <c r="Y1936" s="14" t="s">
        <v>119</v>
      </c>
      <c r="Z1936" s="14" t="s">
        <v>119</v>
      </c>
      <c r="AA1936" s="14"/>
      <c r="AB1936" s="15">
        <f>retribucións!$M$71</f>
        <v>20068.13154432</v>
      </c>
      <c r="AC1936" s="15">
        <f>retribucións!$H$55</f>
        <v>21327.358496639998</v>
      </c>
      <c r="AD1936" s="15">
        <f t="shared" si="75"/>
        <v>1259.2269523199975</v>
      </c>
    </row>
    <row r="1937" spans="1:30" ht="15" customHeight="1" x14ac:dyDescent="0.25">
      <c r="A1937" s="13" t="s">
        <v>17</v>
      </c>
      <c r="B1937" s="13" t="s">
        <v>119</v>
      </c>
      <c r="C1937" s="14" t="s">
        <v>5855</v>
      </c>
      <c r="D1937" s="24" t="s">
        <v>5866</v>
      </c>
      <c r="E1937" s="14" t="s">
        <v>5867</v>
      </c>
      <c r="F1937" s="14" t="s">
        <v>2263</v>
      </c>
      <c r="G1937" s="11">
        <v>14</v>
      </c>
      <c r="H1937" s="15">
        <f>retribucións!$E$55</f>
        <v>7157.92</v>
      </c>
      <c r="I1937" s="11" t="s">
        <v>1349</v>
      </c>
      <c r="J1937" s="24" t="s">
        <v>1350</v>
      </c>
      <c r="K1937" s="11">
        <v>1</v>
      </c>
      <c r="L1937" s="14"/>
      <c r="M1937" s="14"/>
      <c r="N1937" s="12"/>
      <c r="O1937" s="25"/>
      <c r="P1937" s="14" t="s">
        <v>4669</v>
      </c>
      <c r="Q1937" s="11" t="s">
        <v>15</v>
      </c>
      <c r="R1937" s="16" t="s">
        <v>5419</v>
      </c>
      <c r="S1937" s="12"/>
      <c r="T1937" s="13" t="s">
        <v>17</v>
      </c>
      <c r="U1937" s="13" t="s">
        <v>6687</v>
      </c>
      <c r="V1937" s="11" t="s">
        <v>119</v>
      </c>
      <c r="W1937" s="14" t="s">
        <v>119</v>
      </c>
      <c r="X1937" s="14" t="s">
        <v>119</v>
      </c>
      <c r="Y1937" s="14" t="s">
        <v>119</v>
      </c>
      <c r="Z1937" s="14" t="s">
        <v>119</v>
      </c>
      <c r="AA1937" s="14"/>
      <c r="AB1937" s="15">
        <f>retribucións!$M$71</f>
        <v>20068.13154432</v>
      </c>
      <c r="AC1937" s="15">
        <f>retribucións!$H$55</f>
        <v>21327.358496639998</v>
      </c>
      <c r="AD1937" s="15">
        <f t="shared" si="75"/>
        <v>1259.2269523199975</v>
      </c>
    </row>
    <row r="1938" spans="1:30" ht="15" customHeight="1" x14ac:dyDescent="0.25">
      <c r="A1938" s="13" t="s">
        <v>17</v>
      </c>
      <c r="B1938" s="13" t="s">
        <v>119</v>
      </c>
      <c r="C1938" s="14" t="s">
        <v>5855</v>
      </c>
      <c r="D1938" s="24" t="s">
        <v>5868</v>
      </c>
      <c r="E1938" s="14" t="s">
        <v>5869</v>
      </c>
      <c r="F1938" s="14" t="s">
        <v>2263</v>
      </c>
      <c r="G1938" s="11">
        <v>14</v>
      </c>
      <c r="H1938" s="15">
        <f>retribucións!$E$55</f>
        <v>7157.92</v>
      </c>
      <c r="I1938" s="11" t="s">
        <v>1349</v>
      </c>
      <c r="J1938" s="24" t="s">
        <v>1350</v>
      </c>
      <c r="K1938" s="11">
        <v>1</v>
      </c>
      <c r="L1938" s="14"/>
      <c r="M1938" s="14"/>
      <c r="N1938" s="12"/>
      <c r="O1938" s="25"/>
      <c r="P1938" s="14" t="s">
        <v>4669</v>
      </c>
      <c r="Q1938" s="11" t="s">
        <v>15</v>
      </c>
      <c r="R1938" s="16" t="s">
        <v>5419</v>
      </c>
      <c r="S1938" s="12"/>
      <c r="T1938" s="13" t="s">
        <v>17</v>
      </c>
      <c r="U1938" s="13" t="s">
        <v>6687</v>
      </c>
      <c r="V1938" s="11" t="s">
        <v>119</v>
      </c>
      <c r="W1938" s="14" t="s">
        <v>119</v>
      </c>
      <c r="X1938" s="14" t="s">
        <v>119</v>
      </c>
      <c r="Y1938" s="14" t="s">
        <v>119</v>
      </c>
      <c r="Z1938" s="14" t="s">
        <v>119</v>
      </c>
      <c r="AA1938" s="14"/>
      <c r="AB1938" s="15">
        <f>retribucións!$M$71</f>
        <v>20068.13154432</v>
      </c>
      <c r="AC1938" s="15">
        <f>retribucións!$H$55</f>
        <v>21327.358496639998</v>
      </c>
      <c r="AD1938" s="15">
        <f t="shared" si="75"/>
        <v>1259.2269523199975</v>
      </c>
    </row>
    <row r="1939" spans="1:30" ht="15" customHeight="1" x14ac:dyDescent="0.25">
      <c r="A1939" s="13" t="s">
        <v>17</v>
      </c>
      <c r="B1939" s="13" t="s">
        <v>119</v>
      </c>
      <c r="C1939" s="14" t="s">
        <v>5855</v>
      </c>
      <c r="D1939" s="24" t="s">
        <v>5870</v>
      </c>
      <c r="E1939" s="14" t="s">
        <v>5871</v>
      </c>
      <c r="F1939" s="14" t="s">
        <v>2263</v>
      </c>
      <c r="G1939" s="11">
        <v>14</v>
      </c>
      <c r="H1939" s="15">
        <f>retribucións!$E$55</f>
        <v>7157.92</v>
      </c>
      <c r="I1939" s="11" t="s">
        <v>1349</v>
      </c>
      <c r="J1939" s="24" t="s">
        <v>1350</v>
      </c>
      <c r="K1939" s="11">
        <v>1</v>
      </c>
      <c r="L1939" s="14"/>
      <c r="M1939" s="14"/>
      <c r="N1939" s="12"/>
      <c r="O1939" s="25"/>
      <c r="P1939" s="14" t="s">
        <v>4669</v>
      </c>
      <c r="Q1939" s="11" t="s">
        <v>15</v>
      </c>
      <c r="R1939" s="16" t="s">
        <v>5419</v>
      </c>
      <c r="S1939" s="12"/>
      <c r="T1939" s="13" t="s">
        <v>17</v>
      </c>
      <c r="U1939" s="13" t="s">
        <v>6687</v>
      </c>
      <c r="V1939" s="11" t="s">
        <v>119</v>
      </c>
      <c r="W1939" s="14" t="s">
        <v>119</v>
      </c>
      <c r="X1939" s="14" t="s">
        <v>119</v>
      </c>
      <c r="Y1939" s="14" t="s">
        <v>119</v>
      </c>
      <c r="Z1939" s="14" t="s">
        <v>119</v>
      </c>
      <c r="AA1939" s="14"/>
      <c r="AB1939" s="15">
        <f>retribucións!$M$71</f>
        <v>20068.13154432</v>
      </c>
      <c r="AC1939" s="15">
        <f>retribucións!$H$55</f>
        <v>21327.358496639998</v>
      </c>
      <c r="AD1939" s="15">
        <f t="shared" si="75"/>
        <v>1259.2269523199975</v>
      </c>
    </row>
    <row r="1940" spans="1:30" ht="15" customHeight="1" x14ac:dyDescent="0.25">
      <c r="A1940" s="13" t="s">
        <v>17</v>
      </c>
      <c r="B1940" s="13" t="s">
        <v>119</v>
      </c>
      <c r="C1940" s="14" t="s">
        <v>5855</v>
      </c>
      <c r="D1940" s="24" t="s">
        <v>5872</v>
      </c>
      <c r="E1940" s="14" t="s">
        <v>5873</v>
      </c>
      <c r="F1940" s="14" t="s">
        <v>2263</v>
      </c>
      <c r="G1940" s="11">
        <v>14</v>
      </c>
      <c r="H1940" s="15">
        <f>retribucións!$E$55</f>
        <v>7157.92</v>
      </c>
      <c r="I1940" s="11" t="s">
        <v>1349</v>
      </c>
      <c r="J1940" s="24" t="s">
        <v>1350</v>
      </c>
      <c r="K1940" s="11">
        <v>1</v>
      </c>
      <c r="L1940" s="14"/>
      <c r="M1940" s="14"/>
      <c r="N1940" s="12"/>
      <c r="O1940" s="25"/>
      <c r="P1940" s="14" t="s">
        <v>4669</v>
      </c>
      <c r="Q1940" s="11" t="s">
        <v>15</v>
      </c>
      <c r="R1940" s="16" t="s">
        <v>5419</v>
      </c>
      <c r="S1940" s="12"/>
      <c r="T1940" s="13" t="s">
        <v>17</v>
      </c>
      <c r="U1940" s="13" t="s">
        <v>6687</v>
      </c>
      <c r="V1940" s="11" t="s">
        <v>119</v>
      </c>
      <c r="W1940" s="14" t="s">
        <v>119</v>
      </c>
      <c r="X1940" s="14" t="s">
        <v>119</v>
      </c>
      <c r="Y1940" s="14" t="s">
        <v>119</v>
      </c>
      <c r="Z1940" s="14" t="s">
        <v>119</v>
      </c>
      <c r="AA1940" s="14"/>
      <c r="AB1940" s="15">
        <f>retribucións!$M$71</f>
        <v>20068.13154432</v>
      </c>
      <c r="AC1940" s="15">
        <f>retribucións!$H$55</f>
        <v>21327.358496639998</v>
      </c>
      <c r="AD1940" s="15">
        <f t="shared" si="75"/>
        <v>1259.2269523199975</v>
      </c>
    </row>
    <row r="1941" spans="1:30" ht="15" customHeight="1" x14ac:dyDescent="0.25">
      <c r="A1941" s="13" t="s">
        <v>17</v>
      </c>
      <c r="B1941" s="13" t="s">
        <v>119</v>
      </c>
      <c r="C1941" s="14" t="s">
        <v>5855</v>
      </c>
      <c r="D1941" s="24" t="s">
        <v>5874</v>
      </c>
      <c r="E1941" s="14" t="s">
        <v>5875</v>
      </c>
      <c r="F1941" s="14" t="s">
        <v>2263</v>
      </c>
      <c r="G1941" s="11">
        <v>14</v>
      </c>
      <c r="H1941" s="15">
        <f>retribucións!$E$55</f>
        <v>7157.92</v>
      </c>
      <c r="I1941" s="11" t="s">
        <v>1349</v>
      </c>
      <c r="J1941" s="24" t="s">
        <v>1350</v>
      </c>
      <c r="K1941" s="11">
        <v>1</v>
      </c>
      <c r="L1941" s="14"/>
      <c r="M1941" s="14"/>
      <c r="N1941" s="12"/>
      <c r="O1941" s="25"/>
      <c r="P1941" s="14" t="s">
        <v>4669</v>
      </c>
      <c r="Q1941" s="11" t="s">
        <v>15</v>
      </c>
      <c r="R1941" s="16" t="s">
        <v>1044</v>
      </c>
      <c r="S1941" s="12"/>
      <c r="T1941" s="13" t="s">
        <v>17</v>
      </c>
      <c r="U1941" s="13" t="s">
        <v>6687</v>
      </c>
      <c r="V1941" s="11" t="s">
        <v>119</v>
      </c>
      <c r="W1941" s="14" t="s">
        <v>119</v>
      </c>
      <c r="X1941" s="14" t="s">
        <v>119</v>
      </c>
      <c r="Y1941" s="14" t="s">
        <v>119</v>
      </c>
      <c r="Z1941" s="14" t="s">
        <v>119</v>
      </c>
      <c r="AA1941" s="14"/>
      <c r="AB1941" s="15">
        <f>retribucións!$M$71</f>
        <v>20068.13154432</v>
      </c>
      <c r="AC1941" s="15">
        <f>retribucións!$H$55</f>
        <v>21327.358496639998</v>
      </c>
      <c r="AD1941" s="15">
        <f t="shared" si="75"/>
        <v>1259.2269523199975</v>
      </c>
    </row>
    <row r="1942" spans="1:30" ht="15" customHeight="1" x14ac:dyDescent="0.25">
      <c r="A1942" s="13" t="s">
        <v>17</v>
      </c>
      <c r="B1942" s="13" t="s">
        <v>17</v>
      </c>
      <c r="C1942" s="14" t="s">
        <v>5855</v>
      </c>
      <c r="D1942" s="24" t="s">
        <v>5876</v>
      </c>
      <c r="E1942" s="14" t="s">
        <v>5877</v>
      </c>
      <c r="F1942" s="14" t="s">
        <v>2263</v>
      </c>
      <c r="G1942" s="11">
        <v>14</v>
      </c>
      <c r="H1942" s="15">
        <f>retribucións!$E$55</f>
        <v>7157.92</v>
      </c>
      <c r="I1942" s="11" t="s">
        <v>1349</v>
      </c>
      <c r="J1942" s="24" t="s">
        <v>1350</v>
      </c>
      <c r="K1942" s="11">
        <v>1</v>
      </c>
      <c r="L1942" s="14"/>
      <c r="M1942" s="14"/>
      <c r="N1942" s="12"/>
      <c r="O1942" s="25"/>
      <c r="P1942" s="14" t="s">
        <v>4669</v>
      </c>
      <c r="Q1942" s="11" t="s">
        <v>15</v>
      </c>
      <c r="R1942" s="16" t="s">
        <v>1044</v>
      </c>
      <c r="S1942" s="12"/>
      <c r="T1942" s="13" t="s">
        <v>17</v>
      </c>
      <c r="U1942" s="13" t="s">
        <v>17</v>
      </c>
      <c r="V1942" s="11">
        <v>143</v>
      </c>
      <c r="W1942" s="14" t="s">
        <v>1124</v>
      </c>
      <c r="X1942" s="14" t="s">
        <v>1125</v>
      </c>
      <c r="Y1942" s="14" t="s">
        <v>20</v>
      </c>
      <c r="Z1942" s="14">
        <v>0</v>
      </c>
      <c r="AA1942" s="14"/>
      <c r="AB1942" s="15">
        <f>retribucións!$M$71</f>
        <v>20068.13154432</v>
      </c>
      <c r="AC1942" s="15">
        <f>retribucións!$H$55</f>
        <v>21327.358496639998</v>
      </c>
      <c r="AD1942" s="15">
        <f t="shared" si="75"/>
        <v>1259.2269523199975</v>
      </c>
    </row>
    <row r="1943" spans="1:30" ht="15" customHeight="1" x14ac:dyDescent="0.25">
      <c r="A1943" s="13" t="s">
        <v>17</v>
      </c>
      <c r="B1943" s="13" t="s">
        <v>119</v>
      </c>
      <c r="C1943" s="14" t="s">
        <v>5855</v>
      </c>
      <c r="D1943" s="24" t="s">
        <v>5878</v>
      </c>
      <c r="E1943" s="14" t="s">
        <v>5879</v>
      </c>
      <c r="F1943" s="14" t="s">
        <v>2263</v>
      </c>
      <c r="G1943" s="11">
        <v>14</v>
      </c>
      <c r="H1943" s="15">
        <f>retribucións!$E$55</f>
        <v>7157.92</v>
      </c>
      <c r="I1943" s="11" t="s">
        <v>1349</v>
      </c>
      <c r="J1943" s="24" t="s">
        <v>1350</v>
      </c>
      <c r="K1943" s="11">
        <v>1</v>
      </c>
      <c r="L1943" s="14"/>
      <c r="M1943" s="14"/>
      <c r="N1943" s="12"/>
      <c r="O1943" s="25"/>
      <c r="P1943" s="14" t="s">
        <v>4669</v>
      </c>
      <c r="Q1943" s="11" t="s">
        <v>15</v>
      </c>
      <c r="R1943" s="16" t="s">
        <v>1044</v>
      </c>
      <c r="S1943" s="12"/>
      <c r="T1943" s="13" t="s">
        <v>17</v>
      </c>
      <c r="U1943" s="13" t="s">
        <v>6687</v>
      </c>
      <c r="V1943" s="11" t="s">
        <v>119</v>
      </c>
      <c r="W1943" s="14" t="s">
        <v>119</v>
      </c>
      <c r="X1943" s="14" t="s">
        <v>119</v>
      </c>
      <c r="Y1943" s="14" t="s">
        <v>119</v>
      </c>
      <c r="Z1943" s="14" t="s">
        <v>119</v>
      </c>
      <c r="AA1943" s="14"/>
      <c r="AB1943" s="15">
        <f>retribucións!$M$71</f>
        <v>20068.13154432</v>
      </c>
      <c r="AC1943" s="15">
        <f>retribucións!$H$55</f>
        <v>21327.358496639998</v>
      </c>
      <c r="AD1943" s="15">
        <f t="shared" si="75"/>
        <v>1259.2269523199975</v>
      </c>
    </row>
    <row r="1944" spans="1:30" ht="15" customHeight="1" x14ac:dyDescent="0.25">
      <c r="A1944" s="13" t="s">
        <v>17</v>
      </c>
      <c r="B1944" s="13" t="s">
        <v>119</v>
      </c>
      <c r="C1944" s="14" t="s">
        <v>5855</v>
      </c>
      <c r="D1944" s="24" t="s">
        <v>5880</v>
      </c>
      <c r="E1944" s="14" t="s">
        <v>5881</v>
      </c>
      <c r="F1944" s="14" t="s">
        <v>2263</v>
      </c>
      <c r="G1944" s="11">
        <v>14</v>
      </c>
      <c r="H1944" s="15">
        <f>retribucións!$E$55</f>
        <v>7157.92</v>
      </c>
      <c r="I1944" s="11" t="s">
        <v>1349</v>
      </c>
      <c r="J1944" s="24" t="s">
        <v>1350</v>
      </c>
      <c r="K1944" s="11">
        <v>1</v>
      </c>
      <c r="L1944" s="14"/>
      <c r="M1944" s="14"/>
      <c r="N1944" s="12"/>
      <c r="O1944" s="25"/>
      <c r="P1944" s="14" t="s">
        <v>4669</v>
      </c>
      <c r="Q1944" s="11" t="s">
        <v>15</v>
      </c>
      <c r="R1944" s="16" t="s">
        <v>5419</v>
      </c>
      <c r="S1944" s="12"/>
      <c r="T1944" s="13" t="s">
        <v>17</v>
      </c>
      <c r="U1944" s="13" t="s">
        <v>6687</v>
      </c>
      <c r="V1944" s="11" t="s">
        <v>119</v>
      </c>
      <c r="W1944" s="14" t="s">
        <v>119</v>
      </c>
      <c r="X1944" s="14" t="s">
        <v>119</v>
      </c>
      <c r="Y1944" s="14" t="s">
        <v>119</v>
      </c>
      <c r="Z1944" s="14" t="s">
        <v>119</v>
      </c>
      <c r="AA1944" s="14"/>
      <c r="AB1944" s="15">
        <f>retribucións!$M$71</f>
        <v>20068.13154432</v>
      </c>
      <c r="AC1944" s="15">
        <f>retribucións!$H$55</f>
        <v>21327.358496639998</v>
      </c>
      <c r="AD1944" s="15">
        <f t="shared" si="75"/>
        <v>1259.2269523199975</v>
      </c>
    </row>
    <row r="1945" spans="1:30" ht="15" customHeight="1" x14ac:dyDescent="0.25">
      <c r="A1945" s="13" t="s">
        <v>17</v>
      </c>
      <c r="B1945" s="13" t="s">
        <v>17</v>
      </c>
      <c r="C1945" s="14" t="s">
        <v>5855</v>
      </c>
      <c r="D1945" s="24" t="s">
        <v>5882</v>
      </c>
      <c r="E1945" s="14" t="s">
        <v>5883</v>
      </c>
      <c r="F1945" s="14" t="s">
        <v>2263</v>
      </c>
      <c r="G1945" s="11">
        <v>14</v>
      </c>
      <c r="H1945" s="15">
        <f>retribucións!$E$55</f>
        <v>7157.92</v>
      </c>
      <c r="I1945" s="11" t="s">
        <v>1349</v>
      </c>
      <c r="J1945" s="24" t="s">
        <v>1350</v>
      </c>
      <c r="K1945" s="11">
        <v>1</v>
      </c>
      <c r="L1945" s="14"/>
      <c r="M1945" s="14"/>
      <c r="N1945" s="12"/>
      <c r="O1945" s="25"/>
      <c r="P1945" s="14" t="s">
        <v>4669</v>
      </c>
      <c r="Q1945" s="11" t="s">
        <v>15</v>
      </c>
      <c r="R1945" s="16" t="s">
        <v>1044</v>
      </c>
      <c r="S1945" s="12"/>
      <c r="T1945" s="13" t="s">
        <v>17</v>
      </c>
      <c r="U1945" s="13" t="s">
        <v>17</v>
      </c>
      <c r="V1945" s="11">
        <v>194</v>
      </c>
      <c r="W1945" s="14" t="s">
        <v>1126</v>
      </c>
      <c r="X1945" s="14" t="s">
        <v>1127</v>
      </c>
      <c r="Y1945" s="14" t="s">
        <v>20</v>
      </c>
      <c r="Z1945" s="14">
        <v>0</v>
      </c>
      <c r="AA1945" s="14"/>
      <c r="AB1945" s="15">
        <f>retribucións!$M$71</f>
        <v>20068.13154432</v>
      </c>
      <c r="AC1945" s="15">
        <f>retribucións!$H$55</f>
        <v>21327.358496639998</v>
      </c>
      <c r="AD1945" s="15">
        <f t="shared" si="75"/>
        <v>1259.2269523199975</v>
      </c>
    </row>
    <row r="1946" spans="1:30" ht="15" customHeight="1" x14ac:dyDescent="0.25">
      <c r="A1946" s="13" t="s">
        <v>17</v>
      </c>
      <c r="B1946" s="13" t="s">
        <v>119</v>
      </c>
      <c r="C1946" s="14" t="s">
        <v>5855</v>
      </c>
      <c r="D1946" s="24" t="s">
        <v>5884</v>
      </c>
      <c r="E1946" s="14" t="s">
        <v>5885</v>
      </c>
      <c r="F1946" s="14" t="s">
        <v>2263</v>
      </c>
      <c r="G1946" s="11">
        <v>14</v>
      </c>
      <c r="H1946" s="15">
        <f>retribucións!$E$55</f>
        <v>7157.92</v>
      </c>
      <c r="I1946" s="11" t="s">
        <v>1349</v>
      </c>
      <c r="J1946" s="24" t="s">
        <v>1350</v>
      </c>
      <c r="K1946" s="11">
        <v>1</v>
      </c>
      <c r="L1946" s="14"/>
      <c r="M1946" s="14"/>
      <c r="N1946" s="12"/>
      <c r="O1946" s="25"/>
      <c r="P1946" s="14" t="s">
        <v>4669</v>
      </c>
      <c r="Q1946" s="11" t="s">
        <v>15</v>
      </c>
      <c r="R1946" s="16">
        <v>4200</v>
      </c>
      <c r="S1946" s="12"/>
      <c r="T1946" s="13" t="s">
        <v>17</v>
      </c>
      <c r="U1946" s="13" t="s">
        <v>6687</v>
      </c>
      <c r="V1946" s="11" t="s">
        <v>119</v>
      </c>
      <c r="W1946" s="14" t="s">
        <v>119</v>
      </c>
      <c r="X1946" s="14" t="s">
        <v>119</v>
      </c>
      <c r="Y1946" s="14" t="s">
        <v>119</v>
      </c>
      <c r="Z1946" s="14" t="s">
        <v>119</v>
      </c>
      <c r="AA1946" s="14"/>
      <c r="AB1946" s="15">
        <f>retribucións!$M$71</f>
        <v>20068.13154432</v>
      </c>
      <c r="AC1946" s="15">
        <f>retribucións!$H$55</f>
        <v>21327.358496639998</v>
      </c>
      <c r="AD1946" s="15">
        <f t="shared" si="75"/>
        <v>1259.2269523199975</v>
      </c>
    </row>
    <row r="1947" spans="1:30" ht="15" customHeight="1" x14ac:dyDescent="0.25">
      <c r="A1947" s="13" t="s">
        <v>17</v>
      </c>
      <c r="B1947" s="13" t="s">
        <v>119</v>
      </c>
      <c r="C1947" s="14" t="s">
        <v>5855</v>
      </c>
      <c r="D1947" s="24" t="s">
        <v>5886</v>
      </c>
      <c r="E1947" s="14" t="s">
        <v>5887</v>
      </c>
      <c r="F1947" s="14" t="s">
        <v>2263</v>
      </c>
      <c r="G1947" s="11">
        <v>14</v>
      </c>
      <c r="H1947" s="15">
        <f>retribucións!$E$55</f>
        <v>7157.92</v>
      </c>
      <c r="I1947" s="11" t="s">
        <v>1349</v>
      </c>
      <c r="J1947" s="24" t="s">
        <v>1350</v>
      </c>
      <c r="K1947" s="11">
        <v>1</v>
      </c>
      <c r="L1947" s="14"/>
      <c r="M1947" s="14"/>
      <c r="N1947" s="12"/>
      <c r="O1947" s="25"/>
      <c r="P1947" s="14" t="s">
        <v>4669</v>
      </c>
      <c r="Q1947" s="11" t="s">
        <v>15</v>
      </c>
      <c r="R1947" s="16" t="s">
        <v>1044</v>
      </c>
      <c r="S1947" s="12"/>
      <c r="T1947" s="13" t="s">
        <v>17</v>
      </c>
      <c r="U1947" s="13" t="s">
        <v>6687</v>
      </c>
      <c r="V1947" s="11" t="s">
        <v>119</v>
      </c>
      <c r="W1947" s="14" t="s">
        <v>119</v>
      </c>
      <c r="X1947" s="14" t="s">
        <v>119</v>
      </c>
      <c r="Y1947" s="14" t="s">
        <v>119</v>
      </c>
      <c r="Z1947" s="14" t="s">
        <v>119</v>
      </c>
      <c r="AA1947" s="14"/>
      <c r="AB1947" s="15">
        <f>retribucións!$M$71</f>
        <v>20068.13154432</v>
      </c>
      <c r="AC1947" s="15">
        <f>retribucións!$H$55</f>
        <v>21327.358496639998</v>
      </c>
      <c r="AD1947" s="15">
        <f t="shared" si="75"/>
        <v>1259.2269523199975</v>
      </c>
    </row>
    <row r="1948" spans="1:30" ht="15" customHeight="1" x14ac:dyDescent="0.25">
      <c r="A1948" s="13" t="s">
        <v>17</v>
      </c>
      <c r="B1948" s="13" t="s">
        <v>119</v>
      </c>
      <c r="C1948" s="14" t="s">
        <v>5855</v>
      </c>
      <c r="D1948" s="24" t="s">
        <v>5888</v>
      </c>
      <c r="E1948" s="14" t="s">
        <v>5889</v>
      </c>
      <c r="F1948" s="14" t="s">
        <v>2263</v>
      </c>
      <c r="G1948" s="11">
        <v>14</v>
      </c>
      <c r="H1948" s="15">
        <f>retribucións!$E$55</f>
        <v>7157.92</v>
      </c>
      <c r="I1948" s="11" t="s">
        <v>1349</v>
      </c>
      <c r="J1948" s="24" t="s">
        <v>1350</v>
      </c>
      <c r="K1948" s="11">
        <v>1</v>
      </c>
      <c r="L1948" s="14"/>
      <c r="M1948" s="14"/>
      <c r="N1948" s="12"/>
      <c r="O1948" s="25"/>
      <c r="P1948" s="14" t="s">
        <v>4669</v>
      </c>
      <c r="Q1948" s="11" t="s">
        <v>15</v>
      </c>
      <c r="R1948" s="16" t="s">
        <v>1044</v>
      </c>
      <c r="S1948" s="12"/>
      <c r="T1948" s="13" t="s">
        <v>17</v>
      </c>
      <c r="U1948" s="13" t="s">
        <v>6687</v>
      </c>
      <c r="V1948" s="11" t="s">
        <v>119</v>
      </c>
      <c r="W1948" s="14" t="s">
        <v>119</v>
      </c>
      <c r="X1948" s="14" t="s">
        <v>119</v>
      </c>
      <c r="Y1948" s="14" t="s">
        <v>119</v>
      </c>
      <c r="Z1948" s="14" t="s">
        <v>119</v>
      </c>
      <c r="AA1948" s="14"/>
      <c r="AB1948" s="15">
        <f>retribucións!$M$71</f>
        <v>20068.13154432</v>
      </c>
      <c r="AC1948" s="15">
        <f>retribucións!$H$55</f>
        <v>21327.358496639998</v>
      </c>
      <c r="AD1948" s="15">
        <f t="shared" si="75"/>
        <v>1259.2269523199975</v>
      </c>
    </row>
    <row r="1949" spans="1:30" ht="15" customHeight="1" x14ac:dyDescent="0.25">
      <c r="A1949" s="13" t="s">
        <v>17</v>
      </c>
      <c r="B1949" s="13" t="s">
        <v>119</v>
      </c>
      <c r="C1949" s="14" t="s">
        <v>5855</v>
      </c>
      <c r="D1949" s="24" t="s">
        <v>5890</v>
      </c>
      <c r="E1949" s="14" t="s">
        <v>5891</v>
      </c>
      <c r="F1949" s="14" t="s">
        <v>2263</v>
      </c>
      <c r="G1949" s="11">
        <v>14</v>
      </c>
      <c r="H1949" s="15">
        <f>retribucións!$E$55</f>
        <v>7157.92</v>
      </c>
      <c r="I1949" s="11" t="s">
        <v>1349</v>
      </c>
      <c r="J1949" s="24" t="s">
        <v>1350</v>
      </c>
      <c r="K1949" s="11">
        <v>1</v>
      </c>
      <c r="L1949" s="14"/>
      <c r="M1949" s="14"/>
      <c r="N1949" s="12"/>
      <c r="O1949" s="25"/>
      <c r="P1949" s="14" t="s">
        <v>4669</v>
      </c>
      <c r="Q1949" s="11" t="s">
        <v>15</v>
      </c>
      <c r="R1949" s="16" t="s">
        <v>1044</v>
      </c>
      <c r="S1949" s="12"/>
      <c r="T1949" s="13" t="s">
        <v>17</v>
      </c>
      <c r="U1949" s="13" t="s">
        <v>6687</v>
      </c>
      <c r="V1949" s="11" t="s">
        <v>119</v>
      </c>
      <c r="W1949" s="14" t="s">
        <v>119</v>
      </c>
      <c r="X1949" s="14" t="s">
        <v>119</v>
      </c>
      <c r="Y1949" s="14" t="s">
        <v>119</v>
      </c>
      <c r="Z1949" s="14" t="s">
        <v>119</v>
      </c>
      <c r="AA1949" s="14"/>
      <c r="AB1949" s="15">
        <f>retribucións!$M$71</f>
        <v>20068.13154432</v>
      </c>
      <c r="AC1949" s="15">
        <f>retribucións!$H$55</f>
        <v>21327.358496639998</v>
      </c>
      <c r="AD1949" s="15">
        <f t="shared" si="75"/>
        <v>1259.2269523199975</v>
      </c>
    </row>
    <row r="1950" spans="1:30" ht="15" customHeight="1" x14ac:dyDescent="0.25">
      <c r="A1950" s="13" t="s">
        <v>17</v>
      </c>
      <c r="B1950" s="13" t="s">
        <v>17</v>
      </c>
      <c r="C1950" s="14" t="s">
        <v>5855</v>
      </c>
      <c r="D1950" s="24" t="s">
        <v>5892</v>
      </c>
      <c r="E1950" s="14" t="s">
        <v>5893</v>
      </c>
      <c r="F1950" s="14" t="s">
        <v>2263</v>
      </c>
      <c r="G1950" s="11">
        <v>14</v>
      </c>
      <c r="H1950" s="15">
        <f>retribucións!$E$55</f>
        <v>7157.92</v>
      </c>
      <c r="I1950" s="11" t="s">
        <v>1349</v>
      </c>
      <c r="J1950" s="24" t="s">
        <v>1350</v>
      </c>
      <c r="K1950" s="11">
        <v>1</v>
      </c>
      <c r="L1950" s="14"/>
      <c r="M1950" s="14"/>
      <c r="N1950" s="12"/>
      <c r="O1950" s="25"/>
      <c r="P1950" s="14" t="s">
        <v>4669</v>
      </c>
      <c r="Q1950" s="11" t="s">
        <v>15</v>
      </c>
      <c r="R1950" s="16" t="s">
        <v>1044</v>
      </c>
      <c r="S1950" s="12"/>
      <c r="T1950" s="13" t="s">
        <v>17</v>
      </c>
      <c r="U1950" s="13" t="s">
        <v>17</v>
      </c>
      <c r="V1950" s="11">
        <v>142</v>
      </c>
      <c r="W1950" s="14" t="s">
        <v>1128</v>
      </c>
      <c r="X1950" s="14" t="s">
        <v>1129</v>
      </c>
      <c r="Y1950" s="14" t="s">
        <v>20</v>
      </c>
      <c r="Z1950" s="14">
        <v>0</v>
      </c>
      <c r="AA1950" s="14"/>
      <c r="AB1950" s="15">
        <f>retribucións!$M$71</f>
        <v>20068.13154432</v>
      </c>
      <c r="AC1950" s="15">
        <f>retribucións!$H$55</f>
        <v>21327.358496639998</v>
      </c>
      <c r="AD1950" s="15">
        <f t="shared" si="75"/>
        <v>1259.2269523199975</v>
      </c>
    </row>
    <row r="1951" spans="1:30" ht="15" customHeight="1" x14ac:dyDescent="0.25">
      <c r="A1951" s="13" t="s">
        <v>17</v>
      </c>
      <c r="B1951" s="13" t="s">
        <v>119</v>
      </c>
      <c r="C1951" s="14" t="s">
        <v>5855</v>
      </c>
      <c r="D1951" s="24" t="s">
        <v>5894</v>
      </c>
      <c r="E1951" s="14" t="s">
        <v>5895</v>
      </c>
      <c r="F1951" s="14" t="s">
        <v>2263</v>
      </c>
      <c r="G1951" s="11">
        <v>14</v>
      </c>
      <c r="H1951" s="15">
        <f>retribucións!$E$55</f>
        <v>7157.92</v>
      </c>
      <c r="I1951" s="11" t="s">
        <v>1349</v>
      </c>
      <c r="J1951" s="24" t="s">
        <v>1350</v>
      </c>
      <c r="K1951" s="11">
        <v>1</v>
      </c>
      <c r="L1951" s="14"/>
      <c r="M1951" s="14"/>
      <c r="N1951" s="12"/>
      <c r="O1951" s="25"/>
      <c r="P1951" s="14" t="s">
        <v>4669</v>
      </c>
      <c r="Q1951" s="11" t="s">
        <v>15</v>
      </c>
      <c r="R1951" s="16" t="s">
        <v>5419</v>
      </c>
      <c r="S1951" s="12"/>
      <c r="T1951" s="13" t="s">
        <v>17</v>
      </c>
      <c r="U1951" s="13" t="s">
        <v>6687</v>
      </c>
      <c r="V1951" s="11" t="s">
        <v>119</v>
      </c>
      <c r="W1951" s="14" t="s">
        <v>119</v>
      </c>
      <c r="X1951" s="14" t="s">
        <v>119</v>
      </c>
      <c r="Y1951" s="14" t="s">
        <v>119</v>
      </c>
      <c r="Z1951" s="14" t="s">
        <v>119</v>
      </c>
      <c r="AA1951" s="14"/>
      <c r="AB1951" s="15">
        <f>retribucións!$M$71</f>
        <v>20068.13154432</v>
      </c>
      <c r="AC1951" s="15">
        <f>retribucións!$H$55</f>
        <v>21327.358496639998</v>
      </c>
      <c r="AD1951" s="15">
        <f t="shared" si="75"/>
        <v>1259.2269523199975</v>
      </c>
    </row>
    <row r="1952" spans="1:30" ht="15" customHeight="1" x14ac:dyDescent="0.25">
      <c r="A1952" s="13" t="s">
        <v>17</v>
      </c>
      <c r="B1952" s="13" t="s">
        <v>119</v>
      </c>
      <c r="C1952" s="14" t="s">
        <v>5855</v>
      </c>
      <c r="D1952" s="24" t="s">
        <v>5896</v>
      </c>
      <c r="E1952" s="14" t="s">
        <v>5897</v>
      </c>
      <c r="F1952" s="14" t="s">
        <v>2263</v>
      </c>
      <c r="G1952" s="11">
        <v>14</v>
      </c>
      <c r="H1952" s="15">
        <f>retribucións!$E$55</f>
        <v>7157.92</v>
      </c>
      <c r="I1952" s="11" t="s">
        <v>1349</v>
      </c>
      <c r="J1952" s="24" t="s">
        <v>1350</v>
      </c>
      <c r="K1952" s="11">
        <v>1</v>
      </c>
      <c r="L1952" s="14"/>
      <c r="M1952" s="14"/>
      <c r="N1952" s="12"/>
      <c r="O1952" s="25"/>
      <c r="P1952" s="14" t="s">
        <v>4669</v>
      </c>
      <c r="Q1952" s="11" t="s">
        <v>15</v>
      </c>
      <c r="R1952" s="16" t="s">
        <v>1044</v>
      </c>
      <c r="S1952" s="12"/>
      <c r="T1952" s="13" t="s">
        <v>17</v>
      </c>
      <c r="U1952" s="13" t="s">
        <v>6687</v>
      </c>
      <c r="V1952" s="11" t="s">
        <v>119</v>
      </c>
      <c r="W1952" s="14" t="s">
        <v>119</v>
      </c>
      <c r="X1952" s="14" t="s">
        <v>119</v>
      </c>
      <c r="Y1952" s="14" t="s">
        <v>119</v>
      </c>
      <c r="Z1952" s="14" t="s">
        <v>119</v>
      </c>
      <c r="AA1952" s="14"/>
      <c r="AB1952" s="15">
        <f>retribucións!$M$71</f>
        <v>20068.13154432</v>
      </c>
      <c r="AC1952" s="15">
        <f>retribucións!$H$55</f>
        <v>21327.358496639998</v>
      </c>
      <c r="AD1952" s="15">
        <f t="shared" si="75"/>
        <v>1259.2269523199975</v>
      </c>
    </row>
    <row r="1953" spans="1:30" ht="15" customHeight="1" x14ac:dyDescent="0.25">
      <c r="A1953" s="13" t="s">
        <v>17</v>
      </c>
      <c r="B1953" s="13" t="s">
        <v>119</v>
      </c>
      <c r="C1953" s="14" t="s">
        <v>5855</v>
      </c>
      <c r="D1953" s="24" t="s">
        <v>5898</v>
      </c>
      <c r="E1953" s="14" t="s">
        <v>5899</v>
      </c>
      <c r="F1953" s="14" t="s">
        <v>2263</v>
      </c>
      <c r="G1953" s="11">
        <v>14</v>
      </c>
      <c r="H1953" s="15">
        <f>retribucións!$E$55</f>
        <v>7157.92</v>
      </c>
      <c r="I1953" s="11" t="s">
        <v>1349</v>
      </c>
      <c r="J1953" s="24" t="s">
        <v>1350</v>
      </c>
      <c r="K1953" s="11">
        <v>1</v>
      </c>
      <c r="L1953" s="14"/>
      <c r="M1953" s="14"/>
      <c r="N1953" s="12"/>
      <c r="O1953" s="25"/>
      <c r="P1953" s="14" t="s">
        <v>4669</v>
      </c>
      <c r="Q1953" s="11" t="s">
        <v>15</v>
      </c>
      <c r="R1953" s="16" t="s">
        <v>1044</v>
      </c>
      <c r="S1953" s="12"/>
      <c r="T1953" s="13" t="s">
        <v>17</v>
      </c>
      <c r="U1953" s="13" t="s">
        <v>6687</v>
      </c>
      <c r="V1953" s="11" t="s">
        <v>119</v>
      </c>
      <c r="W1953" s="14" t="s">
        <v>119</v>
      </c>
      <c r="X1953" s="14" t="s">
        <v>119</v>
      </c>
      <c r="Y1953" s="14" t="s">
        <v>119</v>
      </c>
      <c r="Z1953" s="14" t="s">
        <v>119</v>
      </c>
      <c r="AA1953" s="14"/>
      <c r="AB1953" s="15">
        <f>retribucións!$M$71</f>
        <v>20068.13154432</v>
      </c>
      <c r="AC1953" s="15">
        <f>retribucións!$H$55</f>
        <v>21327.358496639998</v>
      </c>
      <c r="AD1953" s="15">
        <f t="shared" si="75"/>
        <v>1259.2269523199975</v>
      </c>
    </row>
    <row r="1954" spans="1:30" ht="15" customHeight="1" x14ac:dyDescent="0.25">
      <c r="A1954" s="13" t="s">
        <v>17</v>
      </c>
      <c r="B1954" s="13" t="s">
        <v>17</v>
      </c>
      <c r="C1954" s="14" t="s">
        <v>5855</v>
      </c>
      <c r="D1954" s="24" t="s">
        <v>5900</v>
      </c>
      <c r="E1954" s="14" t="s">
        <v>5901</v>
      </c>
      <c r="F1954" s="14" t="s">
        <v>2263</v>
      </c>
      <c r="G1954" s="11">
        <v>14</v>
      </c>
      <c r="H1954" s="15">
        <f>retribucións!$E$55</f>
        <v>7157.92</v>
      </c>
      <c r="I1954" s="11" t="s">
        <v>1349</v>
      </c>
      <c r="J1954" s="24" t="s">
        <v>1350</v>
      </c>
      <c r="K1954" s="11">
        <v>1</v>
      </c>
      <c r="L1954" s="14"/>
      <c r="M1954" s="14"/>
      <c r="N1954" s="12"/>
      <c r="O1954" s="25"/>
      <c r="P1954" s="14" t="s">
        <v>4665</v>
      </c>
      <c r="Q1954" s="11" t="s">
        <v>15</v>
      </c>
      <c r="R1954" s="16" t="s">
        <v>1061</v>
      </c>
      <c r="S1954" s="12"/>
      <c r="T1954" s="13" t="s">
        <v>17</v>
      </c>
      <c r="U1954" s="13" t="s">
        <v>17</v>
      </c>
      <c r="V1954" s="11">
        <v>60</v>
      </c>
      <c r="W1954" s="14" t="s">
        <v>1130</v>
      </c>
      <c r="X1954" s="14" t="s">
        <v>1131</v>
      </c>
      <c r="Y1954" s="14" t="s">
        <v>20</v>
      </c>
      <c r="Z1954" s="14">
        <v>0</v>
      </c>
      <c r="AA1954" s="14"/>
      <c r="AB1954" s="15">
        <f>retribucións!$I$71</f>
        <v>19482.845169600001</v>
      </c>
      <c r="AC1954" s="15">
        <f>retribucións!$H$55</f>
        <v>21327.358496639998</v>
      </c>
      <c r="AD1954" s="15">
        <f t="shared" si="75"/>
        <v>1844.5133270399965</v>
      </c>
    </row>
    <row r="1955" spans="1:30" ht="15" customHeight="1" x14ac:dyDescent="0.25">
      <c r="A1955" s="13" t="s">
        <v>17</v>
      </c>
      <c r="B1955" s="13" t="s">
        <v>17</v>
      </c>
      <c r="C1955" s="14" t="s">
        <v>5855</v>
      </c>
      <c r="D1955" s="24" t="s">
        <v>5902</v>
      </c>
      <c r="E1955" s="14" t="s">
        <v>5903</v>
      </c>
      <c r="F1955" s="14" t="s">
        <v>2263</v>
      </c>
      <c r="G1955" s="11">
        <v>14</v>
      </c>
      <c r="H1955" s="15">
        <f>retribucións!$E$55</f>
        <v>7157.92</v>
      </c>
      <c r="I1955" s="11" t="s">
        <v>1349</v>
      </c>
      <c r="J1955" s="24" t="s">
        <v>1350</v>
      </c>
      <c r="K1955" s="11">
        <v>1</v>
      </c>
      <c r="L1955" s="14"/>
      <c r="M1955" s="14"/>
      <c r="N1955" s="12"/>
      <c r="O1955" s="25"/>
      <c r="P1955" s="14" t="s">
        <v>4665</v>
      </c>
      <c r="Q1955" s="11" t="s">
        <v>15</v>
      </c>
      <c r="R1955" s="16" t="s">
        <v>1061</v>
      </c>
      <c r="S1955" s="12"/>
      <c r="T1955" s="13" t="s">
        <v>17</v>
      </c>
      <c r="U1955" s="13" t="s">
        <v>17</v>
      </c>
      <c r="V1955" s="11">
        <v>532</v>
      </c>
      <c r="W1955" s="14" t="s">
        <v>1132</v>
      </c>
      <c r="X1955" s="14" t="s">
        <v>1133</v>
      </c>
      <c r="Y1955" s="14" t="s">
        <v>20</v>
      </c>
      <c r="Z1955" s="14">
        <v>0</v>
      </c>
      <c r="AA1955" s="14"/>
      <c r="AB1955" s="15">
        <f>retribucións!$I$71</f>
        <v>19482.845169600001</v>
      </c>
      <c r="AC1955" s="15">
        <f>retribucións!$H$55</f>
        <v>21327.358496639998</v>
      </c>
      <c r="AD1955" s="15">
        <f t="shared" si="75"/>
        <v>1844.5133270399965</v>
      </c>
    </row>
    <row r="1956" spans="1:30" ht="15" customHeight="1" x14ac:dyDescent="0.25">
      <c r="A1956" s="13" t="s">
        <v>17</v>
      </c>
      <c r="B1956" s="13" t="s">
        <v>17</v>
      </c>
      <c r="C1956" s="14" t="s">
        <v>5855</v>
      </c>
      <c r="D1956" s="24" t="s">
        <v>5904</v>
      </c>
      <c r="E1956" s="14" t="s">
        <v>5905</v>
      </c>
      <c r="F1956" s="14" t="s">
        <v>2263</v>
      </c>
      <c r="G1956" s="11">
        <v>14</v>
      </c>
      <c r="H1956" s="15">
        <f>retribucións!$E$55</f>
        <v>7157.92</v>
      </c>
      <c r="I1956" s="11" t="s">
        <v>1349</v>
      </c>
      <c r="J1956" s="24" t="s">
        <v>1350</v>
      </c>
      <c r="K1956" s="11">
        <v>1</v>
      </c>
      <c r="L1956" s="14"/>
      <c r="M1956" s="14"/>
      <c r="N1956" s="12"/>
      <c r="O1956" s="25"/>
      <c r="P1956" s="14" t="s">
        <v>4669</v>
      </c>
      <c r="Q1956" s="11" t="s">
        <v>15</v>
      </c>
      <c r="R1956" s="16" t="s">
        <v>1044</v>
      </c>
      <c r="S1956" s="12"/>
      <c r="T1956" s="13" t="s">
        <v>17</v>
      </c>
      <c r="U1956" s="13" t="s">
        <v>17</v>
      </c>
      <c r="V1956" s="11">
        <v>487</v>
      </c>
      <c r="W1956" s="14" t="s">
        <v>1134</v>
      </c>
      <c r="X1956" s="14" t="s">
        <v>1135</v>
      </c>
      <c r="Y1956" s="14" t="s">
        <v>20</v>
      </c>
      <c r="Z1956" s="14">
        <v>0</v>
      </c>
      <c r="AA1956" s="14"/>
      <c r="AB1956" s="15">
        <f>retribucións!$M$71</f>
        <v>20068.13154432</v>
      </c>
      <c r="AC1956" s="15">
        <f>retribucións!$H$55</f>
        <v>21327.358496639998</v>
      </c>
      <c r="AD1956" s="15">
        <f t="shared" si="75"/>
        <v>1259.2269523199975</v>
      </c>
    </row>
    <row r="1957" spans="1:30" ht="15" customHeight="1" x14ac:dyDescent="0.25">
      <c r="A1957" s="13" t="s">
        <v>17</v>
      </c>
      <c r="B1957" s="13" t="s">
        <v>119</v>
      </c>
      <c r="C1957" s="14" t="s">
        <v>5855</v>
      </c>
      <c r="D1957" s="24" t="s">
        <v>5906</v>
      </c>
      <c r="E1957" s="14" t="s">
        <v>5907</v>
      </c>
      <c r="F1957" s="14" t="s">
        <v>2263</v>
      </c>
      <c r="G1957" s="11">
        <v>14</v>
      </c>
      <c r="H1957" s="15">
        <f>retribucións!$E$55</f>
        <v>7157.92</v>
      </c>
      <c r="I1957" s="11" t="s">
        <v>1349</v>
      </c>
      <c r="J1957" s="24" t="s">
        <v>1350</v>
      </c>
      <c r="K1957" s="11">
        <v>1</v>
      </c>
      <c r="L1957" s="14"/>
      <c r="M1957" s="14"/>
      <c r="N1957" s="12"/>
      <c r="O1957" s="25"/>
      <c r="P1957" s="14" t="s">
        <v>4669</v>
      </c>
      <c r="Q1957" s="11" t="s">
        <v>15</v>
      </c>
      <c r="R1957" s="16" t="s">
        <v>5419</v>
      </c>
      <c r="S1957" s="12"/>
      <c r="T1957" s="13" t="s">
        <v>17</v>
      </c>
      <c r="U1957" s="13" t="s">
        <v>6687</v>
      </c>
      <c r="V1957" s="11" t="s">
        <v>119</v>
      </c>
      <c r="W1957" s="14" t="s">
        <v>119</v>
      </c>
      <c r="X1957" s="14" t="s">
        <v>119</v>
      </c>
      <c r="Y1957" s="14" t="s">
        <v>119</v>
      </c>
      <c r="Z1957" s="14" t="s">
        <v>119</v>
      </c>
      <c r="AA1957" s="14"/>
      <c r="AB1957" s="15">
        <f>retribucións!$M$71</f>
        <v>20068.13154432</v>
      </c>
      <c r="AC1957" s="15">
        <f>retribucións!$H$55</f>
        <v>21327.358496639998</v>
      </c>
      <c r="AD1957" s="15">
        <f t="shared" si="75"/>
        <v>1259.2269523199975</v>
      </c>
    </row>
    <row r="1958" spans="1:30" ht="15" customHeight="1" x14ac:dyDescent="0.25">
      <c r="A1958" s="13" t="s">
        <v>17</v>
      </c>
      <c r="B1958" s="13" t="s">
        <v>119</v>
      </c>
      <c r="C1958" s="14" t="s">
        <v>5855</v>
      </c>
      <c r="D1958" s="24" t="s">
        <v>5908</v>
      </c>
      <c r="E1958" s="14" t="s">
        <v>5909</v>
      </c>
      <c r="F1958" s="14" t="s">
        <v>2263</v>
      </c>
      <c r="G1958" s="11">
        <v>14</v>
      </c>
      <c r="H1958" s="15">
        <f>retribucións!$E$55</f>
        <v>7157.92</v>
      </c>
      <c r="I1958" s="11" t="s">
        <v>1349</v>
      </c>
      <c r="J1958" s="24" t="s">
        <v>1350</v>
      </c>
      <c r="K1958" s="11">
        <v>1</v>
      </c>
      <c r="L1958" s="14"/>
      <c r="M1958" s="14"/>
      <c r="N1958" s="12"/>
      <c r="O1958" s="25"/>
      <c r="P1958" s="14" t="s">
        <v>4669</v>
      </c>
      <c r="Q1958" s="11" t="s">
        <v>15</v>
      </c>
      <c r="R1958" s="16" t="s">
        <v>1044</v>
      </c>
      <c r="S1958" s="12"/>
      <c r="T1958" s="13" t="s">
        <v>17</v>
      </c>
      <c r="U1958" s="13" t="s">
        <v>6687</v>
      </c>
      <c r="V1958" s="11" t="s">
        <v>119</v>
      </c>
      <c r="W1958" s="14" t="s">
        <v>119</v>
      </c>
      <c r="X1958" s="14" t="s">
        <v>119</v>
      </c>
      <c r="Y1958" s="14" t="s">
        <v>119</v>
      </c>
      <c r="Z1958" s="14" t="s">
        <v>119</v>
      </c>
      <c r="AA1958" s="14"/>
      <c r="AB1958" s="15">
        <f>retribucións!$M$71</f>
        <v>20068.13154432</v>
      </c>
      <c r="AC1958" s="15">
        <f>retribucións!$H$55</f>
        <v>21327.358496639998</v>
      </c>
      <c r="AD1958" s="15">
        <f t="shared" si="75"/>
        <v>1259.2269523199975</v>
      </c>
    </row>
    <row r="1959" spans="1:30" ht="15" customHeight="1" x14ac:dyDescent="0.25">
      <c r="A1959" s="13" t="s">
        <v>17</v>
      </c>
      <c r="B1959" s="13" t="s">
        <v>119</v>
      </c>
      <c r="C1959" s="14" t="s">
        <v>5855</v>
      </c>
      <c r="D1959" s="24" t="s">
        <v>5910</v>
      </c>
      <c r="E1959" s="14" t="s">
        <v>5911</v>
      </c>
      <c r="F1959" s="14" t="s">
        <v>2263</v>
      </c>
      <c r="G1959" s="11">
        <v>14</v>
      </c>
      <c r="H1959" s="15">
        <f>retribucións!$E$55</f>
        <v>7157.92</v>
      </c>
      <c r="I1959" s="11" t="s">
        <v>1349</v>
      </c>
      <c r="J1959" s="24" t="s">
        <v>1350</v>
      </c>
      <c r="K1959" s="11">
        <v>1</v>
      </c>
      <c r="L1959" s="14"/>
      <c r="M1959" s="14"/>
      <c r="N1959" s="12"/>
      <c r="O1959" s="25"/>
      <c r="P1959" s="14" t="s">
        <v>4669</v>
      </c>
      <c r="Q1959" s="11" t="s">
        <v>15</v>
      </c>
      <c r="R1959" s="16">
        <v>4200</v>
      </c>
      <c r="S1959" s="12"/>
      <c r="T1959" s="13" t="s">
        <v>17</v>
      </c>
      <c r="U1959" s="13" t="s">
        <v>6687</v>
      </c>
      <c r="V1959" s="11" t="s">
        <v>119</v>
      </c>
      <c r="W1959" s="14" t="s">
        <v>119</v>
      </c>
      <c r="X1959" s="14" t="s">
        <v>119</v>
      </c>
      <c r="Y1959" s="14" t="s">
        <v>119</v>
      </c>
      <c r="Z1959" s="14" t="s">
        <v>119</v>
      </c>
      <c r="AA1959" s="14"/>
      <c r="AB1959" s="15">
        <f>retribucións!$M$71</f>
        <v>20068.13154432</v>
      </c>
      <c r="AC1959" s="15">
        <f>retribucións!$H$55</f>
        <v>21327.358496639998</v>
      </c>
      <c r="AD1959" s="15">
        <f t="shared" si="75"/>
        <v>1259.2269523199975</v>
      </c>
    </row>
    <row r="1960" spans="1:30" ht="15" customHeight="1" x14ac:dyDescent="0.25">
      <c r="A1960" s="13" t="s">
        <v>17</v>
      </c>
      <c r="B1960" s="13" t="s">
        <v>119</v>
      </c>
      <c r="C1960" s="14" t="s">
        <v>5855</v>
      </c>
      <c r="D1960" s="24" t="s">
        <v>5912</v>
      </c>
      <c r="E1960" s="14" t="s">
        <v>5913</v>
      </c>
      <c r="F1960" s="14" t="s">
        <v>2263</v>
      </c>
      <c r="G1960" s="11">
        <v>14</v>
      </c>
      <c r="H1960" s="15">
        <f>retribucións!$E$55</f>
        <v>7157.92</v>
      </c>
      <c r="I1960" s="11" t="s">
        <v>1349</v>
      </c>
      <c r="J1960" s="24" t="s">
        <v>1350</v>
      </c>
      <c r="K1960" s="11">
        <v>1</v>
      </c>
      <c r="L1960" s="14"/>
      <c r="M1960" s="14"/>
      <c r="N1960" s="12"/>
      <c r="O1960" s="25"/>
      <c r="P1960" s="14" t="s">
        <v>4669</v>
      </c>
      <c r="Q1960" s="11" t="s">
        <v>15</v>
      </c>
      <c r="R1960" s="16" t="s">
        <v>1044</v>
      </c>
      <c r="S1960" s="12"/>
      <c r="T1960" s="13" t="s">
        <v>17</v>
      </c>
      <c r="U1960" s="13" t="s">
        <v>6687</v>
      </c>
      <c r="V1960" s="11" t="s">
        <v>119</v>
      </c>
      <c r="W1960" s="14" t="s">
        <v>119</v>
      </c>
      <c r="X1960" s="14" t="s">
        <v>119</v>
      </c>
      <c r="Y1960" s="14" t="s">
        <v>119</v>
      </c>
      <c r="Z1960" s="14" t="s">
        <v>119</v>
      </c>
      <c r="AA1960" s="14"/>
      <c r="AB1960" s="15">
        <f>retribucións!$M$71</f>
        <v>20068.13154432</v>
      </c>
      <c r="AC1960" s="15">
        <f>retribucións!$H$55</f>
        <v>21327.358496639998</v>
      </c>
      <c r="AD1960" s="15">
        <f t="shared" si="75"/>
        <v>1259.2269523199975</v>
      </c>
    </row>
    <row r="1961" spans="1:30" ht="15" customHeight="1" x14ac:dyDescent="0.25">
      <c r="A1961" s="13" t="s">
        <v>17</v>
      </c>
      <c r="B1961" s="13" t="s">
        <v>119</v>
      </c>
      <c r="C1961" s="14" t="s">
        <v>5855</v>
      </c>
      <c r="D1961" s="24" t="s">
        <v>5914</v>
      </c>
      <c r="E1961" s="14" t="s">
        <v>5915</v>
      </c>
      <c r="F1961" s="14" t="s">
        <v>2263</v>
      </c>
      <c r="G1961" s="11">
        <v>14</v>
      </c>
      <c r="H1961" s="15">
        <f>retribucións!$E$55</f>
        <v>7157.92</v>
      </c>
      <c r="I1961" s="11" t="s">
        <v>1349</v>
      </c>
      <c r="J1961" s="24" t="s">
        <v>1350</v>
      </c>
      <c r="K1961" s="11">
        <v>1</v>
      </c>
      <c r="L1961" s="14"/>
      <c r="M1961" s="14"/>
      <c r="N1961" s="12"/>
      <c r="O1961" s="25"/>
      <c r="P1961" s="14" t="s">
        <v>4669</v>
      </c>
      <c r="Q1961" s="11" t="s">
        <v>15</v>
      </c>
      <c r="R1961" s="16" t="s">
        <v>1044</v>
      </c>
      <c r="S1961" s="12"/>
      <c r="T1961" s="13" t="s">
        <v>17</v>
      </c>
      <c r="U1961" s="13" t="s">
        <v>6687</v>
      </c>
      <c r="V1961" s="11" t="s">
        <v>119</v>
      </c>
      <c r="W1961" s="14" t="s">
        <v>119</v>
      </c>
      <c r="X1961" s="14" t="s">
        <v>119</v>
      </c>
      <c r="Y1961" s="14" t="s">
        <v>119</v>
      </c>
      <c r="Z1961" s="14" t="s">
        <v>119</v>
      </c>
      <c r="AA1961" s="14"/>
      <c r="AB1961" s="15">
        <f>retribucións!$M$71</f>
        <v>20068.13154432</v>
      </c>
      <c r="AC1961" s="15">
        <f>retribucións!$H$55</f>
        <v>21327.358496639998</v>
      </c>
      <c r="AD1961" s="15">
        <f t="shared" si="75"/>
        <v>1259.2269523199975</v>
      </c>
    </row>
    <row r="1962" spans="1:30" ht="15" customHeight="1" x14ac:dyDescent="0.25">
      <c r="A1962" s="13" t="s">
        <v>17</v>
      </c>
      <c r="B1962" s="13" t="s">
        <v>119</v>
      </c>
      <c r="C1962" s="14" t="s">
        <v>5855</v>
      </c>
      <c r="D1962" s="24" t="s">
        <v>5916</v>
      </c>
      <c r="E1962" s="14" t="s">
        <v>5917</v>
      </c>
      <c r="F1962" s="14" t="s">
        <v>2263</v>
      </c>
      <c r="G1962" s="11">
        <v>14</v>
      </c>
      <c r="H1962" s="15">
        <f>retribucións!$E$55</f>
        <v>7157.92</v>
      </c>
      <c r="I1962" s="11" t="s">
        <v>1349</v>
      </c>
      <c r="J1962" s="24" t="s">
        <v>1350</v>
      </c>
      <c r="K1962" s="11">
        <v>1</v>
      </c>
      <c r="L1962" s="14"/>
      <c r="M1962" s="14"/>
      <c r="N1962" s="12"/>
      <c r="O1962" s="25"/>
      <c r="P1962" s="14" t="s">
        <v>4669</v>
      </c>
      <c r="Q1962" s="11" t="s">
        <v>15</v>
      </c>
      <c r="R1962" s="16" t="s">
        <v>1044</v>
      </c>
      <c r="S1962" s="12"/>
      <c r="T1962" s="13" t="s">
        <v>17</v>
      </c>
      <c r="U1962" s="13" t="s">
        <v>6687</v>
      </c>
      <c r="V1962" s="11" t="s">
        <v>119</v>
      </c>
      <c r="W1962" s="14" t="s">
        <v>119</v>
      </c>
      <c r="X1962" s="14" t="s">
        <v>119</v>
      </c>
      <c r="Y1962" s="14" t="s">
        <v>119</v>
      </c>
      <c r="Z1962" s="14" t="s">
        <v>119</v>
      </c>
      <c r="AA1962" s="14"/>
      <c r="AB1962" s="15">
        <f>retribucións!$M$71</f>
        <v>20068.13154432</v>
      </c>
      <c r="AC1962" s="15">
        <f>retribucións!$H$55</f>
        <v>21327.358496639998</v>
      </c>
      <c r="AD1962" s="15">
        <f t="shared" si="75"/>
        <v>1259.2269523199975</v>
      </c>
    </row>
    <row r="1963" spans="1:30" ht="15" customHeight="1" x14ac:dyDescent="0.25">
      <c r="A1963" s="13" t="s">
        <v>17</v>
      </c>
      <c r="B1963" s="13" t="s">
        <v>119</v>
      </c>
      <c r="C1963" s="14" t="s">
        <v>5918</v>
      </c>
      <c r="D1963" s="24" t="s">
        <v>5919</v>
      </c>
      <c r="E1963" s="14" t="s">
        <v>5920</v>
      </c>
      <c r="F1963" s="14" t="s">
        <v>1903</v>
      </c>
      <c r="G1963" s="11">
        <v>12</v>
      </c>
      <c r="H1963" s="15">
        <f>retribucións!$E$57</f>
        <v>6822.48</v>
      </c>
      <c r="I1963" s="11" t="s">
        <v>1349</v>
      </c>
      <c r="J1963" s="24" t="s">
        <v>1350</v>
      </c>
      <c r="K1963" s="11">
        <v>1</v>
      </c>
      <c r="L1963" s="14"/>
      <c r="M1963" s="14"/>
      <c r="N1963" s="12"/>
      <c r="O1963" s="25"/>
      <c r="P1963" s="14" t="s">
        <v>4669</v>
      </c>
      <c r="Q1963" s="11" t="s">
        <v>15</v>
      </c>
      <c r="R1963" s="16" t="s">
        <v>1053</v>
      </c>
      <c r="S1963" s="12"/>
      <c r="T1963" s="13" t="s">
        <v>17</v>
      </c>
      <c r="U1963" s="13" t="s">
        <v>6687</v>
      </c>
      <c r="V1963" s="11" t="s">
        <v>119</v>
      </c>
      <c r="W1963" s="14" t="s">
        <v>119</v>
      </c>
      <c r="X1963" s="14" t="s">
        <v>119</v>
      </c>
      <c r="Y1963" s="14" t="s">
        <v>119</v>
      </c>
      <c r="Z1963" s="14" t="s">
        <v>119</v>
      </c>
      <c r="AA1963" s="14"/>
      <c r="AB1963" s="15">
        <f>retribucións!$M$71</f>
        <v>20068.13154432</v>
      </c>
      <c r="AC1963" s="15">
        <f>retribucións!$H$57</f>
        <v>20226.167297279997</v>
      </c>
      <c r="AD1963" s="15">
        <f t="shared" si="75"/>
        <v>158.0357529599969</v>
      </c>
    </row>
    <row r="1964" spans="1:30" ht="15" customHeight="1" x14ac:dyDescent="0.25">
      <c r="A1964" s="13" t="s">
        <v>17</v>
      </c>
      <c r="B1964" s="13" t="s">
        <v>119</v>
      </c>
      <c r="C1964" s="14" t="s">
        <v>5918</v>
      </c>
      <c r="D1964" s="24" t="s">
        <v>5921</v>
      </c>
      <c r="E1964" s="14" t="s">
        <v>5922</v>
      </c>
      <c r="F1964" s="14" t="s">
        <v>1903</v>
      </c>
      <c r="G1964" s="11">
        <v>12</v>
      </c>
      <c r="H1964" s="15">
        <f>retribucións!$E$57</f>
        <v>6822.48</v>
      </c>
      <c r="I1964" s="11" t="s">
        <v>1349</v>
      </c>
      <c r="J1964" s="24" t="s">
        <v>1350</v>
      </c>
      <c r="K1964" s="11">
        <v>1</v>
      </c>
      <c r="L1964" s="14"/>
      <c r="M1964" s="14"/>
      <c r="N1964" s="12"/>
      <c r="O1964" s="25"/>
      <c r="P1964" s="14" t="s">
        <v>4669</v>
      </c>
      <c r="Q1964" s="11" t="s">
        <v>15</v>
      </c>
      <c r="R1964" s="16" t="s">
        <v>1053</v>
      </c>
      <c r="S1964" s="12"/>
      <c r="T1964" s="13" t="s">
        <v>17</v>
      </c>
      <c r="U1964" s="13" t="s">
        <v>6687</v>
      </c>
      <c r="V1964" s="11" t="s">
        <v>119</v>
      </c>
      <c r="W1964" s="14" t="s">
        <v>119</v>
      </c>
      <c r="X1964" s="14" t="s">
        <v>119</v>
      </c>
      <c r="Y1964" s="14" t="s">
        <v>119</v>
      </c>
      <c r="Z1964" s="14" t="s">
        <v>119</v>
      </c>
      <c r="AA1964" s="14"/>
      <c r="AB1964" s="15">
        <f>retribucións!$M$71</f>
        <v>20068.13154432</v>
      </c>
      <c r="AC1964" s="15">
        <f>retribucións!$H$57</f>
        <v>20226.167297279997</v>
      </c>
      <c r="AD1964" s="15">
        <f t="shared" si="75"/>
        <v>158.0357529599969</v>
      </c>
    </row>
    <row r="1965" spans="1:30" ht="15" customHeight="1" x14ac:dyDescent="0.25">
      <c r="A1965" s="13" t="s">
        <v>17</v>
      </c>
      <c r="B1965" s="13" t="s">
        <v>119</v>
      </c>
      <c r="C1965" s="14" t="s">
        <v>5918</v>
      </c>
      <c r="D1965" s="24" t="s">
        <v>5923</v>
      </c>
      <c r="E1965" s="14" t="s">
        <v>5924</v>
      </c>
      <c r="F1965" s="14" t="s">
        <v>2263</v>
      </c>
      <c r="G1965" s="11">
        <v>12</v>
      </c>
      <c r="H1965" s="15">
        <f>retribucións!$E$57</f>
        <v>6822.48</v>
      </c>
      <c r="I1965" s="11" t="s">
        <v>1349</v>
      </c>
      <c r="J1965" s="24" t="s">
        <v>1350</v>
      </c>
      <c r="K1965" s="11">
        <v>1</v>
      </c>
      <c r="L1965" s="14"/>
      <c r="M1965" s="14"/>
      <c r="N1965" s="12"/>
      <c r="O1965" s="25"/>
      <c r="P1965" s="14" t="s">
        <v>4669</v>
      </c>
      <c r="Q1965" s="11" t="s">
        <v>15</v>
      </c>
      <c r="R1965" s="16" t="s">
        <v>1058</v>
      </c>
      <c r="S1965" s="12"/>
      <c r="T1965" s="13" t="s">
        <v>17</v>
      </c>
      <c r="U1965" s="13" t="s">
        <v>6687</v>
      </c>
      <c r="V1965" s="11" t="s">
        <v>119</v>
      </c>
      <c r="W1965" s="14" t="s">
        <v>119</v>
      </c>
      <c r="X1965" s="14" t="s">
        <v>119</v>
      </c>
      <c r="Y1965" s="14" t="s">
        <v>119</v>
      </c>
      <c r="Z1965" s="14" t="s">
        <v>119</v>
      </c>
      <c r="AA1965" s="14"/>
      <c r="AB1965" s="15">
        <f>retribucións!$M$71</f>
        <v>20068.13154432</v>
      </c>
      <c r="AC1965" s="15">
        <f>retribucións!$H$57</f>
        <v>20226.167297279997</v>
      </c>
      <c r="AD1965" s="15">
        <f t="shared" si="75"/>
        <v>158.0357529599969</v>
      </c>
    </row>
    <row r="1966" spans="1:30" ht="15" customHeight="1" x14ac:dyDescent="0.25">
      <c r="A1966" s="13" t="s">
        <v>17</v>
      </c>
      <c r="B1966" s="13" t="s">
        <v>17</v>
      </c>
      <c r="C1966" s="14" t="s">
        <v>5918</v>
      </c>
      <c r="D1966" s="24" t="s">
        <v>5925</v>
      </c>
      <c r="E1966" s="14" t="s">
        <v>5926</v>
      </c>
      <c r="F1966" s="14" t="s">
        <v>2263</v>
      </c>
      <c r="G1966" s="11">
        <v>12</v>
      </c>
      <c r="H1966" s="15">
        <f>retribucións!$E$57</f>
        <v>6822.48</v>
      </c>
      <c r="I1966" s="11" t="s">
        <v>1349</v>
      </c>
      <c r="J1966" s="24" t="s">
        <v>1350</v>
      </c>
      <c r="K1966" s="11">
        <v>1</v>
      </c>
      <c r="L1966" s="14"/>
      <c r="M1966" s="14"/>
      <c r="N1966" s="12"/>
      <c r="O1966" s="25"/>
      <c r="P1966" s="14" t="s">
        <v>4669</v>
      </c>
      <c r="Q1966" s="11" t="s">
        <v>15</v>
      </c>
      <c r="R1966" s="16" t="s">
        <v>1058</v>
      </c>
      <c r="S1966" s="12"/>
      <c r="T1966" s="13" t="s">
        <v>17</v>
      </c>
      <c r="U1966" s="13" t="s">
        <v>17</v>
      </c>
      <c r="V1966" s="11">
        <v>609</v>
      </c>
      <c r="W1966" s="14" t="s">
        <v>1136</v>
      </c>
      <c r="X1966" s="14" t="s">
        <v>1137</v>
      </c>
      <c r="Y1966" s="14" t="s">
        <v>20</v>
      </c>
      <c r="Z1966" s="14">
        <v>0</v>
      </c>
      <c r="AA1966" s="14"/>
      <c r="AB1966" s="15">
        <f>retribucións!$M$71</f>
        <v>20068.13154432</v>
      </c>
      <c r="AC1966" s="15">
        <f>retribucións!$H$57</f>
        <v>20226.167297279997</v>
      </c>
      <c r="AD1966" s="15">
        <f t="shared" si="75"/>
        <v>158.0357529599969</v>
      </c>
    </row>
    <row r="1967" spans="1:30" ht="15" customHeight="1" x14ac:dyDescent="0.25">
      <c r="A1967" s="13" t="s">
        <v>17</v>
      </c>
      <c r="B1967" s="13" t="s">
        <v>119</v>
      </c>
      <c r="C1967" s="14" t="s">
        <v>5918</v>
      </c>
      <c r="D1967" s="24" t="s">
        <v>5927</v>
      </c>
      <c r="E1967" s="14" t="s">
        <v>5928</v>
      </c>
      <c r="F1967" s="14" t="s">
        <v>2263</v>
      </c>
      <c r="G1967" s="11">
        <v>12</v>
      </c>
      <c r="H1967" s="15">
        <f>retribucións!$E$57</f>
        <v>6822.48</v>
      </c>
      <c r="I1967" s="11" t="s">
        <v>1349</v>
      </c>
      <c r="J1967" s="24" t="s">
        <v>1350</v>
      </c>
      <c r="K1967" s="11">
        <v>1</v>
      </c>
      <c r="L1967" s="14"/>
      <c r="M1967" s="14"/>
      <c r="N1967" s="12"/>
      <c r="O1967" s="25"/>
      <c r="P1967" s="14" t="s">
        <v>4669</v>
      </c>
      <c r="Q1967" s="11" t="s">
        <v>15</v>
      </c>
      <c r="R1967" s="16" t="s">
        <v>1058</v>
      </c>
      <c r="S1967" s="12"/>
      <c r="T1967" s="13" t="s">
        <v>17</v>
      </c>
      <c r="U1967" s="13" t="s">
        <v>6687</v>
      </c>
      <c r="V1967" s="11" t="s">
        <v>119</v>
      </c>
      <c r="W1967" s="14" t="s">
        <v>119</v>
      </c>
      <c r="X1967" s="14" t="s">
        <v>119</v>
      </c>
      <c r="Y1967" s="14" t="s">
        <v>119</v>
      </c>
      <c r="Z1967" s="14" t="s">
        <v>119</v>
      </c>
      <c r="AA1967" s="14"/>
      <c r="AB1967" s="15">
        <f>retribucións!$M$71</f>
        <v>20068.13154432</v>
      </c>
      <c r="AC1967" s="15">
        <f>retribucións!$H$57</f>
        <v>20226.167297279997</v>
      </c>
      <c r="AD1967" s="15">
        <f t="shared" si="75"/>
        <v>158.0357529599969</v>
      </c>
    </row>
    <row r="1968" spans="1:30" ht="15" customHeight="1" x14ac:dyDescent="0.25">
      <c r="A1968" s="13" t="s">
        <v>17</v>
      </c>
      <c r="B1968" s="13" t="s">
        <v>17</v>
      </c>
      <c r="C1968" s="14" t="s">
        <v>5918</v>
      </c>
      <c r="D1968" s="24" t="s">
        <v>5929</v>
      </c>
      <c r="E1968" s="14" t="s">
        <v>5930</v>
      </c>
      <c r="F1968" s="14" t="s">
        <v>2263</v>
      </c>
      <c r="G1968" s="11">
        <v>12</v>
      </c>
      <c r="H1968" s="15">
        <f>retribucións!$E$57</f>
        <v>6822.48</v>
      </c>
      <c r="I1968" s="11" t="s">
        <v>1349</v>
      </c>
      <c r="J1968" s="24" t="s">
        <v>1350</v>
      </c>
      <c r="K1968" s="11">
        <v>1</v>
      </c>
      <c r="L1968" s="14"/>
      <c r="M1968" s="14"/>
      <c r="N1968" s="12"/>
      <c r="O1968" s="25"/>
      <c r="P1968" s="14" t="s">
        <v>4669</v>
      </c>
      <c r="Q1968" s="11" t="s">
        <v>15</v>
      </c>
      <c r="R1968" s="16" t="s">
        <v>1058</v>
      </c>
      <c r="S1968" s="12"/>
      <c r="T1968" s="13" t="s">
        <v>17</v>
      </c>
      <c r="U1968" s="13" t="s">
        <v>17</v>
      </c>
      <c r="V1968" s="11">
        <v>632</v>
      </c>
      <c r="W1968" s="14" t="s">
        <v>1138</v>
      </c>
      <c r="X1968" s="14" t="s">
        <v>1139</v>
      </c>
      <c r="Y1968" s="14" t="s">
        <v>20</v>
      </c>
      <c r="Z1968" s="14">
        <v>0</v>
      </c>
      <c r="AA1968" s="14"/>
      <c r="AB1968" s="15">
        <f>retribucións!$M$71</f>
        <v>20068.13154432</v>
      </c>
      <c r="AC1968" s="15">
        <f>retribucións!$H$57</f>
        <v>20226.167297279997</v>
      </c>
      <c r="AD1968" s="15">
        <f t="shared" si="75"/>
        <v>158.0357529599969</v>
      </c>
    </row>
    <row r="1969" spans="1:30" ht="15" customHeight="1" x14ac:dyDescent="0.25">
      <c r="A1969" s="13" t="s">
        <v>17</v>
      </c>
      <c r="B1969" s="13" t="s">
        <v>119</v>
      </c>
      <c r="C1969" s="14" t="s">
        <v>5931</v>
      </c>
      <c r="D1969" s="24" t="s">
        <v>5932</v>
      </c>
      <c r="E1969" s="14" t="s">
        <v>5933</v>
      </c>
      <c r="F1969" s="14" t="s">
        <v>1903</v>
      </c>
      <c r="G1969" s="11">
        <v>12</v>
      </c>
      <c r="H1969" s="15">
        <f>retribucións!$E$57</f>
        <v>6822.48</v>
      </c>
      <c r="I1969" s="11" t="s">
        <v>1349</v>
      </c>
      <c r="J1969" s="24" t="s">
        <v>1350</v>
      </c>
      <c r="K1969" s="11">
        <v>1</v>
      </c>
      <c r="L1969" s="14"/>
      <c r="M1969" s="14"/>
      <c r="N1969" s="12"/>
      <c r="O1969" s="25"/>
      <c r="P1969" s="14" t="s">
        <v>4669</v>
      </c>
      <c r="Q1969" s="11" t="s">
        <v>15</v>
      </c>
      <c r="R1969" s="16" t="s">
        <v>1053</v>
      </c>
      <c r="S1969" s="12"/>
      <c r="T1969" s="13" t="s">
        <v>17</v>
      </c>
      <c r="U1969" s="13" t="s">
        <v>6687</v>
      </c>
      <c r="V1969" s="11" t="s">
        <v>119</v>
      </c>
      <c r="W1969" s="14" t="s">
        <v>119</v>
      </c>
      <c r="X1969" s="14" t="s">
        <v>119</v>
      </c>
      <c r="Y1969" s="14" t="s">
        <v>119</v>
      </c>
      <c r="Z1969" s="14" t="s">
        <v>119</v>
      </c>
      <c r="AA1969" s="14"/>
      <c r="AB1969" s="15">
        <f>retribucións!$M$71</f>
        <v>20068.13154432</v>
      </c>
      <c r="AC1969" s="15">
        <f>retribucións!$H$57</f>
        <v>20226.167297279997</v>
      </c>
      <c r="AD1969" s="15">
        <f t="shared" ref="AD1969:AD2032" si="76">AC1969-AB1969</f>
        <v>158.0357529599969</v>
      </c>
    </row>
    <row r="1970" spans="1:30" ht="15" customHeight="1" x14ac:dyDescent="0.25">
      <c r="A1970" s="13" t="s">
        <v>17</v>
      </c>
      <c r="B1970" s="13" t="s">
        <v>119</v>
      </c>
      <c r="C1970" s="14" t="s">
        <v>5931</v>
      </c>
      <c r="D1970" s="24" t="s">
        <v>5934</v>
      </c>
      <c r="E1970" s="14" t="s">
        <v>5935</v>
      </c>
      <c r="F1970" s="14" t="s">
        <v>1903</v>
      </c>
      <c r="G1970" s="11">
        <v>12</v>
      </c>
      <c r="H1970" s="15">
        <f>retribucións!$E$57</f>
        <v>6822.48</v>
      </c>
      <c r="I1970" s="11" t="s">
        <v>1349</v>
      </c>
      <c r="J1970" s="24" t="s">
        <v>1350</v>
      </c>
      <c r="K1970" s="11">
        <v>1</v>
      </c>
      <c r="L1970" s="14"/>
      <c r="M1970" s="14"/>
      <c r="N1970" s="12"/>
      <c r="O1970" s="25"/>
      <c r="P1970" s="14" t="s">
        <v>4669</v>
      </c>
      <c r="Q1970" s="11" t="s">
        <v>15</v>
      </c>
      <c r="R1970" s="16" t="s">
        <v>1053</v>
      </c>
      <c r="S1970" s="12"/>
      <c r="T1970" s="13" t="s">
        <v>17</v>
      </c>
      <c r="U1970" s="13" t="s">
        <v>6687</v>
      </c>
      <c r="V1970" s="11" t="s">
        <v>119</v>
      </c>
      <c r="W1970" s="14" t="s">
        <v>119</v>
      </c>
      <c r="X1970" s="14" t="s">
        <v>119</v>
      </c>
      <c r="Y1970" s="14" t="s">
        <v>119</v>
      </c>
      <c r="Z1970" s="14" t="s">
        <v>119</v>
      </c>
      <c r="AA1970" s="14"/>
      <c r="AB1970" s="15">
        <f>retribucións!$M$71</f>
        <v>20068.13154432</v>
      </c>
      <c r="AC1970" s="15">
        <f>retribucións!$H$57</f>
        <v>20226.167297279997</v>
      </c>
      <c r="AD1970" s="15">
        <f t="shared" si="76"/>
        <v>158.0357529599969</v>
      </c>
    </row>
    <row r="1971" spans="1:30" ht="15" customHeight="1" x14ac:dyDescent="0.25">
      <c r="A1971" s="13" t="s">
        <v>17</v>
      </c>
      <c r="B1971" s="13" t="s">
        <v>119</v>
      </c>
      <c r="C1971" s="14" t="s">
        <v>5931</v>
      </c>
      <c r="D1971" s="24" t="s">
        <v>5936</v>
      </c>
      <c r="E1971" s="14" t="s">
        <v>5937</v>
      </c>
      <c r="F1971" s="14" t="s">
        <v>2263</v>
      </c>
      <c r="G1971" s="11">
        <v>12</v>
      </c>
      <c r="H1971" s="15">
        <f>retribucións!$E$57</f>
        <v>6822.48</v>
      </c>
      <c r="I1971" s="11" t="s">
        <v>1349</v>
      </c>
      <c r="J1971" s="24" t="s">
        <v>1350</v>
      </c>
      <c r="K1971" s="11">
        <v>1</v>
      </c>
      <c r="L1971" s="14"/>
      <c r="M1971" s="14"/>
      <c r="N1971" s="12"/>
      <c r="O1971" s="25"/>
      <c r="P1971" s="14" t="s">
        <v>4669</v>
      </c>
      <c r="Q1971" s="11" t="s">
        <v>15</v>
      </c>
      <c r="R1971" s="16" t="s">
        <v>1058</v>
      </c>
      <c r="S1971" s="12"/>
      <c r="T1971" s="13" t="s">
        <v>17</v>
      </c>
      <c r="U1971" s="13" t="s">
        <v>6687</v>
      </c>
      <c r="V1971" s="11" t="s">
        <v>119</v>
      </c>
      <c r="W1971" s="14" t="s">
        <v>119</v>
      </c>
      <c r="X1971" s="14" t="s">
        <v>119</v>
      </c>
      <c r="Y1971" s="14" t="s">
        <v>119</v>
      </c>
      <c r="Z1971" s="14" t="s">
        <v>119</v>
      </c>
      <c r="AA1971" s="14"/>
      <c r="AB1971" s="15">
        <f>retribucións!$M$71</f>
        <v>20068.13154432</v>
      </c>
      <c r="AC1971" s="15">
        <f>retribucións!$H$57</f>
        <v>20226.167297279997</v>
      </c>
      <c r="AD1971" s="15">
        <f t="shared" si="76"/>
        <v>158.0357529599969</v>
      </c>
    </row>
    <row r="1972" spans="1:30" ht="15" customHeight="1" x14ac:dyDescent="0.25">
      <c r="A1972" s="13" t="s">
        <v>17</v>
      </c>
      <c r="B1972" s="13" t="s">
        <v>119</v>
      </c>
      <c r="C1972" s="14" t="s">
        <v>5931</v>
      </c>
      <c r="D1972" s="24" t="s">
        <v>5938</v>
      </c>
      <c r="E1972" s="14" t="s">
        <v>5939</v>
      </c>
      <c r="F1972" s="14" t="s">
        <v>2263</v>
      </c>
      <c r="G1972" s="11">
        <v>12</v>
      </c>
      <c r="H1972" s="15">
        <f>retribucións!$E$57</f>
        <v>6822.48</v>
      </c>
      <c r="I1972" s="11" t="s">
        <v>1349</v>
      </c>
      <c r="J1972" s="24" t="s">
        <v>1350</v>
      </c>
      <c r="K1972" s="11">
        <v>1</v>
      </c>
      <c r="L1972" s="14"/>
      <c r="M1972" s="14"/>
      <c r="N1972" s="12"/>
      <c r="O1972" s="25"/>
      <c r="P1972" s="14" t="s">
        <v>4669</v>
      </c>
      <c r="Q1972" s="11" t="s">
        <v>15</v>
      </c>
      <c r="R1972" s="16" t="s">
        <v>1058</v>
      </c>
      <c r="S1972" s="12"/>
      <c r="T1972" s="13" t="s">
        <v>17</v>
      </c>
      <c r="U1972" s="13" t="s">
        <v>6687</v>
      </c>
      <c r="V1972" s="11" t="s">
        <v>119</v>
      </c>
      <c r="W1972" s="14" t="s">
        <v>119</v>
      </c>
      <c r="X1972" s="14" t="s">
        <v>119</v>
      </c>
      <c r="Y1972" s="14" t="s">
        <v>119</v>
      </c>
      <c r="Z1972" s="14" t="s">
        <v>119</v>
      </c>
      <c r="AA1972" s="14"/>
      <c r="AB1972" s="15">
        <f>retribucións!$M$71</f>
        <v>20068.13154432</v>
      </c>
      <c r="AC1972" s="15">
        <f>retribucións!$H$57</f>
        <v>20226.167297279997</v>
      </c>
      <c r="AD1972" s="15">
        <f t="shared" si="76"/>
        <v>158.0357529599969</v>
      </c>
    </row>
    <row r="1973" spans="1:30" ht="15" customHeight="1" x14ac:dyDescent="0.25">
      <c r="A1973" s="13" t="s">
        <v>17</v>
      </c>
      <c r="B1973" s="13" t="s">
        <v>119</v>
      </c>
      <c r="C1973" s="14" t="s">
        <v>5931</v>
      </c>
      <c r="D1973" s="24" t="s">
        <v>5940</v>
      </c>
      <c r="E1973" s="14" t="s">
        <v>5941</v>
      </c>
      <c r="F1973" s="14" t="s">
        <v>2263</v>
      </c>
      <c r="G1973" s="11">
        <v>12</v>
      </c>
      <c r="H1973" s="15">
        <f>retribucións!$E$57</f>
        <v>6822.48</v>
      </c>
      <c r="I1973" s="11" t="s">
        <v>1349</v>
      </c>
      <c r="J1973" s="24" t="s">
        <v>1350</v>
      </c>
      <c r="K1973" s="11">
        <v>1</v>
      </c>
      <c r="L1973" s="14"/>
      <c r="M1973" s="14"/>
      <c r="N1973" s="12"/>
      <c r="O1973" s="25"/>
      <c r="P1973" s="14" t="s">
        <v>4669</v>
      </c>
      <c r="Q1973" s="11" t="s">
        <v>15</v>
      </c>
      <c r="R1973" s="16" t="s">
        <v>1058</v>
      </c>
      <c r="S1973" s="12"/>
      <c r="T1973" s="13" t="s">
        <v>17</v>
      </c>
      <c r="U1973" s="13" t="s">
        <v>6687</v>
      </c>
      <c r="V1973" s="11" t="s">
        <v>119</v>
      </c>
      <c r="W1973" s="14" t="s">
        <v>119</v>
      </c>
      <c r="X1973" s="14" t="s">
        <v>119</v>
      </c>
      <c r="Y1973" s="14" t="s">
        <v>119</v>
      </c>
      <c r="Z1973" s="14" t="s">
        <v>119</v>
      </c>
      <c r="AA1973" s="14"/>
      <c r="AB1973" s="15">
        <f>retribucións!$M$71</f>
        <v>20068.13154432</v>
      </c>
      <c r="AC1973" s="15">
        <f>retribucións!$H$57</f>
        <v>20226.167297279997</v>
      </c>
      <c r="AD1973" s="15">
        <f t="shared" si="76"/>
        <v>158.0357529599969</v>
      </c>
    </row>
    <row r="1974" spans="1:30" ht="15" customHeight="1" x14ac:dyDescent="0.25">
      <c r="A1974" s="13" t="s">
        <v>17</v>
      </c>
      <c r="B1974" s="13" t="s">
        <v>119</v>
      </c>
      <c r="C1974" s="14" t="s">
        <v>5931</v>
      </c>
      <c r="D1974" s="24" t="s">
        <v>5942</v>
      </c>
      <c r="E1974" s="14" t="s">
        <v>5943</v>
      </c>
      <c r="F1974" s="14" t="s">
        <v>2263</v>
      </c>
      <c r="G1974" s="11">
        <v>12</v>
      </c>
      <c r="H1974" s="15">
        <f>retribucións!$E$57</f>
        <v>6822.48</v>
      </c>
      <c r="I1974" s="11" t="s">
        <v>1349</v>
      </c>
      <c r="J1974" s="24" t="s">
        <v>1350</v>
      </c>
      <c r="K1974" s="11">
        <v>1</v>
      </c>
      <c r="L1974" s="14"/>
      <c r="M1974" s="14"/>
      <c r="N1974" s="12"/>
      <c r="O1974" s="25"/>
      <c r="P1974" s="14" t="s">
        <v>4669</v>
      </c>
      <c r="Q1974" s="11" t="s">
        <v>15</v>
      </c>
      <c r="R1974" s="16" t="s">
        <v>1058</v>
      </c>
      <c r="S1974" s="12"/>
      <c r="T1974" s="13" t="s">
        <v>17</v>
      </c>
      <c r="U1974" s="13" t="s">
        <v>6687</v>
      </c>
      <c r="V1974" s="11" t="s">
        <v>119</v>
      </c>
      <c r="W1974" s="14" t="s">
        <v>119</v>
      </c>
      <c r="X1974" s="14" t="s">
        <v>119</v>
      </c>
      <c r="Y1974" s="14" t="s">
        <v>119</v>
      </c>
      <c r="Z1974" s="14" t="s">
        <v>119</v>
      </c>
      <c r="AA1974" s="14"/>
      <c r="AB1974" s="15">
        <f>retribucións!$M$71</f>
        <v>20068.13154432</v>
      </c>
      <c r="AC1974" s="15">
        <f>retribucións!$H$57</f>
        <v>20226.167297279997</v>
      </c>
      <c r="AD1974" s="15">
        <f t="shared" si="76"/>
        <v>158.0357529599969</v>
      </c>
    </row>
    <row r="1975" spans="1:30" ht="15" customHeight="1" x14ac:dyDescent="0.25">
      <c r="A1975" s="13" t="s">
        <v>17</v>
      </c>
      <c r="B1975" s="13" t="s">
        <v>119</v>
      </c>
      <c r="C1975" s="14" t="s">
        <v>5931</v>
      </c>
      <c r="D1975" s="24" t="s">
        <v>5944</v>
      </c>
      <c r="E1975" s="14" t="s">
        <v>5945</v>
      </c>
      <c r="F1975" s="14" t="s">
        <v>2263</v>
      </c>
      <c r="G1975" s="11">
        <v>12</v>
      </c>
      <c r="H1975" s="15">
        <f>retribucións!$E$57</f>
        <v>6822.48</v>
      </c>
      <c r="I1975" s="11" t="s">
        <v>1349</v>
      </c>
      <c r="J1975" s="24" t="s">
        <v>1350</v>
      </c>
      <c r="K1975" s="11">
        <v>1</v>
      </c>
      <c r="L1975" s="14"/>
      <c r="M1975" s="14"/>
      <c r="N1975" s="12"/>
      <c r="O1975" s="25"/>
      <c r="P1975" s="14" t="s">
        <v>4669</v>
      </c>
      <c r="Q1975" s="11" t="s">
        <v>15</v>
      </c>
      <c r="R1975" s="16" t="s">
        <v>1058</v>
      </c>
      <c r="S1975" s="12"/>
      <c r="T1975" s="13" t="s">
        <v>17</v>
      </c>
      <c r="U1975" s="13" t="s">
        <v>6687</v>
      </c>
      <c r="V1975" s="11" t="s">
        <v>119</v>
      </c>
      <c r="W1975" s="14" t="s">
        <v>119</v>
      </c>
      <c r="X1975" s="14" t="s">
        <v>119</v>
      </c>
      <c r="Y1975" s="14" t="s">
        <v>119</v>
      </c>
      <c r="Z1975" s="14" t="s">
        <v>119</v>
      </c>
      <c r="AA1975" s="14"/>
      <c r="AB1975" s="15">
        <f>retribucións!$M$71</f>
        <v>20068.13154432</v>
      </c>
      <c r="AC1975" s="15">
        <f>retribucións!$H$57</f>
        <v>20226.167297279997</v>
      </c>
      <c r="AD1975" s="15">
        <f t="shared" si="76"/>
        <v>158.0357529599969</v>
      </c>
    </row>
    <row r="1976" spans="1:30" ht="15" customHeight="1" x14ac:dyDescent="0.25">
      <c r="A1976" s="13" t="s">
        <v>17</v>
      </c>
      <c r="B1976" s="13" t="s">
        <v>17</v>
      </c>
      <c r="C1976" s="14" t="s">
        <v>5931</v>
      </c>
      <c r="D1976" s="24" t="s">
        <v>5946</v>
      </c>
      <c r="E1976" s="14" t="s">
        <v>5947</v>
      </c>
      <c r="F1976" s="14" t="s">
        <v>2263</v>
      </c>
      <c r="G1976" s="11">
        <v>12</v>
      </c>
      <c r="H1976" s="15">
        <f>retribucións!$E$57</f>
        <v>6822.48</v>
      </c>
      <c r="I1976" s="11" t="s">
        <v>1349</v>
      </c>
      <c r="J1976" s="24" t="s">
        <v>1350</v>
      </c>
      <c r="K1976" s="11">
        <v>1</v>
      </c>
      <c r="L1976" s="14"/>
      <c r="M1976" s="14"/>
      <c r="N1976" s="12"/>
      <c r="O1976" s="25"/>
      <c r="P1976" s="14" t="s">
        <v>4669</v>
      </c>
      <c r="Q1976" s="11" t="s">
        <v>15</v>
      </c>
      <c r="R1976" s="16" t="s">
        <v>1058</v>
      </c>
      <c r="S1976" s="12"/>
      <c r="T1976" s="13" t="s">
        <v>17</v>
      </c>
      <c r="U1976" s="13" t="s">
        <v>17</v>
      </c>
      <c r="V1976" s="11">
        <v>551</v>
      </c>
      <c r="W1976" s="14" t="s">
        <v>1140</v>
      </c>
      <c r="X1976" s="14" t="s">
        <v>1141</v>
      </c>
      <c r="Y1976" s="14" t="s">
        <v>20</v>
      </c>
      <c r="Z1976" s="14">
        <v>0</v>
      </c>
      <c r="AA1976" s="14"/>
      <c r="AB1976" s="15">
        <f>retribucións!$M$71</f>
        <v>20068.13154432</v>
      </c>
      <c r="AC1976" s="15">
        <f>retribucións!$H$57</f>
        <v>20226.167297279997</v>
      </c>
      <c r="AD1976" s="15">
        <f t="shared" si="76"/>
        <v>158.0357529599969</v>
      </c>
    </row>
    <row r="1977" spans="1:30" ht="15" customHeight="1" x14ac:dyDescent="0.25">
      <c r="A1977" s="13" t="s">
        <v>17</v>
      </c>
      <c r="B1977" s="13" t="s">
        <v>17</v>
      </c>
      <c r="C1977" s="14" t="s">
        <v>5948</v>
      </c>
      <c r="D1977" s="24" t="s">
        <v>5949</v>
      </c>
      <c r="E1977" s="14" t="s">
        <v>5950</v>
      </c>
      <c r="F1977" s="14" t="s">
        <v>1903</v>
      </c>
      <c r="G1977" s="11">
        <v>12</v>
      </c>
      <c r="H1977" s="15">
        <f>retribucións!$E$57</f>
        <v>6822.48</v>
      </c>
      <c r="I1977" s="11" t="s">
        <v>1349</v>
      </c>
      <c r="J1977" s="24" t="s">
        <v>1350</v>
      </c>
      <c r="K1977" s="11">
        <v>1</v>
      </c>
      <c r="L1977" s="14"/>
      <c r="M1977" s="14"/>
      <c r="N1977" s="12"/>
      <c r="O1977" s="25"/>
      <c r="P1977" s="14" t="s">
        <v>4669</v>
      </c>
      <c r="Q1977" s="11" t="s">
        <v>15</v>
      </c>
      <c r="R1977" s="16">
        <v>910</v>
      </c>
      <c r="S1977" s="12"/>
      <c r="T1977" s="13" t="s">
        <v>17</v>
      </c>
      <c r="U1977" s="13" t="s">
        <v>17</v>
      </c>
      <c r="V1977" s="11">
        <v>44</v>
      </c>
      <c r="W1977" s="14" t="s">
        <v>1142</v>
      </c>
      <c r="X1977" s="14" t="s">
        <v>1143</v>
      </c>
      <c r="Y1977" s="14" t="s">
        <v>20</v>
      </c>
      <c r="Z1977" s="14">
        <v>0</v>
      </c>
      <c r="AA1977" s="14"/>
      <c r="AB1977" s="15">
        <f>retribucións!$M$71</f>
        <v>20068.13154432</v>
      </c>
      <c r="AC1977" s="15">
        <f>retribucións!$H$57</f>
        <v>20226.167297279997</v>
      </c>
      <c r="AD1977" s="15">
        <f t="shared" si="76"/>
        <v>158.0357529599969</v>
      </c>
    </row>
    <row r="1978" spans="1:30" ht="15" customHeight="1" x14ac:dyDescent="0.25">
      <c r="A1978" s="13" t="s">
        <v>17</v>
      </c>
      <c r="B1978" s="13" t="s">
        <v>119</v>
      </c>
      <c r="C1978" s="14" t="s">
        <v>5948</v>
      </c>
      <c r="D1978" s="24" t="s">
        <v>5951</v>
      </c>
      <c r="E1978" s="14" t="s">
        <v>5952</v>
      </c>
      <c r="F1978" s="14" t="s">
        <v>1903</v>
      </c>
      <c r="G1978" s="11">
        <v>12</v>
      </c>
      <c r="H1978" s="15">
        <f>retribucións!$E$57</f>
        <v>6822.48</v>
      </c>
      <c r="I1978" s="11" t="s">
        <v>1349</v>
      </c>
      <c r="J1978" s="24" t="s">
        <v>1350</v>
      </c>
      <c r="K1978" s="11">
        <v>1</v>
      </c>
      <c r="L1978" s="14"/>
      <c r="M1978" s="14"/>
      <c r="N1978" s="12"/>
      <c r="O1978" s="25"/>
      <c r="P1978" s="14" t="s">
        <v>4669</v>
      </c>
      <c r="Q1978" s="11" t="s">
        <v>15</v>
      </c>
      <c r="R1978" s="16">
        <v>910</v>
      </c>
      <c r="S1978" s="12"/>
      <c r="T1978" s="13" t="s">
        <v>17</v>
      </c>
      <c r="U1978" s="13" t="s">
        <v>6687</v>
      </c>
      <c r="V1978" s="11" t="s">
        <v>119</v>
      </c>
      <c r="W1978" s="14" t="s">
        <v>119</v>
      </c>
      <c r="X1978" s="14" t="s">
        <v>119</v>
      </c>
      <c r="Y1978" s="14" t="s">
        <v>119</v>
      </c>
      <c r="Z1978" s="14" t="s">
        <v>119</v>
      </c>
      <c r="AA1978" s="14"/>
      <c r="AB1978" s="15">
        <f>retribucións!$M$71</f>
        <v>20068.13154432</v>
      </c>
      <c r="AC1978" s="15">
        <f>retribucións!$H$57</f>
        <v>20226.167297279997</v>
      </c>
      <c r="AD1978" s="15">
        <f t="shared" si="76"/>
        <v>158.0357529599969</v>
      </c>
    </row>
    <row r="1979" spans="1:30" ht="15" customHeight="1" x14ac:dyDescent="0.25">
      <c r="A1979" s="13" t="s">
        <v>17</v>
      </c>
      <c r="B1979" s="13" t="s">
        <v>119</v>
      </c>
      <c r="C1979" s="14" t="s">
        <v>5948</v>
      </c>
      <c r="D1979" s="24" t="s">
        <v>5953</v>
      </c>
      <c r="E1979" s="14" t="s">
        <v>5954</v>
      </c>
      <c r="F1979" s="14" t="s">
        <v>1903</v>
      </c>
      <c r="G1979" s="11">
        <v>12</v>
      </c>
      <c r="H1979" s="15">
        <f>retribucións!$E$57</f>
        <v>6822.48</v>
      </c>
      <c r="I1979" s="11" t="s">
        <v>1349</v>
      </c>
      <c r="J1979" s="24" t="s">
        <v>1350</v>
      </c>
      <c r="K1979" s="11">
        <v>1</v>
      </c>
      <c r="L1979" s="14"/>
      <c r="M1979" s="14"/>
      <c r="N1979" s="12"/>
      <c r="O1979" s="25"/>
      <c r="P1979" s="14" t="s">
        <v>4669</v>
      </c>
      <c r="Q1979" s="11" t="s">
        <v>15</v>
      </c>
      <c r="R1979" s="16">
        <v>1052</v>
      </c>
      <c r="S1979" s="12"/>
      <c r="T1979" s="13" t="s">
        <v>17</v>
      </c>
      <c r="U1979" s="13" t="s">
        <v>6687</v>
      </c>
      <c r="V1979" s="11" t="s">
        <v>119</v>
      </c>
      <c r="W1979" s="14" t="s">
        <v>119</v>
      </c>
      <c r="X1979" s="14" t="s">
        <v>119</v>
      </c>
      <c r="Y1979" s="14" t="s">
        <v>119</v>
      </c>
      <c r="Z1979" s="14" t="s">
        <v>119</v>
      </c>
      <c r="AA1979" s="14"/>
      <c r="AB1979" s="15">
        <f>retribucións!$M$71</f>
        <v>20068.13154432</v>
      </c>
      <c r="AC1979" s="15">
        <f>retribucións!$H$57</f>
        <v>20226.167297279997</v>
      </c>
      <c r="AD1979" s="15">
        <f t="shared" si="76"/>
        <v>158.0357529599969</v>
      </c>
    </row>
    <row r="1980" spans="1:30" ht="15" customHeight="1" x14ac:dyDescent="0.25">
      <c r="A1980" s="13" t="s">
        <v>17</v>
      </c>
      <c r="B1980" s="13" t="s">
        <v>119</v>
      </c>
      <c r="C1980" s="14" t="s">
        <v>5948</v>
      </c>
      <c r="D1980" s="24" t="s">
        <v>5955</v>
      </c>
      <c r="E1980" s="14" t="s">
        <v>5956</v>
      </c>
      <c r="F1980" s="14" t="s">
        <v>1903</v>
      </c>
      <c r="G1980" s="11">
        <v>12</v>
      </c>
      <c r="H1980" s="15">
        <f>retribucións!$E$57</f>
        <v>6822.48</v>
      </c>
      <c r="I1980" s="11" t="s">
        <v>1349</v>
      </c>
      <c r="J1980" s="24" t="s">
        <v>1350</v>
      </c>
      <c r="K1980" s="11">
        <v>1</v>
      </c>
      <c r="L1980" s="14"/>
      <c r="M1980" s="14"/>
      <c r="N1980" s="12"/>
      <c r="O1980" s="25"/>
      <c r="P1980" s="14" t="s">
        <v>4669</v>
      </c>
      <c r="Q1980" s="11" t="s">
        <v>15</v>
      </c>
      <c r="R1980" s="16">
        <v>910</v>
      </c>
      <c r="S1980" s="12"/>
      <c r="T1980" s="13" t="s">
        <v>17</v>
      </c>
      <c r="U1980" s="13" t="s">
        <v>6687</v>
      </c>
      <c r="V1980" s="11" t="s">
        <v>119</v>
      </c>
      <c r="W1980" s="14" t="s">
        <v>119</v>
      </c>
      <c r="X1980" s="14" t="s">
        <v>119</v>
      </c>
      <c r="Y1980" s="14" t="s">
        <v>119</v>
      </c>
      <c r="Z1980" s="14" t="s">
        <v>119</v>
      </c>
      <c r="AA1980" s="14"/>
      <c r="AB1980" s="15">
        <f>retribucións!$M$71</f>
        <v>20068.13154432</v>
      </c>
      <c r="AC1980" s="15">
        <f>retribucións!$H$57</f>
        <v>20226.167297279997</v>
      </c>
      <c r="AD1980" s="15">
        <f t="shared" si="76"/>
        <v>158.0357529599969</v>
      </c>
    </row>
    <row r="1981" spans="1:30" ht="15" customHeight="1" x14ac:dyDescent="0.25">
      <c r="A1981" s="13" t="s">
        <v>17</v>
      </c>
      <c r="B1981" s="13" t="s">
        <v>17</v>
      </c>
      <c r="C1981" s="14" t="s">
        <v>5948</v>
      </c>
      <c r="D1981" s="24" t="s">
        <v>5957</v>
      </c>
      <c r="E1981" s="14" t="s">
        <v>5958</v>
      </c>
      <c r="F1981" s="14" t="s">
        <v>2263</v>
      </c>
      <c r="G1981" s="11">
        <v>12</v>
      </c>
      <c r="H1981" s="15">
        <f>retribucións!$E$57</f>
        <v>6822.48</v>
      </c>
      <c r="I1981" s="11" t="s">
        <v>1349</v>
      </c>
      <c r="J1981" s="24" t="s">
        <v>1350</v>
      </c>
      <c r="K1981" s="11">
        <v>1</v>
      </c>
      <c r="L1981" s="14"/>
      <c r="M1981" s="14"/>
      <c r="N1981" s="12"/>
      <c r="O1981" s="25"/>
      <c r="P1981" s="14" t="s">
        <v>4669</v>
      </c>
      <c r="Q1981" s="11" t="s">
        <v>15</v>
      </c>
      <c r="R1981" s="16" t="s">
        <v>1044</v>
      </c>
      <c r="S1981" s="12"/>
      <c r="T1981" s="13" t="s">
        <v>17</v>
      </c>
      <c r="U1981" s="13" t="s">
        <v>17</v>
      </c>
      <c r="V1981" s="11">
        <v>50</v>
      </c>
      <c r="W1981" s="14" t="s">
        <v>1144</v>
      </c>
      <c r="X1981" s="14" t="s">
        <v>1145</v>
      </c>
      <c r="Y1981" s="14" t="s">
        <v>20</v>
      </c>
      <c r="Z1981" s="14">
        <v>0</v>
      </c>
      <c r="AA1981" s="14"/>
      <c r="AB1981" s="15">
        <f>retribucións!$M$71</f>
        <v>20068.13154432</v>
      </c>
      <c r="AC1981" s="15">
        <f>retribucións!$H$57</f>
        <v>20226.167297279997</v>
      </c>
      <c r="AD1981" s="15">
        <f t="shared" si="76"/>
        <v>158.0357529599969</v>
      </c>
    </row>
    <row r="1982" spans="1:30" ht="15" customHeight="1" x14ac:dyDescent="0.25">
      <c r="A1982" s="13" t="s">
        <v>17</v>
      </c>
      <c r="B1982" s="13" t="s">
        <v>119</v>
      </c>
      <c r="C1982" s="14" t="s">
        <v>5948</v>
      </c>
      <c r="D1982" s="24" t="s">
        <v>5959</v>
      </c>
      <c r="E1982" s="14" t="s">
        <v>5960</v>
      </c>
      <c r="F1982" s="14" t="s">
        <v>2263</v>
      </c>
      <c r="G1982" s="11">
        <v>12</v>
      </c>
      <c r="H1982" s="15">
        <f>retribucións!$E$57</f>
        <v>6822.48</v>
      </c>
      <c r="I1982" s="11" t="s">
        <v>1349</v>
      </c>
      <c r="J1982" s="24" t="s">
        <v>1350</v>
      </c>
      <c r="K1982" s="11">
        <v>1</v>
      </c>
      <c r="L1982" s="14"/>
      <c r="M1982" s="14"/>
      <c r="N1982" s="12"/>
      <c r="O1982" s="25"/>
      <c r="P1982" s="14" t="s">
        <v>4669</v>
      </c>
      <c r="Q1982" s="11" t="s">
        <v>15</v>
      </c>
      <c r="R1982" s="16" t="s">
        <v>5419</v>
      </c>
      <c r="S1982" s="12"/>
      <c r="T1982" s="13" t="s">
        <v>17</v>
      </c>
      <c r="U1982" s="13" t="s">
        <v>6687</v>
      </c>
      <c r="V1982" s="11" t="s">
        <v>119</v>
      </c>
      <c r="W1982" s="14" t="s">
        <v>119</v>
      </c>
      <c r="X1982" s="14" t="s">
        <v>119</v>
      </c>
      <c r="Y1982" s="14" t="s">
        <v>119</v>
      </c>
      <c r="Z1982" s="14" t="s">
        <v>119</v>
      </c>
      <c r="AA1982" s="14"/>
      <c r="AB1982" s="15">
        <f>retribucións!$M$71</f>
        <v>20068.13154432</v>
      </c>
      <c r="AC1982" s="15">
        <f>retribucións!$H$57</f>
        <v>20226.167297279997</v>
      </c>
      <c r="AD1982" s="15">
        <f t="shared" si="76"/>
        <v>158.0357529599969</v>
      </c>
    </row>
    <row r="1983" spans="1:30" ht="15" customHeight="1" x14ac:dyDescent="0.25">
      <c r="A1983" s="13" t="s">
        <v>17</v>
      </c>
      <c r="B1983" s="13" t="s">
        <v>119</v>
      </c>
      <c r="C1983" s="14" t="s">
        <v>5948</v>
      </c>
      <c r="D1983" s="24" t="s">
        <v>5961</v>
      </c>
      <c r="E1983" s="14" t="s">
        <v>5962</v>
      </c>
      <c r="F1983" s="14" t="s">
        <v>2263</v>
      </c>
      <c r="G1983" s="11">
        <v>12</v>
      </c>
      <c r="H1983" s="15">
        <f>retribucións!$E$57</f>
        <v>6822.48</v>
      </c>
      <c r="I1983" s="11" t="s">
        <v>1349</v>
      </c>
      <c r="J1983" s="24" t="s">
        <v>1350</v>
      </c>
      <c r="K1983" s="11">
        <v>1</v>
      </c>
      <c r="L1983" s="14"/>
      <c r="M1983" s="14"/>
      <c r="N1983" s="12"/>
      <c r="O1983" s="25"/>
      <c r="P1983" s="14" t="s">
        <v>4669</v>
      </c>
      <c r="Q1983" s="11" t="s">
        <v>15</v>
      </c>
      <c r="R1983" s="16" t="s">
        <v>1044</v>
      </c>
      <c r="S1983" s="12"/>
      <c r="T1983" s="13" t="s">
        <v>17</v>
      </c>
      <c r="U1983" s="13" t="s">
        <v>6687</v>
      </c>
      <c r="V1983" s="11" t="s">
        <v>119</v>
      </c>
      <c r="W1983" s="14" t="s">
        <v>119</v>
      </c>
      <c r="X1983" s="14" t="s">
        <v>119</v>
      </c>
      <c r="Y1983" s="14" t="s">
        <v>119</v>
      </c>
      <c r="Z1983" s="14" t="s">
        <v>119</v>
      </c>
      <c r="AA1983" s="14"/>
      <c r="AB1983" s="15">
        <f>retribucións!$M$71</f>
        <v>20068.13154432</v>
      </c>
      <c r="AC1983" s="15">
        <f>retribucións!$H$57</f>
        <v>20226.167297279997</v>
      </c>
      <c r="AD1983" s="15">
        <f t="shared" si="76"/>
        <v>158.0357529599969</v>
      </c>
    </row>
    <row r="1984" spans="1:30" ht="15" customHeight="1" x14ac:dyDescent="0.25">
      <c r="A1984" s="13" t="s">
        <v>17</v>
      </c>
      <c r="B1984" s="13" t="s">
        <v>119</v>
      </c>
      <c r="C1984" s="14" t="s">
        <v>5948</v>
      </c>
      <c r="D1984" s="24" t="s">
        <v>5963</v>
      </c>
      <c r="E1984" s="14" t="s">
        <v>5964</v>
      </c>
      <c r="F1984" s="14" t="s">
        <v>2263</v>
      </c>
      <c r="G1984" s="11">
        <v>12</v>
      </c>
      <c r="H1984" s="15">
        <f>retribucións!$E$57</f>
        <v>6822.48</v>
      </c>
      <c r="I1984" s="11" t="s">
        <v>1349</v>
      </c>
      <c r="J1984" s="24" t="s">
        <v>1350</v>
      </c>
      <c r="K1984" s="11">
        <v>1</v>
      </c>
      <c r="L1984" s="14"/>
      <c r="M1984" s="14"/>
      <c r="N1984" s="12"/>
      <c r="O1984" s="25"/>
      <c r="P1984" s="14" t="s">
        <v>4669</v>
      </c>
      <c r="Q1984" s="11" t="s">
        <v>15</v>
      </c>
      <c r="R1984" s="16" t="s">
        <v>1044</v>
      </c>
      <c r="S1984" s="12"/>
      <c r="T1984" s="13" t="s">
        <v>17</v>
      </c>
      <c r="U1984" s="13" t="s">
        <v>6687</v>
      </c>
      <c r="V1984" s="11" t="s">
        <v>119</v>
      </c>
      <c r="W1984" s="14" t="s">
        <v>119</v>
      </c>
      <c r="X1984" s="14" t="s">
        <v>119</v>
      </c>
      <c r="Y1984" s="14" t="s">
        <v>119</v>
      </c>
      <c r="Z1984" s="14" t="s">
        <v>119</v>
      </c>
      <c r="AA1984" s="14"/>
      <c r="AB1984" s="15">
        <f>retribucións!$M$71</f>
        <v>20068.13154432</v>
      </c>
      <c r="AC1984" s="15">
        <f>retribucións!$H$57</f>
        <v>20226.167297279997</v>
      </c>
      <c r="AD1984" s="15">
        <f t="shared" si="76"/>
        <v>158.0357529599969</v>
      </c>
    </row>
    <row r="1985" spans="1:30" ht="15" customHeight="1" x14ac:dyDescent="0.25">
      <c r="A1985" s="13" t="s">
        <v>17</v>
      </c>
      <c r="B1985" s="13" t="s">
        <v>119</v>
      </c>
      <c r="C1985" s="14" t="s">
        <v>5948</v>
      </c>
      <c r="D1985" s="24" t="s">
        <v>5965</v>
      </c>
      <c r="E1985" s="14" t="s">
        <v>5966</v>
      </c>
      <c r="F1985" s="14" t="s">
        <v>2263</v>
      </c>
      <c r="G1985" s="11">
        <v>12</v>
      </c>
      <c r="H1985" s="15">
        <f>retribucións!$E$57</f>
        <v>6822.48</v>
      </c>
      <c r="I1985" s="11" t="s">
        <v>1349</v>
      </c>
      <c r="J1985" s="24" t="s">
        <v>1350</v>
      </c>
      <c r="K1985" s="11">
        <v>1</v>
      </c>
      <c r="L1985" s="14"/>
      <c r="M1985" s="14"/>
      <c r="N1985" s="12"/>
      <c r="O1985" s="25"/>
      <c r="P1985" s="14" t="s">
        <v>4669</v>
      </c>
      <c r="Q1985" s="11" t="s">
        <v>15</v>
      </c>
      <c r="R1985" s="16" t="s">
        <v>5419</v>
      </c>
      <c r="S1985" s="12"/>
      <c r="T1985" s="13" t="s">
        <v>17</v>
      </c>
      <c r="U1985" s="13" t="s">
        <v>6687</v>
      </c>
      <c r="V1985" s="11" t="s">
        <v>119</v>
      </c>
      <c r="W1985" s="14" t="s">
        <v>119</v>
      </c>
      <c r="X1985" s="14" t="s">
        <v>119</v>
      </c>
      <c r="Y1985" s="14" t="s">
        <v>119</v>
      </c>
      <c r="Z1985" s="14" t="s">
        <v>119</v>
      </c>
      <c r="AA1985" s="14"/>
      <c r="AB1985" s="15">
        <f>retribucións!$M$71</f>
        <v>20068.13154432</v>
      </c>
      <c r="AC1985" s="15">
        <f>retribucións!$H$57</f>
        <v>20226.167297279997</v>
      </c>
      <c r="AD1985" s="15">
        <f t="shared" si="76"/>
        <v>158.0357529599969</v>
      </c>
    </row>
    <row r="1986" spans="1:30" ht="15" customHeight="1" x14ac:dyDescent="0.25">
      <c r="A1986" s="13" t="s">
        <v>17</v>
      </c>
      <c r="B1986" s="13" t="s">
        <v>17</v>
      </c>
      <c r="C1986" s="14" t="s">
        <v>5948</v>
      </c>
      <c r="D1986" s="24" t="s">
        <v>5967</v>
      </c>
      <c r="E1986" s="14" t="s">
        <v>5968</v>
      </c>
      <c r="F1986" s="14" t="s">
        <v>2263</v>
      </c>
      <c r="G1986" s="11">
        <v>12</v>
      </c>
      <c r="H1986" s="15">
        <f>retribucións!$E$57</f>
        <v>6822.48</v>
      </c>
      <c r="I1986" s="11" t="s">
        <v>1349</v>
      </c>
      <c r="J1986" s="24" t="s">
        <v>1350</v>
      </c>
      <c r="K1986" s="11">
        <v>1</v>
      </c>
      <c r="L1986" s="14"/>
      <c r="M1986" s="14"/>
      <c r="N1986" s="12"/>
      <c r="O1986" s="25"/>
      <c r="P1986" s="14" t="s">
        <v>4669</v>
      </c>
      <c r="Q1986" s="11" t="s">
        <v>15</v>
      </c>
      <c r="R1986" s="16" t="s">
        <v>1044</v>
      </c>
      <c r="S1986" s="12"/>
      <c r="T1986" s="13" t="s">
        <v>17</v>
      </c>
      <c r="U1986" s="13" t="s">
        <v>17</v>
      </c>
      <c r="V1986" s="11">
        <v>272</v>
      </c>
      <c r="W1986" s="14" t="s">
        <v>1146</v>
      </c>
      <c r="X1986" s="14" t="s">
        <v>1147</v>
      </c>
      <c r="Y1986" s="14" t="s">
        <v>20</v>
      </c>
      <c r="Z1986" s="14">
        <v>0</v>
      </c>
      <c r="AA1986" s="14"/>
      <c r="AB1986" s="15">
        <f>retribucións!$M$71</f>
        <v>20068.13154432</v>
      </c>
      <c r="AC1986" s="15">
        <f>retribucións!$H$57</f>
        <v>20226.167297279997</v>
      </c>
      <c r="AD1986" s="15">
        <f t="shared" si="76"/>
        <v>158.0357529599969</v>
      </c>
    </row>
    <row r="1987" spans="1:30" ht="15" customHeight="1" x14ac:dyDescent="0.25">
      <c r="A1987" s="13" t="s">
        <v>17</v>
      </c>
      <c r="B1987" s="13" t="s">
        <v>17</v>
      </c>
      <c r="C1987" s="14" t="s">
        <v>5948</v>
      </c>
      <c r="D1987" s="24" t="s">
        <v>5969</v>
      </c>
      <c r="E1987" s="14" t="s">
        <v>5970</v>
      </c>
      <c r="F1987" s="14" t="s">
        <v>2263</v>
      </c>
      <c r="G1987" s="11">
        <v>12</v>
      </c>
      <c r="H1987" s="15">
        <f>retribucións!$E$57</f>
        <v>6822.48</v>
      </c>
      <c r="I1987" s="11" t="s">
        <v>1349</v>
      </c>
      <c r="J1987" s="24" t="s">
        <v>1350</v>
      </c>
      <c r="K1987" s="11">
        <v>1</v>
      </c>
      <c r="L1987" s="14"/>
      <c r="M1987" s="14"/>
      <c r="N1987" s="12"/>
      <c r="O1987" s="25"/>
      <c r="P1987" s="14" t="s">
        <v>4669</v>
      </c>
      <c r="Q1987" s="11" t="s">
        <v>15</v>
      </c>
      <c r="R1987" s="16" t="s">
        <v>1044</v>
      </c>
      <c r="S1987" s="12"/>
      <c r="T1987" s="13" t="s">
        <v>17</v>
      </c>
      <c r="U1987" s="13" t="s">
        <v>17</v>
      </c>
      <c r="V1987" s="11">
        <v>616</v>
      </c>
      <c r="W1987" s="14" t="s">
        <v>1148</v>
      </c>
      <c r="X1987" s="14" t="s">
        <v>1149</v>
      </c>
      <c r="Y1987" s="14" t="s">
        <v>20</v>
      </c>
      <c r="Z1987" s="14">
        <v>0</v>
      </c>
      <c r="AA1987" s="14"/>
      <c r="AB1987" s="15">
        <f>retribucións!$M$71</f>
        <v>20068.13154432</v>
      </c>
      <c r="AC1987" s="15">
        <f>retribucións!$H$57</f>
        <v>20226.167297279997</v>
      </c>
      <c r="AD1987" s="15">
        <f t="shared" si="76"/>
        <v>158.0357529599969</v>
      </c>
    </row>
    <row r="1988" spans="1:30" ht="15" customHeight="1" x14ac:dyDescent="0.25">
      <c r="A1988" s="13" t="s">
        <v>17</v>
      </c>
      <c r="B1988" s="13" t="s">
        <v>17</v>
      </c>
      <c r="C1988" s="14" t="s">
        <v>5948</v>
      </c>
      <c r="D1988" s="24" t="s">
        <v>5971</v>
      </c>
      <c r="E1988" s="14" t="s">
        <v>5972</v>
      </c>
      <c r="F1988" s="14" t="s">
        <v>2263</v>
      </c>
      <c r="G1988" s="11">
        <v>12</v>
      </c>
      <c r="H1988" s="15">
        <f>retribucións!$E$57</f>
        <v>6822.48</v>
      </c>
      <c r="I1988" s="11" t="s">
        <v>1349</v>
      </c>
      <c r="J1988" s="24" t="s">
        <v>1350</v>
      </c>
      <c r="K1988" s="11">
        <v>1</v>
      </c>
      <c r="L1988" s="14"/>
      <c r="M1988" s="14"/>
      <c r="N1988" s="12"/>
      <c r="O1988" s="25"/>
      <c r="P1988" s="14" t="s">
        <v>4669</v>
      </c>
      <c r="Q1988" s="11" t="s">
        <v>15</v>
      </c>
      <c r="R1988" s="16" t="s">
        <v>1044</v>
      </c>
      <c r="S1988" s="12"/>
      <c r="T1988" s="13" t="s">
        <v>17</v>
      </c>
      <c r="U1988" s="13" t="s">
        <v>17</v>
      </c>
      <c r="V1988" s="11">
        <v>237</v>
      </c>
      <c r="W1988" s="14" t="s">
        <v>1150</v>
      </c>
      <c r="X1988" s="14" t="s">
        <v>1151</v>
      </c>
      <c r="Y1988" s="14" t="s">
        <v>20</v>
      </c>
      <c r="Z1988" s="14">
        <v>0</v>
      </c>
      <c r="AA1988" s="14"/>
      <c r="AB1988" s="15">
        <f>retribucións!$M$71</f>
        <v>20068.13154432</v>
      </c>
      <c r="AC1988" s="15">
        <f>retribucións!$H$57</f>
        <v>20226.167297279997</v>
      </c>
      <c r="AD1988" s="15">
        <f t="shared" si="76"/>
        <v>158.0357529599969</v>
      </c>
    </row>
    <row r="1989" spans="1:30" ht="15" customHeight="1" x14ac:dyDescent="0.25">
      <c r="A1989" s="13" t="s">
        <v>17</v>
      </c>
      <c r="B1989" s="13" t="s">
        <v>119</v>
      </c>
      <c r="C1989" s="14" t="s">
        <v>5948</v>
      </c>
      <c r="D1989" s="24" t="s">
        <v>5973</v>
      </c>
      <c r="E1989" s="14" t="s">
        <v>5974</v>
      </c>
      <c r="F1989" s="14" t="s">
        <v>2263</v>
      </c>
      <c r="G1989" s="11">
        <v>12</v>
      </c>
      <c r="H1989" s="15">
        <f>retribucións!$E$57</f>
        <v>6822.48</v>
      </c>
      <c r="I1989" s="11" t="s">
        <v>1349</v>
      </c>
      <c r="J1989" s="24" t="s">
        <v>1350</v>
      </c>
      <c r="K1989" s="11">
        <v>1</v>
      </c>
      <c r="L1989" s="14"/>
      <c r="M1989" s="14"/>
      <c r="N1989" s="12"/>
      <c r="O1989" s="25"/>
      <c r="P1989" s="14" t="s">
        <v>4669</v>
      </c>
      <c r="Q1989" s="11" t="s">
        <v>15</v>
      </c>
      <c r="R1989" s="16" t="s">
        <v>1044</v>
      </c>
      <c r="S1989" s="12"/>
      <c r="T1989" s="13" t="s">
        <v>17</v>
      </c>
      <c r="U1989" s="13" t="s">
        <v>6687</v>
      </c>
      <c r="V1989" s="11" t="s">
        <v>119</v>
      </c>
      <c r="W1989" s="14" t="s">
        <v>119</v>
      </c>
      <c r="X1989" s="14" t="s">
        <v>119</v>
      </c>
      <c r="Y1989" s="14" t="s">
        <v>119</v>
      </c>
      <c r="Z1989" s="14" t="s">
        <v>119</v>
      </c>
      <c r="AA1989" s="14"/>
      <c r="AB1989" s="15">
        <f>retribucións!$M$71</f>
        <v>20068.13154432</v>
      </c>
      <c r="AC1989" s="15">
        <f>retribucións!$H$57</f>
        <v>20226.167297279997</v>
      </c>
      <c r="AD1989" s="15">
        <f t="shared" si="76"/>
        <v>158.0357529599969</v>
      </c>
    </row>
    <row r="1990" spans="1:30" ht="15" customHeight="1" x14ac:dyDescent="0.25">
      <c r="A1990" s="13" t="s">
        <v>17</v>
      </c>
      <c r="B1990" s="13" t="s">
        <v>119</v>
      </c>
      <c r="C1990" s="14" t="s">
        <v>5948</v>
      </c>
      <c r="D1990" s="24" t="s">
        <v>5975</v>
      </c>
      <c r="E1990" s="14" t="s">
        <v>5976</v>
      </c>
      <c r="F1990" s="14" t="s">
        <v>2263</v>
      </c>
      <c r="G1990" s="11">
        <v>12</v>
      </c>
      <c r="H1990" s="15">
        <f>retribucións!$E$57</f>
        <v>6822.48</v>
      </c>
      <c r="I1990" s="11" t="s">
        <v>1349</v>
      </c>
      <c r="J1990" s="24" t="s">
        <v>1350</v>
      </c>
      <c r="K1990" s="11">
        <v>1</v>
      </c>
      <c r="L1990" s="14"/>
      <c r="M1990" s="14"/>
      <c r="N1990" s="12"/>
      <c r="O1990" s="25"/>
      <c r="P1990" s="14" t="s">
        <v>4669</v>
      </c>
      <c r="Q1990" s="11" t="s">
        <v>15</v>
      </c>
      <c r="R1990" s="16" t="s">
        <v>1044</v>
      </c>
      <c r="S1990" s="12"/>
      <c r="T1990" s="13" t="s">
        <v>17</v>
      </c>
      <c r="U1990" s="13" t="s">
        <v>6687</v>
      </c>
      <c r="V1990" s="11" t="s">
        <v>119</v>
      </c>
      <c r="W1990" s="14" t="s">
        <v>119</v>
      </c>
      <c r="X1990" s="14" t="s">
        <v>119</v>
      </c>
      <c r="Y1990" s="14" t="s">
        <v>119</v>
      </c>
      <c r="Z1990" s="14" t="s">
        <v>119</v>
      </c>
      <c r="AA1990" s="14"/>
      <c r="AB1990" s="15">
        <f>retribucións!$M$71</f>
        <v>20068.13154432</v>
      </c>
      <c r="AC1990" s="15">
        <f>retribucións!$H$57</f>
        <v>20226.167297279997</v>
      </c>
      <c r="AD1990" s="15">
        <f t="shared" si="76"/>
        <v>158.0357529599969</v>
      </c>
    </row>
    <row r="1991" spans="1:30" ht="15" customHeight="1" x14ac:dyDescent="0.25">
      <c r="A1991" s="13" t="s">
        <v>17</v>
      </c>
      <c r="B1991" s="13" t="s">
        <v>119</v>
      </c>
      <c r="C1991" s="14" t="s">
        <v>5948</v>
      </c>
      <c r="D1991" s="24" t="s">
        <v>5977</v>
      </c>
      <c r="E1991" s="14" t="s">
        <v>5978</v>
      </c>
      <c r="F1991" s="14" t="s">
        <v>2263</v>
      </c>
      <c r="G1991" s="11">
        <v>12</v>
      </c>
      <c r="H1991" s="15">
        <f>retribucións!$E$57</f>
        <v>6822.48</v>
      </c>
      <c r="I1991" s="11" t="s">
        <v>1349</v>
      </c>
      <c r="J1991" s="24" t="s">
        <v>1350</v>
      </c>
      <c r="K1991" s="11">
        <v>1</v>
      </c>
      <c r="L1991" s="14"/>
      <c r="M1991" s="14"/>
      <c r="N1991" s="12"/>
      <c r="O1991" s="25"/>
      <c r="P1991" s="14" t="s">
        <v>4669</v>
      </c>
      <c r="Q1991" s="11" t="s">
        <v>15</v>
      </c>
      <c r="R1991" s="16" t="s">
        <v>1044</v>
      </c>
      <c r="S1991" s="12"/>
      <c r="T1991" s="13" t="s">
        <v>17</v>
      </c>
      <c r="U1991" s="13" t="s">
        <v>6687</v>
      </c>
      <c r="V1991" s="11" t="s">
        <v>119</v>
      </c>
      <c r="W1991" s="14" t="s">
        <v>119</v>
      </c>
      <c r="X1991" s="14" t="s">
        <v>119</v>
      </c>
      <c r="Y1991" s="14" t="s">
        <v>119</v>
      </c>
      <c r="Z1991" s="14" t="s">
        <v>119</v>
      </c>
      <c r="AA1991" s="14"/>
      <c r="AB1991" s="15">
        <f>retribucións!$M$71</f>
        <v>20068.13154432</v>
      </c>
      <c r="AC1991" s="15">
        <f>retribucións!$H$57</f>
        <v>20226.167297279997</v>
      </c>
      <c r="AD1991" s="15">
        <f t="shared" si="76"/>
        <v>158.0357529599969</v>
      </c>
    </row>
    <row r="1992" spans="1:30" ht="15" customHeight="1" x14ac:dyDescent="0.25">
      <c r="A1992" s="13" t="s">
        <v>17</v>
      </c>
      <c r="B1992" s="13" t="s">
        <v>119</v>
      </c>
      <c r="C1992" s="14" t="s">
        <v>5948</v>
      </c>
      <c r="D1992" s="24" t="s">
        <v>5979</v>
      </c>
      <c r="E1992" s="14" t="s">
        <v>5980</v>
      </c>
      <c r="F1992" s="14" t="s">
        <v>2263</v>
      </c>
      <c r="G1992" s="11">
        <v>12</v>
      </c>
      <c r="H1992" s="15">
        <f>retribucións!$E$57</f>
        <v>6822.48</v>
      </c>
      <c r="I1992" s="11" t="s">
        <v>1349</v>
      </c>
      <c r="J1992" s="24" t="s">
        <v>1350</v>
      </c>
      <c r="K1992" s="11">
        <v>1</v>
      </c>
      <c r="L1992" s="14"/>
      <c r="M1992" s="14"/>
      <c r="N1992" s="12"/>
      <c r="O1992" s="25"/>
      <c r="P1992" s="14" t="s">
        <v>4669</v>
      </c>
      <c r="Q1992" s="11" t="s">
        <v>15</v>
      </c>
      <c r="R1992" s="16" t="s">
        <v>1044</v>
      </c>
      <c r="S1992" s="12"/>
      <c r="T1992" s="13" t="s">
        <v>17</v>
      </c>
      <c r="U1992" s="13" t="s">
        <v>6687</v>
      </c>
      <c r="V1992" s="11" t="s">
        <v>119</v>
      </c>
      <c r="W1992" s="14" t="s">
        <v>119</v>
      </c>
      <c r="X1992" s="14" t="s">
        <v>119</v>
      </c>
      <c r="Y1992" s="14" t="s">
        <v>119</v>
      </c>
      <c r="Z1992" s="14" t="s">
        <v>119</v>
      </c>
      <c r="AA1992" s="14"/>
      <c r="AB1992" s="15">
        <f>retribucións!$M$71</f>
        <v>20068.13154432</v>
      </c>
      <c r="AC1992" s="15">
        <f>retribucións!$H$57</f>
        <v>20226.167297279997</v>
      </c>
      <c r="AD1992" s="15">
        <f t="shared" si="76"/>
        <v>158.0357529599969</v>
      </c>
    </row>
    <row r="1993" spans="1:30" ht="15" customHeight="1" x14ac:dyDescent="0.25">
      <c r="A1993" s="13" t="s">
        <v>17</v>
      </c>
      <c r="B1993" s="13" t="s">
        <v>17</v>
      </c>
      <c r="C1993" s="14" t="s">
        <v>5948</v>
      </c>
      <c r="D1993" s="24" t="s">
        <v>5981</v>
      </c>
      <c r="E1993" s="14" t="s">
        <v>5982</v>
      </c>
      <c r="F1993" s="14" t="s">
        <v>2263</v>
      </c>
      <c r="G1993" s="11">
        <v>12</v>
      </c>
      <c r="H1993" s="15">
        <f>retribucións!$E$57</f>
        <v>6822.48</v>
      </c>
      <c r="I1993" s="11" t="s">
        <v>1349</v>
      </c>
      <c r="J1993" s="24" t="s">
        <v>1350</v>
      </c>
      <c r="K1993" s="11">
        <v>1</v>
      </c>
      <c r="L1993" s="14"/>
      <c r="M1993" s="14"/>
      <c r="N1993" s="12"/>
      <c r="O1993" s="25"/>
      <c r="P1993" s="14" t="s">
        <v>4669</v>
      </c>
      <c r="Q1993" s="11" t="s">
        <v>15</v>
      </c>
      <c r="R1993" s="16" t="s">
        <v>1044</v>
      </c>
      <c r="S1993" s="12"/>
      <c r="T1993" s="13" t="s">
        <v>17</v>
      </c>
      <c r="U1993" s="13" t="s">
        <v>17</v>
      </c>
      <c r="V1993" s="11">
        <v>529</v>
      </c>
      <c r="W1993" s="14" t="s">
        <v>1152</v>
      </c>
      <c r="X1993" s="14" t="s">
        <v>1153</v>
      </c>
      <c r="Y1993" s="14" t="s">
        <v>44</v>
      </c>
      <c r="Z1993" s="14" t="s">
        <v>1154</v>
      </c>
      <c r="AA1993" s="14"/>
      <c r="AB1993" s="15">
        <f>retribucións!$M$71</f>
        <v>20068.13154432</v>
      </c>
      <c r="AC1993" s="15">
        <f>retribucións!$H$57</f>
        <v>20226.167297279997</v>
      </c>
      <c r="AD1993" s="15">
        <f t="shared" si="76"/>
        <v>158.0357529599969</v>
      </c>
    </row>
    <row r="1994" spans="1:30" ht="15" customHeight="1" x14ac:dyDescent="0.25">
      <c r="A1994" s="13" t="s">
        <v>17</v>
      </c>
      <c r="B1994" s="13" t="s">
        <v>17</v>
      </c>
      <c r="C1994" s="14" t="s">
        <v>5948</v>
      </c>
      <c r="D1994" s="24" t="s">
        <v>5983</v>
      </c>
      <c r="E1994" s="14" t="s">
        <v>5984</v>
      </c>
      <c r="F1994" s="14" t="s">
        <v>2263</v>
      </c>
      <c r="G1994" s="11">
        <v>12</v>
      </c>
      <c r="H1994" s="15">
        <f>retribucións!$E$57</f>
        <v>6822.48</v>
      </c>
      <c r="I1994" s="11" t="s">
        <v>1349</v>
      </c>
      <c r="J1994" s="24" t="s">
        <v>1350</v>
      </c>
      <c r="K1994" s="11">
        <v>1</v>
      </c>
      <c r="L1994" s="14"/>
      <c r="M1994" s="14"/>
      <c r="N1994" s="12"/>
      <c r="O1994" s="25"/>
      <c r="P1994" s="14" t="s">
        <v>4669</v>
      </c>
      <c r="Q1994" s="11" t="s">
        <v>15</v>
      </c>
      <c r="R1994" s="16" t="s">
        <v>1044</v>
      </c>
      <c r="S1994" s="12"/>
      <c r="T1994" s="13" t="s">
        <v>17</v>
      </c>
      <c r="U1994" s="13" t="s">
        <v>17</v>
      </c>
      <c r="V1994" s="11">
        <v>560</v>
      </c>
      <c r="W1994" s="14" t="s">
        <v>1155</v>
      </c>
      <c r="X1994" s="14" t="s">
        <v>1156</v>
      </c>
      <c r="Y1994" s="14" t="s">
        <v>20</v>
      </c>
      <c r="Z1994" s="14">
        <v>0</v>
      </c>
      <c r="AA1994" s="14"/>
      <c r="AB1994" s="15">
        <f>retribucións!$M$71</f>
        <v>20068.13154432</v>
      </c>
      <c r="AC1994" s="15">
        <f>retribucións!$H$57</f>
        <v>20226.167297279997</v>
      </c>
      <c r="AD1994" s="15">
        <f t="shared" si="76"/>
        <v>158.0357529599969</v>
      </c>
    </row>
    <row r="1995" spans="1:30" ht="15" customHeight="1" x14ac:dyDescent="0.25">
      <c r="A1995" s="13" t="s">
        <v>17</v>
      </c>
      <c r="B1995" s="13" t="s">
        <v>119</v>
      </c>
      <c r="C1995" s="14" t="s">
        <v>5948</v>
      </c>
      <c r="D1995" s="24" t="s">
        <v>5985</v>
      </c>
      <c r="E1995" s="14" t="s">
        <v>5986</v>
      </c>
      <c r="F1995" s="14" t="s">
        <v>2263</v>
      </c>
      <c r="G1995" s="11">
        <v>12</v>
      </c>
      <c r="H1995" s="15">
        <f>retribucións!$E$57</f>
        <v>6822.48</v>
      </c>
      <c r="I1995" s="11" t="s">
        <v>1349</v>
      </c>
      <c r="J1995" s="24" t="s">
        <v>1350</v>
      </c>
      <c r="K1995" s="11">
        <v>1</v>
      </c>
      <c r="L1995" s="14"/>
      <c r="M1995" s="14"/>
      <c r="N1995" s="12"/>
      <c r="O1995" s="25"/>
      <c r="P1995" s="14" t="s">
        <v>4669</v>
      </c>
      <c r="Q1995" s="11" t="s">
        <v>15</v>
      </c>
      <c r="R1995" s="16" t="s">
        <v>1044</v>
      </c>
      <c r="S1995" s="12"/>
      <c r="T1995" s="13" t="s">
        <v>17</v>
      </c>
      <c r="U1995" s="13" t="s">
        <v>6687</v>
      </c>
      <c r="V1995" s="11" t="s">
        <v>119</v>
      </c>
      <c r="W1995" s="14" t="s">
        <v>119</v>
      </c>
      <c r="X1995" s="14" t="s">
        <v>119</v>
      </c>
      <c r="Y1995" s="14" t="s">
        <v>119</v>
      </c>
      <c r="Z1995" s="14" t="s">
        <v>119</v>
      </c>
      <c r="AA1995" s="14"/>
      <c r="AB1995" s="15">
        <f>retribucións!$M$71</f>
        <v>20068.13154432</v>
      </c>
      <c r="AC1995" s="15">
        <f>retribucións!$H$57</f>
        <v>20226.167297279997</v>
      </c>
      <c r="AD1995" s="15">
        <f t="shared" si="76"/>
        <v>158.0357529599969</v>
      </c>
    </row>
    <row r="1996" spans="1:30" ht="15" customHeight="1" x14ac:dyDescent="0.25">
      <c r="A1996" s="13" t="s">
        <v>17</v>
      </c>
      <c r="B1996" s="13" t="s">
        <v>119</v>
      </c>
      <c r="C1996" s="14" t="s">
        <v>5948</v>
      </c>
      <c r="D1996" s="24" t="s">
        <v>5987</v>
      </c>
      <c r="E1996" s="14" t="s">
        <v>5988</v>
      </c>
      <c r="F1996" s="14" t="s">
        <v>2263</v>
      </c>
      <c r="G1996" s="11">
        <v>12</v>
      </c>
      <c r="H1996" s="15">
        <f>retribucións!$E$57</f>
        <v>6822.48</v>
      </c>
      <c r="I1996" s="11" t="s">
        <v>1349</v>
      </c>
      <c r="J1996" s="24" t="s">
        <v>1350</v>
      </c>
      <c r="K1996" s="11">
        <v>1</v>
      </c>
      <c r="L1996" s="14"/>
      <c r="M1996" s="14"/>
      <c r="N1996" s="12"/>
      <c r="O1996" s="25"/>
      <c r="P1996" s="14" t="s">
        <v>4669</v>
      </c>
      <c r="Q1996" s="11" t="s">
        <v>15</v>
      </c>
      <c r="R1996" s="16">
        <v>4200</v>
      </c>
      <c r="S1996" s="12"/>
      <c r="T1996" s="13" t="s">
        <v>17</v>
      </c>
      <c r="U1996" s="13" t="s">
        <v>6687</v>
      </c>
      <c r="V1996" s="11" t="s">
        <v>119</v>
      </c>
      <c r="W1996" s="14" t="s">
        <v>119</v>
      </c>
      <c r="X1996" s="14" t="s">
        <v>119</v>
      </c>
      <c r="Y1996" s="14" t="s">
        <v>119</v>
      </c>
      <c r="Z1996" s="14" t="s">
        <v>119</v>
      </c>
      <c r="AA1996" s="14"/>
      <c r="AB1996" s="15">
        <f>retribucións!$M$71</f>
        <v>20068.13154432</v>
      </c>
      <c r="AC1996" s="15">
        <f>retribucións!$H$57</f>
        <v>20226.167297279997</v>
      </c>
      <c r="AD1996" s="15">
        <f t="shared" si="76"/>
        <v>158.0357529599969</v>
      </c>
    </row>
    <row r="1997" spans="1:30" ht="15" customHeight="1" x14ac:dyDescent="0.25">
      <c r="A1997" s="13" t="s">
        <v>17</v>
      </c>
      <c r="B1997" s="13" t="s">
        <v>119</v>
      </c>
      <c r="C1997" s="14" t="s">
        <v>5948</v>
      </c>
      <c r="D1997" s="24" t="s">
        <v>5989</v>
      </c>
      <c r="E1997" s="14" t="s">
        <v>5990</v>
      </c>
      <c r="F1997" s="14" t="s">
        <v>2263</v>
      </c>
      <c r="G1997" s="11">
        <v>12</v>
      </c>
      <c r="H1997" s="15">
        <f>retribucións!$E$57</f>
        <v>6822.48</v>
      </c>
      <c r="I1997" s="11" t="s">
        <v>1349</v>
      </c>
      <c r="J1997" s="24" t="s">
        <v>1350</v>
      </c>
      <c r="K1997" s="11">
        <v>1</v>
      </c>
      <c r="L1997" s="14"/>
      <c r="M1997" s="14"/>
      <c r="N1997" s="12"/>
      <c r="O1997" s="25"/>
      <c r="P1997" s="14" t="s">
        <v>4669</v>
      </c>
      <c r="Q1997" s="11" t="s">
        <v>15</v>
      </c>
      <c r="R1997" s="16" t="s">
        <v>1044</v>
      </c>
      <c r="S1997" s="12"/>
      <c r="T1997" s="13" t="s">
        <v>17</v>
      </c>
      <c r="U1997" s="13" t="s">
        <v>6687</v>
      </c>
      <c r="V1997" s="11" t="s">
        <v>119</v>
      </c>
      <c r="W1997" s="14" t="s">
        <v>119</v>
      </c>
      <c r="X1997" s="14" t="s">
        <v>119</v>
      </c>
      <c r="Y1997" s="14" t="s">
        <v>119</v>
      </c>
      <c r="Z1997" s="14" t="s">
        <v>119</v>
      </c>
      <c r="AA1997" s="14"/>
      <c r="AB1997" s="15">
        <f>retribucións!$M$71</f>
        <v>20068.13154432</v>
      </c>
      <c r="AC1997" s="15">
        <f>retribucións!$H$57</f>
        <v>20226.167297279997</v>
      </c>
      <c r="AD1997" s="15">
        <f t="shared" si="76"/>
        <v>158.0357529599969</v>
      </c>
    </row>
    <row r="1998" spans="1:30" ht="15" customHeight="1" x14ac:dyDescent="0.25">
      <c r="A1998" s="13" t="s">
        <v>17</v>
      </c>
      <c r="B1998" s="13" t="s">
        <v>119</v>
      </c>
      <c r="C1998" s="14" t="s">
        <v>5948</v>
      </c>
      <c r="D1998" s="24" t="s">
        <v>5991</v>
      </c>
      <c r="E1998" s="14" t="s">
        <v>5992</v>
      </c>
      <c r="F1998" s="14" t="s">
        <v>2263</v>
      </c>
      <c r="G1998" s="11">
        <v>12</v>
      </c>
      <c r="H1998" s="15">
        <f>retribucións!$E$57</f>
        <v>6822.48</v>
      </c>
      <c r="I1998" s="11" t="s">
        <v>1349</v>
      </c>
      <c r="J1998" s="24" t="s">
        <v>1350</v>
      </c>
      <c r="K1998" s="11">
        <v>1</v>
      </c>
      <c r="L1998" s="14"/>
      <c r="M1998" s="14"/>
      <c r="N1998" s="12"/>
      <c r="O1998" s="25"/>
      <c r="P1998" s="14" t="s">
        <v>4669</v>
      </c>
      <c r="Q1998" s="11" t="s">
        <v>15</v>
      </c>
      <c r="R1998" s="16" t="s">
        <v>1044</v>
      </c>
      <c r="S1998" s="12"/>
      <c r="T1998" s="13" t="s">
        <v>17</v>
      </c>
      <c r="U1998" s="13" t="s">
        <v>6687</v>
      </c>
      <c r="V1998" s="11" t="s">
        <v>119</v>
      </c>
      <c r="W1998" s="14" t="s">
        <v>119</v>
      </c>
      <c r="X1998" s="14" t="s">
        <v>119</v>
      </c>
      <c r="Y1998" s="14" t="s">
        <v>119</v>
      </c>
      <c r="Z1998" s="14" t="s">
        <v>119</v>
      </c>
      <c r="AA1998" s="14"/>
      <c r="AB1998" s="15">
        <f>retribucións!$M$71</f>
        <v>20068.13154432</v>
      </c>
      <c r="AC1998" s="15">
        <f>retribucións!$H$57</f>
        <v>20226.167297279997</v>
      </c>
      <c r="AD1998" s="15">
        <f t="shared" si="76"/>
        <v>158.0357529599969</v>
      </c>
    </row>
    <row r="1999" spans="1:30" ht="15" customHeight="1" x14ac:dyDescent="0.25">
      <c r="A1999" s="13" t="s">
        <v>17</v>
      </c>
      <c r="B1999" s="13" t="s">
        <v>119</v>
      </c>
      <c r="C1999" s="14" t="s">
        <v>5948</v>
      </c>
      <c r="D1999" s="24" t="s">
        <v>5993</v>
      </c>
      <c r="E1999" s="14" t="s">
        <v>5994</v>
      </c>
      <c r="F1999" s="14" t="s">
        <v>2263</v>
      </c>
      <c r="G1999" s="11">
        <v>12</v>
      </c>
      <c r="H1999" s="15">
        <f>retribucións!$E$57</f>
        <v>6822.48</v>
      </c>
      <c r="I1999" s="11" t="s">
        <v>1349</v>
      </c>
      <c r="J1999" s="24" t="s">
        <v>1350</v>
      </c>
      <c r="K1999" s="11">
        <v>1</v>
      </c>
      <c r="L1999" s="14"/>
      <c r="M1999" s="14"/>
      <c r="N1999" s="12"/>
      <c r="O1999" s="25"/>
      <c r="P1999" s="14" t="s">
        <v>4669</v>
      </c>
      <c r="Q1999" s="11" t="s">
        <v>15</v>
      </c>
      <c r="R1999" s="16" t="s">
        <v>5419</v>
      </c>
      <c r="S1999" s="12"/>
      <c r="T1999" s="13" t="s">
        <v>17</v>
      </c>
      <c r="U1999" s="13" t="s">
        <v>6687</v>
      </c>
      <c r="V1999" s="11" t="s">
        <v>119</v>
      </c>
      <c r="W1999" s="14" t="s">
        <v>119</v>
      </c>
      <c r="X1999" s="14" t="s">
        <v>119</v>
      </c>
      <c r="Y1999" s="14" t="s">
        <v>119</v>
      </c>
      <c r="Z1999" s="14" t="s">
        <v>119</v>
      </c>
      <c r="AA1999" s="14"/>
      <c r="AB1999" s="15">
        <f>retribucións!$M$71</f>
        <v>20068.13154432</v>
      </c>
      <c r="AC1999" s="15">
        <f>retribucións!$H$57</f>
        <v>20226.167297279997</v>
      </c>
      <c r="AD1999" s="15">
        <f t="shared" si="76"/>
        <v>158.0357529599969</v>
      </c>
    </row>
    <row r="2000" spans="1:30" ht="15" customHeight="1" x14ac:dyDescent="0.25">
      <c r="A2000" s="13" t="s">
        <v>17</v>
      </c>
      <c r="B2000" s="13" t="s">
        <v>119</v>
      </c>
      <c r="C2000" s="14" t="s">
        <v>5995</v>
      </c>
      <c r="D2000" s="24" t="s">
        <v>5996</v>
      </c>
      <c r="E2000" s="14" t="s">
        <v>5997</v>
      </c>
      <c r="F2000" s="14" t="s">
        <v>1903</v>
      </c>
      <c r="G2000" s="11">
        <v>12</v>
      </c>
      <c r="H2000" s="15">
        <f>retribucións!$E$57</f>
        <v>6822.48</v>
      </c>
      <c r="I2000" s="11" t="s">
        <v>1349</v>
      </c>
      <c r="J2000" s="24" t="s">
        <v>1350</v>
      </c>
      <c r="K2000" s="11">
        <v>1</v>
      </c>
      <c r="L2000" s="14"/>
      <c r="M2000" s="14"/>
      <c r="N2000" s="12"/>
      <c r="O2000" s="25"/>
      <c r="P2000" s="14" t="s">
        <v>4669</v>
      </c>
      <c r="Q2000" s="11" t="s">
        <v>15</v>
      </c>
      <c r="R2000" s="16" t="s">
        <v>1053</v>
      </c>
      <c r="S2000" s="12"/>
      <c r="T2000" s="13" t="s">
        <v>17</v>
      </c>
      <c r="U2000" s="13" t="s">
        <v>6687</v>
      </c>
      <c r="V2000" s="11" t="s">
        <v>119</v>
      </c>
      <c r="W2000" s="14" t="s">
        <v>119</v>
      </c>
      <c r="X2000" s="14" t="s">
        <v>119</v>
      </c>
      <c r="Y2000" s="14" t="s">
        <v>119</v>
      </c>
      <c r="Z2000" s="14" t="s">
        <v>119</v>
      </c>
      <c r="AA2000" s="14"/>
      <c r="AB2000" s="15">
        <f>retribucións!$M$71</f>
        <v>20068.13154432</v>
      </c>
      <c r="AC2000" s="15">
        <f>retribucións!$H$57</f>
        <v>20226.167297279997</v>
      </c>
      <c r="AD2000" s="15">
        <f t="shared" si="76"/>
        <v>158.0357529599969</v>
      </c>
    </row>
    <row r="2001" spans="1:30" ht="15" customHeight="1" x14ac:dyDescent="0.25">
      <c r="A2001" s="13" t="s">
        <v>17</v>
      </c>
      <c r="B2001" s="13" t="s">
        <v>119</v>
      </c>
      <c r="C2001" s="14" t="s">
        <v>5995</v>
      </c>
      <c r="D2001" s="24" t="s">
        <v>5998</v>
      </c>
      <c r="E2001" s="14" t="s">
        <v>5999</v>
      </c>
      <c r="F2001" s="14" t="s">
        <v>1903</v>
      </c>
      <c r="G2001" s="11">
        <v>12</v>
      </c>
      <c r="H2001" s="15">
        <f>retribucións!$E$57</f>
        <v>6822.48</v>
      </c>
      <c r="I2001" s="11" t="s">
        <v>1349</v>
      </c>
      <c r="J2001" s="24" t="s">
        <v>1350</v>
      </c>
      <c r="K2001" s="11">
        <v>1</v>
      </c>
      <c r="L2001" s="14"/>
      <c r="M2001" s="14"/>
      <c r="N2001" s="12"/>
      <c r="O2001" s="25"/>
      <c r="P2001" s="14" t="s">
        <v>4669</v>
      </c>
      <c r="Q2001" s="11" t="s">
        <v>15</v>
      </c>
      <c r="R2001" s="16" t="s">
        <v>1053</v>
      </c>
      <c r="S2001" s="12"/>
      <c r="T2001" s="13" t="s">
        <v>17</v>
      </c>
      <c r="U2001" s="13" t="s">
        <v>6687</v>
      </c>
      <c r="V2001" s="11" t="s">
        <v>119</v>
      </c>
      <c r="W2001" s="14" t="s">
        <v>119</v>
      </c>
      <c r="X2001" s="14" t="s">
        <v>119</v>
      </c>
      <c r="Y2001" s="14" t="s">
        <v>119</v>
      </c>
      <c r="Z2001" s="14" t="s">
        <v>119</v>
      </c>
      <c r="AA2001" s="14"/>
      <c r="AB2001" s="15">
        <f>retribucións!$M$71</f>
        <v>20068.13154432</v>
      </c>
      <c r="AC2001" s="15">
        <f>retribucións!$H$57</f>
        <v>20226.167297279997</v>
      </c>
      <c r="AD2001" s="15">
        <f t="shared" si="76"/>
        <v>158.0357529599969</v>
      </c>
    </row>
    <row r="2002" spans="1:30" ht="15" customHeight="1" x14ac:dyDescent="0.25">
      <c r="A2002" s="13" t="s">
        <v>17</v>
      </c>
      <c r="B2002" s="13" t="s">
        <v>119</v>
      </c>
      <c r="C2002" s="14" t="s">
        <v>5995</v>
      </c>
      <c r="D2002" s="24" t="s">
        <v>6000</v>
      </c>
      <c r="E2002" s="14" t="s">
        <v>6001</v>
      </c>
      <c r="F2002" s="14" t="s">
        <v>2263</v>
      </c>
      <c r="G2002" s="11">
        <v>12</v>
      </c>
      <c r="H2002" s="15">
        <f>retribucións!$E$57</f>
        <v>6822.48</v>
      </c>
      <c r="I2002" s="11" t="s">
        <v>1349</v>
      </c>
      <c r="J2002" s="24" t="s">
        <v>1350</v>
      </c>
      <c r="K2002" s="11">
        <v>1</v>
      </c>
      <c r="L2002" s="14"/>
      <c r="M2002" s="14"/>
      <c r="N2002" s="12"/>
      <c r="O2002" s="25"/>
      <c r="P2002" s="14" t="s">
        <v>4669</v>
      </c>
      <c r="Q2002" s="11" t="s">
        <v>15</v>
      </c>
      <c r="R2002" s="16" t="s">
        <v>1058</v>
      </c>
      <c r="S2002" s="12"/>
      <c r="T2002" s="13" t="s">
        <v>17</v>
      </c>
      <c r="U2002" s="13" t="s">
        <v>6687</v>
      </c>
      <c r="V2002" s="11" t="s">
        <v>119</v>
      </c>
      <c r="W2002" s="14" t="s">
        <v>119</v>
      </c>
      <c r="X2002" s="14" t="s">
        <v>119</v>
      </c>
      <c r="Y2002" s="14" t="s">
        <v>119</v>
      </c>
      <c r="Z2002" s="14" t="s">
        <v>119</v>
      </c>
      <c r="AA2002" s="14"/>
      <c r="AB2002" s="15">
        <f>retribucións!$M$71</f>
        <v>20068.13154432</v>
      </c>
      <c r="AC2002" s="15">
        <f>retribucións!$H$57</f>
        <v>20226.167297279997</v>
      </c>
      <c r="AD2002" s="15">
        <f t="shared" si="76"/>
        <v>158.0357529599969</v>
      </c>
    </row>
    <row r="2003" spans="1:30" ht="15" customHeight="1" x14ac:dyDescent="0.25">
      <c r="A2003" s="13" t="s">
        <v>17</v>
      </c>
      <c r="B2003" s="13" t="s">
        <v>119</v>
      </c>
      <c r="C2003" s="14" t="s">
        <v>5995</v>
      </c>
      <c r="D2003" s="24" t="s">
        <v>6002</v>
      </c>
      <c r="E2003" s="14" t="s">
        <v>6003</v>
      </c>
      <c r="F2003" s="14" t="s">
        <v>2263</v>
      </c>
      <c r="G2003" s="11">
        <v>12</v>
      </c>
      <c r="H2003" s="15">
        <f>retribucións!$E$57</f>
        <v>6822.48</v>
      </c>
      <c r="I2003" s="11" t="s">
        <v>1349</v>
      </c>
      <c r="J2003" s="24" t="s">
        <v>1350</v>
      </c>
      <c r="K2003" s="11">
        <v>1</v>
      </c>
      <c r="L2003" s="14"/>
      <c r="M2003" s="14"/>
      <c r="N2003" s="12"/>
      <c r="O2003" s="25"/>
      <c r="P2003" s="14" t="s">
        <v>4669</v>
      </c>
      <c r="Q2003" s="11" t="s">
        <v>15</v>
      </c>
      <c r="R2003" s="16" t="s">
        <v>5809</v>
      </c>
      <c r="S2003" s="12"/>
      <c r="T2003" s="13" t="s">
        <v>17</v>
      </c>
      <c r="U2003" s="13" t="s">
        <v>6687</v>
      </c>
      <c r="V2003" s="11" t="s">
        <v>119</v>
      </c>
      <c r="W2003" s="14" t="s">
        <v>119</v>
      </c>
      <c r="X2003" s="14" t="s">
        <v>119</v>
      </c>
      <c r="Y2003" s="14" t="s">
        <v>119</v>
      </c>
      <c r="Z2003" s="14" t="s">
        <v>119</v>
      </c>
      <c r="AA2003" s="14"/>
      <c r="AB2003" s="15">
        <f>retribucións!$M$71</f>
        <v>20068.13154432</v>
      </c>
      <c r="AC2003" s="15">
        <f>retribucións!$H$57</f>
        <v>20226.167297279997</v>
      </c>
      <c r="AD2003" s="15">
        <f t="shared" si="76"/>
        <v>158.0357529599969</v>
      </c>
    </row>
    <row r="2004" spans="1:30" ht="15" customHeight="1" x14ac:dyDescent="0.25">
      <c r="A2004" s="13" t="s">
        <v>17</v>
      </c>
      <c r="B2004" s="13" t="s">
        <v>119</v>
      </c>
      <c r="C2004" s="14" t="s">
        <v>5995</v>
      </c>
      <c r="D2004" s="24" t="s">
        <v>6004</v>
      </c>
      <c r="E2004" s="14" t="s">
        <v>6005</v>
      </c>
      <c r="F2004" s="14" t="s">
        <v>2263</v>
      </c>
      <c r="G2004" s="11">
        <v>12</v>
      </c>
      <c r="H2004" s="15">
        <f>retribucións!$E$57</f>
        <v>6822.48</v>
      </c>
      <c r="I2004" s="11" t="s">
        <v>1349</v>
      </c>
      <c r="J2004" s="24" t="s">
        <v>1350</v>
      </c>
      <c r="K2004" s="11">
        <v>1</v>
      </c>
      <c r="L2004" s="14"/>
      <c r="M2004" s="14"/>
      <c r="N2004" s="12"/>
      <c r="O2004" s="25"/>
      <c r="P2004" s="14" t="s">
        <v>4669</v>
      </c>
      <c r="Q2004" s="11" t="s">
        <v>15</v>
      </c>
      <c r="R2004" s="16" t="s">
        <v>1058</v>
      </c>
      <c r="S2004" s="12"/>
      <c r="T2004" s="13" t="s">
        <v>17</v>
      </c>
      <c r="U2004" s="13" t="s">
        <v>6687</v>
      </c>
      <c r="V2004" s="11" t="s">
        <v>119</v>
      </c>
      <c r="W2004" s="14" t="s">
        <v>119</v>
      </c>
      <c r="X2004" s="14" t="s">
        <v>119</v>
      </c>
      <c r="Y2004" s="14" t="s">
        <v>119</v>
      </c>
      <c r="Z2004" s="14" t="s">
        <v>119</v>
      </c>
      <c r="AA2004" s="14"/>
      <c r="AB2004" s="15">
        <f>retribucións!$M$71</f>
        <v>20068.13154432</v>
      </c>
      <c r="AC2004" s="15">
        <f>retribucións!$H$57</f>
        <v>20226.167297279997</v>
      </c>
      <c r="AD2004" s="15">
        <f t="shared" si="76"/>
        <v>158.0357529599969</v>
      </c>
    </row>
    <row r="2005" spans="1:30" ht="15" customHeight="1" x14ac:dyDescent="0.25">
      <c r="A2005" s="13" t="s">
        <v>17</v>
      </c>
      <c r="B2005" s="13" t="s">
        <v>119</v>
      </c>
      <c r="C2005" s="14" t="s">
        <v>5995</v>
      </c>
      <c r="D2005" s="24" t="s">
        <v>6006</v>
      </c>
      <c r="E2005" s="14" t="s">
        <v>6007</v>
      </c>
      <c r="F2005" s="14" t="s">
        <v>2263</v>
      </c>
      <c r="G2005" s="11">
        <v>12</v>
      </c>
      <c r="H2005" s="15">
        <f>retribucións!$E$57</f>
        <v>6822.48</v>
      </c>
      <c r="I2005" s="11" t="s">
        <v>1349</v>
      </c>
      <c r="J2005" s="24" t="s">
        <v>1350</v>
      </c>
      <c r="K2005" s="11">
        <v>1</v>
      </c>
      <c r="L2005" s="14"/>
      <c r="M2005" s="14"/>
      <c r="N2005" s="12"/>
      <c r="O2005" s="25"/>
      <c r="P2005" s="14" t="s">
        <v>4669</v>
      </c>
      <c r="Q2005" s="11" t="s">
        <v>15</v>
      </c>
      <c r="R2005" s="16" t="s">
        <v>1058</v>
      </c>
      <c r="S2005" s="12"/>
      <c r="T2005" s="13" t="s">
        <v>17</v>
      </c>
      <c r="U2005" s="13" t="s">
        <v>6687</v>
      </c>
      <c r="V2005" s="11" t="s">
        <v>119</v>
      </c>
      <c r="W2005" s="14" t="s">
        <v>119</v>
      </c>
      <c r="X2005" s="14" t="s">
        <v>119</v>
      </c>
      <c r="Y2005" s="14" t="s">
        <v>119</v>
      </c>
      <c r="Z2005" s="14" t="s">
        <v>119</v>
      </c>
      <c r="AA2005" s="14"/>
      <c r="AB2005" s="15">
        <f>retribucións!$M$71</f>
        <v>20068.13154432</v>
      </c>
      <c r="AC2005" s="15">
        <f>retribucións!$H$57</f>
        <v>20226.167297279997</v>
      </c>
      <c r="AD2005" s="15">
        <f t="shared" si="76"/>
        <v>158.0357529599969</v>
      </c>
    </row>
    <row r="2006" spans="1:30" ht="15" customHeight="1" x14ac:dyDescent="0.25">
      <c r="A2006" s="13" t="s">
        <v>17</v>
      </c>
      <c r="B2006" s="13" t="s">
        <v>119</v>
      </c>
      <c r="C2006" s="14" t="s">
        <v>5995</v>
      </c>
      <c r="D2006" s="24" t="s">
        <v>6008</v>
      </c>
      <c r="E2006" s="14" t="s">
        <v>6009</v>
      </c>
      <c r="F2006" s="14" t="s">
        <v>2263</v>
      </c>
      <c r="G2006" s="11">
        <v>12</v>
      </c>
      <c r="H2006" s="15">
        <f>retribucións!$E$57</f>
        <v>6822.48</v>
      </c>
      <c r="I2006" s="11" t="s">
        <v>1349</v>
      </c>
      <c r="J2006" s="24" t="s">
        <v>1350</v>
      </c>
      <c r="K2006" s="11">
        <v>1</v>
      </c>
      <c r="L2006" s="14"/>
      <c r="M2006" s="14"/>
      <c r="N2006" s="12"/>
      <c r="O2006" s="25"/>
      <c r="P2006" s="14" t="s">
        <v>4669</v>
      </c>
      <c r="Q2006" s="11" t="s">
        <v>15</v>
      </c>
      <c r="R2006" s="16" t="s">
        <v>1058</v>
      </c>
      <c r="S2006" s="12"/>
      <c r="T2006" s="13" t="s">
        <v>17</v>
      </c>
      <c r="U2006" s="13" t="s">
        <v>6687</v>
      </c>
      <c r="V2006" s="11" t="s">
        <v>119</v>
      </c>
      <c r="W2006" s="14" t="s">
        <v>119</v>
      </c>
      <c r="X2006" s="14" t="s">
        <v>119</v>
      </c>
      <c r="Y2006" s="14" t="s">
        <v>119</v>
      </c>
      <c r="Z2006" s="14" t="s">
        <v>119</v>
      </c>
      <c r="AA2006" s="14"/>
      <c r="AB2006" s="15">
        <f>retribucións!$M$71</f>
        <v>20068.13154432</v>
      </c>
      <c r="AC2006" s="15">
        <f>retribucións!$H$57</f>
        <v>20226.167297279997</v>
      </c>
      <c r="AD2006" s="15">
        <f t="shared" si="76"/>
        <v>158.0357529599969</v>
      </c>
    </row>
    <row r="2007" spans="1:30" ht="15" customHeight="1" x14ac:dyDescent="0.25">
      <c r="A2007" s="13" t="s">
        <v>17</v>
      </c>
      <c r="B2007" s="13" t="s">
        <v>17</v>
      </c>
      <c r="C2007" s="14" t="s">
        <v>5995</v>
      </c>
      <c r="D2007" s="24" t="s">
        <v>6010</v>
      </c>
      <c r="E2007" s="14" t="s">
        <v>6011</v>
      </c>
      <c r="F2007" s="14" t="s">
        <v>2263</v>
      </c>
      <c r="G2007" s="11">
        <v>12</v>
      </c>
      <c r="H2007" s="15">
        <f>retribucións!$E$57</f>
        <v>6822.48</v>
      </c>
      <c r="I2007" s="11" t="s">
        <v>1349</v>
      </c>
      <c r="J2007" s="24" t="s">
        <v>1350</v>
      </c>
      <c r="K2007" s="11">
        <v>1</v>
      </c>
      <c r="L2007" s="14"/>
      <c r="M2007" s="14"/>
      <c r="N2007" s="12"/>
      <c r="O2007" s="25"/>
      <c r="P2007" s="14" t="s">
        <v>4669</v>
      </c>
      <c r="Q2007" s="11" t="s">
        <v>15</v>
      </c>
      <c r="R2007" s="16" t="s">
        <v>1058</v>
      </c>
      <c r="S2007" s="12"/>
      <c r="T2007" s="13" t="s">
        <v>17</v>
      </c>
      <c r="U2007" s="13" t="s">
        <v>17</v>
      </c>
      <c r="V2007" s="11">
        <v>213</v>
      </c>
      <c r="W2007" s="14" t="s">
        <v>1157</v>
      </c>
      <c r="X2007" s="14" t="s">
        <v>1158</v>
      </c>
      <c r="Y2007" s="14" t="s">
        <v>20</v>
      </c>
      <c r="Z2007" s="14">
        <v>0</v>
      </c>
      <c r="AA2007" s="14"/>
      <c r="AB2007" s="15">
        <f>retribucións!$M$71</f>
        <v>20068.13154432</v>
      </c>
      <c r="AC2007" s="15">
        <f>retribucións!$H$57</f>
        <v>20226.167297279997</v>
      </c>
      <c r="AD2007" s="15">
        <f t="shared" si="76"/>
        <v>158.0357529599969</v>
      </c>
    </row>
    <row r="2008" spans="1:30" ht="15" customHeight="1" x14ac:dyDescent="0.25">
      <c r="A2008" s="13" t="s">
        <v>17</v>
      </c>
      <c r="B2008" s="13" t="s">
        <v>119</v>
      </c>
      <c r="C2008" s="14" t="s">
        <v>5995</v>
      </c>
      <c r="D2008" s="24" t="s">
        <v>6012</v>
      </c>
      <c r="E2008" s="14" t="s">
        <v>6013</v>
      </c>
      <c r="F2008" s="14" t="s">
        <v>1348</v>
      </c>
      <c r="G2008" s="11">
        <v>12</v>
      </c>
      <c r="H2008" s="15">
        <f>retribucións!$E$57</f>
        <v>6822.48</v>
      </c>
      <c r="I2008" s="11" t="s">
        <v>1349</v>
      </c>
      <c r="J2008" s="24" t="s">
        <v>1350</v>
      </c>
      <c r="K2008" s="11">
        <v>1</v>
      </c>
      <c r="L2008" s="14"/>
      <c r="M2008" s="14"/>
      <c r="N2008" s="12"/>
      <c r="O2008" s="25"/>
      <c r="P2008" s="14" t="s">
        <v>6014</v>
      </c>
      <c r="Q2008" s="11" t="s">
        <v>15</v>
      </c>
      <c r="R2008" s="16">
        <v>1061</v>
      </c>
      <c r="S2008" s="12"/>
      <c r="T2008" s="13" t="s">
        <v>17</v>
      </c>
      <c r="U2008" s="13" t="s">
        <v>6687</v>
      </c>
      <c r="V2008" s="11" t="s">
        <v>119</v>
      </c>
      <c r="W2008" s="14" t="s">
        <v>119</v>
      </c>
      <c r="X2008" s="14" t="s">
        <v>119</v>
      </c>
      <c r="Y2008" s="14" t="s">
        <v>119</v>
      </c>
      <c r="Z2008" s="14" t="s">
        <v>119</v>
      </c>
      <c r="AA2008" s="14"/>
      <c r="AB2008" s="15">
        <f>retribucións!$I$71</f>
        <v>19482.845169600001</v>
      </c>
      <c r="AC2008" s="15">
        <f>retribucións!$H$57</f>
        <v>20226.167297279997</v>
      </c>
      <c r="AD2008" s="15">
        <f t="shared" si="76"/>
        <v>743.3221276799959</v>
      </c>
    </row>
    <row r="2009" spans="1:30" ht="15" customHeight="1" x14ac:dyDescent="0.25">
      <c r="A2009" s="13" t="s">
        <v>17</v>
      </c>
      <c r="B2009" s="13" t="s">
        <v>119</v>
      </c>
      <c r="C2009" s="14" t="s">
        <v>6015</v>
      </c>
      <c r="D2009" s="24" t="s">
        <v>6016</v>
      </c>
      <c r="E2009" s="14" t="s">
        <v>6017</v>
      </c>
      <c r="F2009" s="14" t="s">
        <v>1903</v>
      </c>
      <c r="G2009" s="11">
        <v>12</v>
      </c>
      <c r="H2009" s="15">
        <f>retribucións!$E$57</f>
        <v>6822.48</v>
      </c>
      <c r="I2009" s="11" t="s">
        <v>1349</v>
      </c>
      <c r="J2009" s="24" t="s">
        <v>1350</v>
      </c>
      <c r="K2009" s="11">
        <v>1</v>
      </c>
      <c r="L2009" s="14"/>
      <c r="M2009" s="14"/>
      <c r="N2009" s="12"/>
      <c r="O2009" s="25"/>
      <c r="P2009" s="14" t="s">
        <v>4669</v>
      </c>
      <c r="Q2009" s="11" t="s">
        <v>15</v>
      </c>
      <c r="R2009" s="16" t="s">
        <v>1053</v>
      </c>
      <c r="S2009" s="12"/>
      <c r="T2009" s="13" t="s">
        <v>17</v>
      </c>
      <c r="U2009" s="13" t="s">
        <v>6687</v>
      </c>
      <c r="V2009" s="11" t="s">
        <v>119</v>
      </c>
      <c r="W2009" s="14" t="s">
        <v>119</v>
      </c>
      <c r="X2009" s="14" t="s">
        <v>119</v>
      </c>
      <c r="Y2009" s="14" t="s">
        <v>119</v>
      </c>
      <c r="Z2009" s="14" t="s">
        <v>119</v>
      </c>
      <c r="AA2009" s="14"/>
      <c r="AB2009" s="15">
        <f>retribucións!$M$71</f>
        <v>20068.13154432</v>
      </c>
      <c r="AC2009" s="15">
        <f>retribucións!$H$57</f>
        <v>20226.167297279997</v>
      </c>
      <c r="AD2009" s="15">
        <f t="shared" si="76"/>
        <v>158.0357529599969</v>
      </c>
    </row>
    <row r="2010" spans="1:30" ht="15" customHeight="1" x14ac:dyDescent="0.25">
      <c r="A2010" s="13" t="s">
        <v>17</v>
      </c>
      <c r="B2010" s="13" t="s">
        <v>119</v>
      </c>
      <c r="C2010" s="14" t="s">
        <v>6015</v>
      </c>
      <c r="D2010" s="24" t="s">
        <v>6018</v>
      </c>
      <c r="E2010" s="14" t="s">
        <v>6019</v>
      </c>
      <c r="F2010" s="14" t="s">
        <v>1903</v>
      </c>
      <c r="G2010" s="11">
        <v>12</v>
      </c>
      <c r="H2010" s="15">
        <f>retribucións!$E$57</f>
        <v>6822.48</v>
      </c>
      <c r="I2010" s="11" t="s">
        <v>1349</v>
      </c>
      <c r="J2010" s="24" t="s">
        <v>1350</v>
      </c>
      <c r="K2010" s="11">
        <v>1</v>
      </c>
      <c r="L2010" s="14"/>
      <c r="M2010" s="14"/>
      <c r="N2010" s="12"/>
      <c r="O2010" s="25"/>
      <c r="P2010" s="14" t="s">
        <v>4669</v>
      </c>
      <c r="Q2010" s="11" t="s">
        <v>15</v>
      </c>
      <c r="R2010" s="16" t="s">
        <v>1053</v>
      </c>
      <c r="S2010" s="12"/>
      <c r="T2010" s="13" t="s">
        <v>17</v>
      </c>
      <c r="U2010" s="13" t="s">
        <v>6687</v>
      </c>
      <c r="V2010" s="11" t="s">
        <v>119</v>
      </c>
      <c r="W2010" s="14" t="s">
        <v>119</v>
      </c>
      <c r="X2010" s="14" t="s">
        <v>119</v>
      </c>
      <c r="Y2010" s="14" t="s">
        <v>119</v>
      </c>
      <c r="Z2010" s="14" t="s">
        <v>119</v>
      </c>
      <c r="AA2010" s="14"/>
      <c r="AB2010" s="15">
        <f>retribucións!$M$71</f>
        <v>20068.13154432</v>
      </c>
      <c r="AC2010" s="15">
        <f>retribucións!$H$57</f>
        <v>20226.167297279997</v>
      </c>
      <c r="AD2010" s="15">
        <f t="shared" si="76"/>
        <v>158.0357529599969</v>
      </c>
    </row>
    <row r="2011" spans="1:30" ht="15" customHeight="1" x14ac:dyDescent="0.25">
      <c r="A2011" s="13" t="s">
        <v>17</v>
      </c>
      <c r="B2011" s="13" t="s">
        <v>17</v>
      </c>
      <c r="C2011" s="14" t="s">
        <v>6015</v>
      </c>
      <c r="D2011" s="24" t="s">
        <v>6020</v>
      </c>
      <c r="E2011" s="14" t="s">
        <v>6021</v>
      </c>
      <c r="F2011" s="14" t="s">
        <v>1903</v>
      </c>
      <c r="G2011" s="11">
        <v>12</v>
      </c>
      <c r="H2011" s="15">
        <f>retribucións!$E$57</f>
        <v>6822.48</v>
      </c>
      <c r="I2011" s="11" t="s">
        <v>1349</v>
      </c>
      <c r="J2011" s="24" t="s">
        <v>1350</v>
      </c>
      <c r="K2011" s="11">
        <v>1</v>
      </c>
      <c r="L2011" s="14"/>
      <c r="M2011" s="14"/>
      <c r="N2011" s="12"/>
      <c r="O2011" s="25"/>
      <c r="P2011" s="14" t="s">
        <v>4669</v>
      </c>
      <c r="Q2011" s="11" t="s">
        <v>15</v>
      </c>
      <c r="R2011" s="16" t="s">
        <v>1053</v>
      </c>
      <c r="S2011" s="12"/>
      <c r="T2011" s="13" t="s">
        <v>17</v>
      </c>
      <c r="U2011" s="13" t="s">
        <v>17</v>
      </c>
      <c r="V2011" s="11">
        <v>332</v>
      </c>
      <c r="W2011" s="14" t="s">
        <v>1159</v>
      </c>
      <c r="X2011" s="14" t="s">
        <v>1160</v>
      </c>
      <c r="Y2011" s="14" t="s">
        <v>20</v>
      </c>
      <c r="Z2011" s="14">
        <v>0</v>
      </c>
      <c r="AA2011" s="14"/>
      <c r="AB2011" s="15">
        <f>retribucións!$M$71</f>
        <v>20068.13154432</v>
      </c>
      <c r="AC2011" s="15">
        <f>retribucións!$H$57</f>
        <v>20226.167297279997</v>
      </c>
      <c r="AD2011" s="15">
        <f t="shared" si="76"/>
        <v>158.0357529599969</v>
      </c>
    </row>
    <row r="2012" spans="1:30" ht="15" customHeight="1" x14ac:dyDescent="0.25">
      <c r="A2012" s="13" t="s">
        <v>17</v>
      </c>
      <c r="B2012" s="13" t="s">
        <v>17</v>
      </c>
      <c r="C2012" s="14" t="s">
        <v>6015</v>
      </c>
      <c r="D2012" s="24" t="s">
        <v>6022</v>
      </c>
      <c r="E2012" s="14" t="s">
        <v>6023</v>
      </c>
      <c r="F2012" s="14" t="s">
        <v>2263</v>
      </c>
      <c r="G2012" s="11">
        <v>12</v>
      </c>
      <c r="H2012" s="15">
        <f>retribucións!$E$57</f>
        <v>6822.48</v>
      </c>
      <c r="I2012" s="11" t="s">
        <v>1349</v>
      </c>
      <c r="J2012" s="24" t="s">
        <v>1350</v>
      </c>
      <c r="K2012" s="11">
        <v>1</v>
      </c>
      <c r="L2012" s="14"/>
      <c r="M2012" s="14"/>
      <c r="N2012" s="12"/>
      <c r="O2012" s="25"/>
      <c r="P2012" s="14" t="s">
        <v>4669</v>
      </c>
      <c r="Q2012" s="11" t="s">
        <v>15</v>
      </c>
      <c r="R2012" s="16" t="s">
        <v>1058</v>
      </c>
      <c r="S2012" s="12"/>
      <c r="T2012" s="13" t="s">
        <v>17</v>
      </c>
      <c r="U2012" s="13" t="s">
        <v>17</v>
      </c>
      <c r="V2012" s="11">
        <v>95</v>
      </c>
      <c r="W2012" s="14" t="s">
        <v>1161</v>
      </c>
      <c r="X2012" s="14" t="s">
        <v>1162</v>
      </c>
      <c r="Y2012" s="14" t="s">
        <v>20</v>
      </c>
      <c r="Z2012" s="14">
        <v>0</v>
      </c>
      <c r="AA2012" s="14"/>
      <c r="AB2012" s="15">
        <f>retribucións!$M$71</f>
        <v>20068.13154432</v>
      </c>
      <c r="AC2012" s="15">
        <f>retribucións!$H$57</f>
        <v>20226.167297279997</v>
      </c>
      <c r="AD2012" s="15">
        <f t="shared" si="76"/>
        <v>158.0357529599969</v>
      </c>
    </row>
    <row r="2013" spans="1:30" ht="15" customHeight="1" x14ac:dyDescent="0.25">
      <c r="A2013" s="13" t="s">
        <v>17</v>
      </c>
      <c r="B2013" s="13" t="s">
        <v>17</v>
      </c>
      <c r="C2013" s="14" t="s">
        <v>6015</v>
      </c>
      <c r="D2013" s="24" t="s">
        <v>6024</v>
      </c>
      <c r="E2013" s="14" t="s">
        <v>6025</v>
      </c>
      <c r="F2013" s="14" t="s">
        <v>2263</v>
      </c>
      <c r="G2013" s="11">
        <v>12</v>
      </c>
      <c r="H2013" s="15">
        <f>retribucións!$E$57</f>
        <v>6822.48</v>
      </c>
      <c r="I2013" s="11" t="s">
        <v>1349</v>
      </c>
      <c r="J2013" s="24" t="s">
        <v>1350</v>
      </c>
      <c r="K2013" s="11">
        <v>1</v>
      </c>
      <c r="L2013" s="14"/>
      <c r="M2013" s="14"/>
      <c r="N2013" s="12"/>
      <c r="O2013" s="25"/>
      <c r="P2013" s="14" t="s">
        <v>4669</v>
      </c>
      <c r="Q2013" s="11" t="s">
        <v>15</v>
      </c>
      <c r="R2013" s="16" t="s">
        <v>1058</v>
      </c>
      <c r="S2013" s="12"/>
      <c r="T2013" s="13" t="s">
        <v>17</v>
      </c>
      <c r="U2013" s="13" t="s">
        <v>17</v>
      </c>
      <c r="V2013" s="11">
        <v>578</v>
      </c>
      <c r="W2013" s="14" t="s">
        <v>1163</v>
      </c>
      <c r="X2013" s="14" t="s">
        <v>1164</v>
      </c>
      <c r="Y2013" s="14" t="s">
        <v>20</v>
      </c>
      <c r="Z2013" s="14">
        <v>0</v>
      </c>
      <c r="AA2013" s="14"/>
      <c r="AB2013" s="15">
        <f>retribucións!$M$71</f>
        <v>20068.13154432</v>
      </c>
      <c r="AC2013" s="15">
        <f>retribucións!$H$57</f>
        <v>20226.167297279997</v>
      </c>
      <c r="AD2013" s="15">
        <f t="shared" si="76"/>
        <v>158.0357529599969</v>
      </c>
    </row>
    <row r="2014" spans="1:30" ht="15" customHeight="1" x14ac:dyDescent="0.25">
      <c r="A2014" s="13" t="s">
        <v>17</v>
      </c>
      <c r="B2014" s="13" t="s">
        <v>119</v>
      </c>
      <c r="C2014" s="14" t="s">
        <v>6015</v>
      </c>
      <c r="D2014" s="24" t="s">
        <v>6026</v>
      </c>
      <c r="E2014" s="14" t="s">
        <v>6027</v>
      </c>
      <c r="F2014" s="14" t="s">
        <v>2263</v>
      </c>
      <c r="G2014" s="11">
        <v>12</v>
      </c>
      <c r="H2014" s="15">
        <f>retribucións!$E$57</f>
        <v>6822.48</v>
      </c>
      <c r="I2014" s="11" t="s">
        <v>1349</v>
      </c>
      <c r="J2014" s="24" t="s">
        <v>1350</v>
      </c>
      <c r="K2014" s="11">
        <v>1</v>
      </c>
      <c r="L2014" s="14"/>
      <c r="M2014" s="14"/>
      <c r="N2014" s="12"/>
      <c r="O2014" s="25"/>
      <c r="P2014" s="14" t="s">
        <v>4669</v>
      </c>
      <c r="Q2014" s="11" t="s">
        <v>15</v>
      </c>
      <c r="R2014" s="16" t="s">
        <v>1058</v>
      </c>
      <c r="S2014" s="12"/>
      <c r="T2014" s="13" t="s">
        <v>17</v>
      </c>
      <c r="U2014" s="13" t="s">
        <v>6687</v>
      </c>
      <c r="V2014" s="11" t="s">
        <v>119</v>
      </c>
      <c r="W2014" s="14" t="s">
        <v>119</v>
      </c>
      <c r="X2014" s="14" t="s">
        <v>119</v>
      </c>
      <c r="Y2014" s="14" t="s">
        <v>119</v>
      </c>
      <c r="Z2014" s="14" t="s">
        <v>119</v>
      </c>
      <c r="AA2014" s="14"/>
      <c r="AB2014" s="15">
        <f>retribucións!$M$71</f>
        <v>20068.13154432</v>
      </c>
      <c r="AC2014" s="15">
        <f>retribucións!$H$57</f>
        <v>20226.167297279997</v>
      </c>
      <c r="AD2014" s="15">
        <f t="shared" si="76"/>
        <v>158.0357529599969</v>
      </c>
    </row>
    <row r="2015" spans="1:30" ht="15" customHeight="1" x14ac:dyDescent="0.25">
      <c r="A2015" s="13" t="s">
        <v>17</v>
      </c>
      <c r="B2015" s="13" t="s">
        <v>17</v>
      </c>
      <c r="C2015" s="14" t="s">
        <v>6015</v>
      </c>
      <c r="D2015" s="24" t="s">
        <v>6028</v>
      </c>
      <c r="E2015" s="14" t="s">
        <v>6029</v>
      </c>
      <c r="F2015" s="14" t="s">
        <v>2263</v>
      </c>
      <c r="G2015" s="11">
        <v>12</v>
      </c>
      <c r="H2015" s="15">
        <f>retribucións!$E$57</f>
        <v>6822.48</v>
      </c>
      <c r="I2015" s="11" t="s">
        <v>1349</v>
      </c>
      <c r="J2015" s="24" t="s">
        <v>1350</v>
      </c>
      <c r="K2015" s="11">
        <v>1</v>
      </c>
      <c r="L2015" s="14"/>
      <c r="M2015" s="14"/>
      <c r="N2015" s="12"/>
      <c r="O2015" s="25"/>
      <c r="P2015" s="14" t="s">
        <v>4669</v>
      </c>
      <c r="Q2015" s="11" t="s">
        <v>15</v>
      </c>
      <c r="R2015" s="16" t="s">
        <v>1058</v>
      </c>
      <c r="S2015" s="12"/>
      <c r="T2015" s="13" t="s">
        <v>17</v>
      </c>
      <c r="U2015" s="13" t="s">
        <v>17</v>
      </c>
      <c r="V2015" s="11">
        <v>346</v>
      </c>
      <c r="W2015" s="14" t="s">
        <v>1165</v>
      </c>
      <c r="X2015" s="14" t="s">
        <v>1166</v>
      </c>
      <c r="Y2015" s="14" t="s">
        <v>20</v>
      </c>
      <c r="Z2015" s="14">
        <v>0</v>
      </c>
      <c r="AA2015" s="14"/>
      <c r="AB2015" s="15">
        <f>retribucións!$M$71</f>
        <v>20068.13154432</v>
      </c>
      <c r="AC2015" s="15">
        <f>retribucións!$H$57</f>
        <v>20226.167297279997</v>
      </c>
      <c r="AD2015" s="15">
        <f t="shared" si="76"/>
        <v>158.0357529599969</v>
      </c>
    </row>
    <row r="2016" spans="1:30" ht="15" customHeight="1" x14ac:dyDescent="0.25">
      <c r="A2016" s="13" t="s">
        <v>17</v>
      </c>
      <c r="B2016" s="13" t="s">
        <v>119</v>
      </c>
      <c r="C2016" s="14" t="s">
        <v>6015</v>
      </c>
      <c r="D2016" s="24" t="s">
        <v>6030</v>
      </c>
      <c r="E2016" s="14" t="s">
        <v>6031</v>
      </c>
      <c r="F2016" s="14" t="s">
        <v>2263</v>
      </c>
      <c r="G2016" s="11">
        <v>12</v>
      </c>
      <c r="H2016" s="15">
        <f>retribucións!$E$57</f>
        <v>6822.48</v>
      </c>
      <c r="I2016" s="11" t="s">
        <v>1349</v>
      </c>
      <c r="J2016" s="24" t="s">
        <v>1350</v>
      </c>
      <c r="K2016" s="11">
        <v>1</v>
      </c>
      <c r="L2016" s="14"/>
      <c r="M2016" s="14"/>
      <c r="N2016" s="12"/>
      <c r="O2016" s="25"/>
      <c r="P2016" s="14" t="s">
        <v>4669</v>
      </c>
      <c r="Q2016" s="11" t="s">
        <v>15</v>
      </c>
      <c r="R2016" s="16" t="s">
        <v>5809</v>
      </c>
      <c r="S2016" s="12"/>
      <c r="T2016" s="13" t="s">
        <v>17</v>
      </c>
      <c r="U2016" s="13" t="s">
        <v>6687</v>
      </c>
      <c r="V2016" s="11" t="s">
        <v>119</v>
      </c>
      <c r="W2016" s="14" t="s">
        <v>119</v>
      </c>
      <c r="X2016" s="14" t="s">
        <v>119</v>
      </c>
      <c r="Y2016" s="14" t="s">
        <v>119</v>
      </c>
      <c r="Z2016" s="14" t="s">
        <v>119</v>
      </c>
      <c r="AA2016" s="14"/>
      <c r="AB2016" s="15">
        <f>retribucións!$M$71</f>
        <v>20068.13154432</v>
      </c>
      <c r="AC2016" s="15">
        <f>retribucións!$H$57</f>
        <v>20226.167297279997</v>
      </c>
      <c r="AD2016" s="15">
        <f t="shared" si="76"/>
        <v>158.0357529599969</v>
      </c>
    </row>
    <row r="2017" spans="1:30" ht="15" customHeight="1" x14ac:dyDescent="0.25">
      <c r="A2017" s="13" t="s">
        <v>17</v>
      </c>
      <c r="B2017" s="13" t="s">
        <v>17</v>
      </c>
      <c r="C2017" s="14" t="s">
        <v>6015</v>
      </c>
      <c r="D2017" s="24" t="s">
        <v>6032</v>
      </c>
      <c r="E2017" s="14" t="s">
        <v>6033</v>
      </c>
      <c r="F2017" s="14" t="s">
        <v>2263</v>
      </c>
      <c r="G2017" s="11">
        <v>12</v>
      </c>
      <c r="H2017" s="15">
        <f>retribucións!$E$57</f>
        <v>6822.48</v>
      </c>
      <c r="I2017" s="11" t="s">
        <v>1349</v>
      </c>
      <c r="J2017" s="24" t="s">
        <v>1350</v>
      </c>
      <c r="K2017" s="11">
        <v>1</v>
      </c>
      <c r="L2017" s="14"/>
      <c r="M2017" s="14"/>
      <c r="N2017" s="12"/>
      <c r="O2017" s="25"/>
      <c r="P2017" s="14" t="s">
        <v>4669</v>
      </c>
      <c r="Q2017" s="11" t="s">
        <v>15</v>
      </c>
      <c r="R2017" s="16" t="s">
        <v>1058</v>
      </c>
      <c r="S2017" s="12"/>
      <c r="T2017" s="13" t="s">
        <v>17</v>
      </c>
      <c r="U2017" s="13" t="s">
        <v>17</v>
      </c>
      <c r="V2017" s="11">
        <v>361</v>
      </c>
      <c r="W2017" s="14" t="s">
        <v>1167</v>
      </c>
      <c r="X2017" s="14" t="s">
        <v>1168</v>
      </c>
      <c r="Y2017" s="14" t="s">
        <v>20</v>
      </c>
      <c r="Z2017" s="14">
        <v>0</v>
      </c>
      <c r="AA2017" s="14"/>
      <c r="AB2017" s="15">
        <f>retribucións!$M$71</f>
        <v>20068.13154432</v>
      </c>
      <c r="AC2017" s="15">
        <f>retribucións!$H$57</f>
        <v>20226.167297279997</v>
      </c>
      <c r="AD2017" s="15">
        <f t="shared" si="76"/>
        <v>158.0357529599969</v>
      </c>
    </row>
    <row r="2018" spans="1:30" ht="15" customHeight="1" x14ac:dyDescent="0.25">
      <c r="A2018" s="13" t="s">
        <v>17</v>
      </c>
      <c r="B2018" s="13" t="s">
        <v>119</v>
      </c>
      <c r="C2018" s="14" t="s">
        <v>6015</v>
      </c>
      <c r="D2018" s="24" t="s">
        <v>6034</v>
      </c>
      <c r="E2018" s="14" t="s">
        <v>6035</v>
      </c>
      <c r="F2018" s="14" t="s">
        <v>2263</v>
      </c>
      <c r="G2018" s="11">
        <v>12</v>
      </c>
      <c r="H2018" s="15">
        <f>retribucións!$E$57</f>
        <v>6822.48</v>
      </c>
      <c r="I2018" s="11" t="s">
        <v>1349</v>
      </c>
      <c r="J2018" s="24" t="s">
        <v>1350</v>
      </c>
      <c r="K2018" s="11">
        <v>1</v>
      </c>
      <c r="L2018" s="14"/>
      <c r="M2018" s="14"/>
      <c r="N2018" s="12"/>
      <c r="O2018" s="25"/>
      <c r="P2018" s="14" t="s">
        <v>4669</v>
      </c>
      <c r="Q2018" s="11" t="s">
        <v>15</v>
      </c>
      <c r="R2018" s="16" t="s">
        <v>5809</v>
      </c>
      <c r="S2018" s="12"/>
      <c r="T2018" s="13" t="s">
        <v>17</v>
      </c>
      <c r="U2018" s="13" t="s">
        <v>6687</v>
      </c>
      <c r="V2018" s="11" t="s">
        <v>119</v>
      </c>
      <c r="W2018" s="14" t="s">
        <v>119</v>
      </c>
      <c r="X2018" s="14" t="s">
        <v>119</v>
      </c>
      <c r="Y2018" s="14" t="s">
        <v>119</v>
      </c>
      <c r="Z2018" s="14" t="s">
        <v>119</v>
      </c>
      <c r="AA2018" s="14"/>
      <c r="AB2018" s="15">
        <f>retribucións!$M$71</f>
        <v>20068.13154432</v>
      </c>
      <c r="AC2018" s="15">
        <f>retribucións!$H$57</f>
        <v>20226.167297279997</v>
      </c>
      <c r="AD2018" s="15">
        <f t="shared" si="76"/>
        <v>158.0357529599969</v>
      </c>
    </row>
    <row r="2019" spans="1:30" ht="15" customHeight="1" x14ac:dyDescent="0.25">
      <c r="A2019" s="13" t="s">
        <v>17</v>
      </c>
      <c r="B2019" s="13" t="s">
        <v>119</v>
      </c>
      <c r="C2019" s="14" t="s">
        <v>6015</v>
      </c>
      <c r="D2019" s="24" t="s">
        <v>6036</v>
      </c>
      <c r="E2019" s="14" t="s">
        <v>6037</v>
      </c>
      <c r="F2019" s="14" t="s">
        <v>2263</v>
      </c>
      <c r="G2019" s="11">
        <v>12</v>
      </c>
      <c r="H2019" s="15">
        <f>retribucións!$E$57</f>
        <v>6822.48</v>
      </c>
      <c r="I2019" s="11" t="s">
        <v>1349</v>
      </c>
      <c r="J2019" s="24" t="s">
        <v>1350</v>
      </c>
      <c r="K2019" s="11">
        <v>1</v>
      </c>
      <c r="L2019" s="14"/>
      <c r="M2019" s="14"/>
      <c r="N2019" s="12"/>
      <c r="O2019" s="25"/>
      <c r="P2019" s="14" t="s">
        <v>4669</v>
      </c>
      <c r="Q2019" s="11" t="s">
        <v>15</v>
      </c>
      <c r="R2019" s="16">
        <v>4208</v>
      </c>
      <c r="S2019" s="12"/>
      <c r="T2019" s="13" t="s">
        <v>17</v>
      </c>
      <c r="U2019" s="13" t="s">
        <v>6687</v>
      </c>
      <c r="V2019" s="11" t="s">
        <v>119</v>
      </c>
      <c r="W2019" s="14" t="s">
        <v>119</v>
      </c>
      <c r="X2019" s="14" t="s">
        <v>119</v>
      </c>
      <c r="Y2019" s="14" t="s">
        <v>119</v>
      </c>
      <c r="Z2019" s="14" t="s">
        <v>119</v>
      </c>
      <c r="AA2019" s="14"/>
      <c r="AB2019" s="15">
        <f>retribucións!$M$71</f>
        <v>20068.13154432</v>
      </c>
      <c r="AC2019" s="15">
        <f>retribucións!$H$57</f>
        <v>20226.167297279997</v>
      </c>
      <c r="AD2019" s="15">
        <f t="shared" si="76"/>
        <v>158.0357529599969</v>
      </c>
    </row>
    <row r="2020" spans="1:30" ht="15" customHeight="1" x14ac:dyDescent="0.25">
      <c r="A2020" s="13" t="s">
        <v>17</v>
      </c>
      <c r="B2020" s="13" t="s">
        <v>119</v>
      </c>
      <c r="C2020" s="14" t="s">
        <v>6015</v>
      </c>
      <c r="D2020" s="24" t="s">
        <v>6038</v>
      </c>
      <c r="E2020" s="14" t="s">
        <v>6039</v>
      </c>
      <c r="F2020" s="14" t="s">
        <v>2263</v>
      </c>
      <c r="G2020" s="11">
        <v>12</v>
      </c>
      <c r="H2020" s="15">
        <f>retribucións!$E$57</f>
        <v>6822.48</v>
      </c>
      <c r="I2020" s="11" t="s">
        <v>1349</v>
      </c>
      <c r="J2020" s="24" t="s">
        <v>1350</v>
      </c>
      <c r="K2020" s="11">
        <v>1</v>
      </c>
      <c r="L2020" s="14"/>
      <c r="M2020" s="14"/>
      <c r="N2020" s="12"/>
      <c r="O2020" s="25"/>
      <c r="P2020" s="14" t="s">
        <v>4669</v>
      </c>
      <c r="Q2020" s="11" t="s">
        <v>15</v>
      </c>
      <c r="R2020" s="16" t="s">
        <v>1058</v>
      </c>
      <c r="S2020" s="12"/>
      <c r="T2020" s="13" t="s">
        <v>17</v>
      </c>
      <c r="U2020" s="13" t="s">
        <v>6687</v>
      </c>
      <c r="V2020" s="11" t="s">
        <v>119</v>
      </c>
      <c r="W2020" s="14" t="s">
        <v>119</v>
      </c>
      <c r="X2020" s="14" t="s">
        <v>119</v>
      </c>
      <c r="Y2020" s="14" t="s">
        <v>119</v>
      </c>
      <c r="Z2020" s="14" t="s">
        <v>119</v>
      </c>
      <c r="AA2020" s="14"/>
      <c r="AB2020" s="15">
        <f>retribucións!$M$71</f>
        <v>20068.13154432</v>
      </c>
      <c r="AC2020" s="15">
        <f>retribucións!$H$57</f>
        <v>20226.167297279997</v>
      </c>
      <c r="AD2020" s="15">
        <f t="shared" si="76"/>
        <v>158.0357529599969</v>
      </c>
    </row>
    <row r="2021" spans="1:30" ht="15" customHeight="1" x14ac:dyDescent="0.25">
      <c r="A2021" s="13" t="s">
        <v>17</v>
      </c>
      <c r="B2021" s="13" t="s">
        <v>119</v>
      </c>
      <c r="C2021" s="14" t="s">
        <v>6015</v>
      </c>
      <c r="D2021" s="24" t="s">
        <v>6040</v>
      </c>
      <c r="E2021" s="14" t="s">
        <v>6041</v>
      </c>
      <c r="F2021" s="14" t="s">
        <v>2263</v>
      </c>
      <c r="G2021" s="11">
        <v>12</v>
      </c>
      <c r="H2021" s="15">
        <f>retribucións!$E$57</f>
        <v>6822.48</v>
      </c>
      <c r="I2021" s="11" t="s">
        <v>1349</v>
      </c>
      <c r="J2021" s="24" t="s">
        <v>1350</v>
      </c>
      <c r="K2021" s="11">
        <v>1</v>
      </c>
      <c r="L2021" s="14"/>
      <c r="M2021" s="14"/>
      <c r="N2021" s="12"/>
      <c r="O2021" s="25"/>
      <c r="P2021" s="14" t="s">
        <v>4669</v>
      </c>
      <c r="Q2021" s="11" t="s">
        <v>15</v>
      </c>
      <c r="R2021" s="16" t="s">
        <v>1058</v>
      </c>
      <c r="S2021" s="12"/>
      <c r="T2021" s="13" t="s">
        <v>17</v>
      </c>
      <c r="U2021" s="13" t="s">
        <v>6687</v>
      </c>
      <c r="V2021" s="11" t="s">
        <v>119</v>
      </c>
      <c r="W2021" s="14" t="s">
        <v>119</v>
      </c>
      <c r="X2021" s="14" t="s">
        <v>119</v>
      </c>
      <c r="Y2021" s="14" t="s">
        <v>119</v>
      </c>
      <c r="Z2021" s="14" t="s">
        <v>119</v>
      </c>
      <c r="AA2021" s="14"/>
      <c r="AB2021" s="15">
        <f>retribucións!$M$71</f>
        <v>20068.13154432</v>
      </c>
      <c r="AC2021" s="15">
        <f>retribucións!$H$57</f>
        <v>20226.167297279997</v>
      </c>
      <c r="AD2021" s="15">
        <f t="shared" si="76"/>
        <v>158.0357529599969</v>
      </c>
    </row>
    <row r="2022" spans="1:30" ht="15" customHeight="1" x14ac:dyDescent="0.25">
      <c r="A2022" s="13" t="s">
        <v>17</v>
      </c>
      <c r="B2022" s="13" t="s">
        <v>119</v>
      </c>
      <c r="C2022" s="14" t="s">
        <v>6015</v>
      </c>
      <c r="D2022" s="24" t="s">
        <v>6042</v>
      </c>
      <c r="E2022" s="14" t="s">
        <v>6043</v>
      </c>
      <c r="F2022" s="14" t="s">
        <v>2263</v>
      </c>
      <c r="G2022" s="11">
        <v>12</v>
      </c>
      <c r="H2022" s="15">
        <f>retribucións!$E$57</f>
        <v>6822.48</v>
      </c>
      <c r="I2022" s="11" t="s">
        <v>1349</v>
      </c>
      <c r="J2022" s="24" t="s">
        <v>1350</v>
      </c>
      <c r="K2022" s="11">
        <v>1</v>
      </c>
      <c r="L2022" s="14"/>
      <c r="M2022" s="14"/>
      <c r="N2022" s="12"/>
      <c r="O2022" s="25"/>
      <c r="P2022" s="14" t="s">
        <v>4669</v>
      </c>
      <c r="Q2022" s="11" t="s">
        <v>15</v>
      </c>
      <c r="R2022" s="16" t="s">
        <v>1058</v>
      </c>
      <c r="S2022" s="12"/>
      <c r="T2022" s="13" t="s">
        <v>17</v>
      </c>
      <c r="U2022" s="13" t="s">
        <v>6687</v>
      </c>
      <c r="V2022" s="11" t="s">
        <v>119</v>
      </c>
      <c r="W2022" s="14" t="s">
        <v>119</v>
      </c>
      <c r="X2022" s="14" t="s">
        <v>119</v>
      </c>
      <c r="Y2022" s="14" t="s">
        <v>119</v>
      </c>
      <c r="Z2022" s="14" t="s">
        <v>119</v>
      </c>
      <c r="AA2022" s="14"/>
      <c r="AB2022" s="15">
        <f>retribucións!$M$71</f>
        <v>20068.13154432</v>
      </c>
      <c r="AC2022" s="15">
        <f>retribucións!$H$57</f>
        <v>20226.167297279997</v>
      </c>
      <c r="AD2022" s="15">
        <f t="shared" si="76"/>
        <v>158.0357529599969</v>
      </c>
    </row>
    <row r="2023" spans="1:30" ht="15" customHeight="1" x14ac:dyDescent="0.25">
      <c r="A2023" s="13" t="s">
        <v>17</v>
      </c>
      <c r="B2023" s="13" t="s">
        <v>119</v>
      </c>
      <c r="C2023" s="14" t="s">
        <v>6015</v>
      </c>
      <c r="D2023" s="24" t="s">
        <v>6044</v>
      </c>
      <c r="E2023" s="14" t="s">
        <v>6045</v>
      </c>
      <c r="F2023" s="14" t="s">
        <v>2263</v>
      </c>
      <c r="G2023" s="11">
        <v>12</v>
      </c>
      <c r="H2023" s="15">
        <f>retribucións!$E$57</f>
        <v>6822.48</v>
      </c>
      <c r="I2023" s="11" t="s">
        <v>1349</v>
      </c>
      <c r="J2023" s="24" t="s">
        <v>1350</v>
      </c>
      <c r="K2023" s="11">
        <v>1</v>
      </c>
      <c r="L2023" s="14"/>
      <c r="M2023" s="14"/>
      <c r="N2023" s="12"/>
      <c r="O2023" s="25"/>
      <c r="P2023" s="14" t="s">
        <v>4669</v>
      </c>
      <c r="Q2023" s="11" t="s">
        <v>15</v>
      </c>
      <c r="R2023" s="16">
        <v>4208</v>
      </c>
      <c r="S2023" s="12"/>
      <c r="T2023" s="13" t="s">
        <v>17</v>
      </c>
      <c r="U2023" s="13" t="s">
        <v>6687</v>
      </c>
      <c r="V2023" s="11" t="s">
        <v>119</v>
      </c>
      <c r="W2023" s="14" t="s">
        <v>119</v>
      </c>
      <c r="X2023" s="14" t="s">
        <v>119</v>
      </c>
      <c r="Y2023" s="14" t="s">
        <v>119</v>
      </c>
      <c r="Z2023" s="14" t="s">
        <v>119</v>
      </c>
      <c r="AA2023" s="14"/>
      <c r="AB2023" s="15">
        <f>retribucións!$M$71</f>
        <v>20068.13154432</v>
      </c>
      <c r="AC2023" s="15">
        <f>retribucións!$H$57</f>
        <v>20226.167297279997</v>
      </c>
      <c r="AD2023" s="15">
        <f t="shared" si="76"/>
        <v>158.0357529599969</v>
      </c>
    </row>
    <row r="2024" spans="1:30" ht="15" customHeight="1" x14ac:dyDescent="0.25">
      <c r="A2024" s="13" t="s">
        <v>17</v>
      </c>
      <c r="B2024" s="13" t="s">
        <v>119</v>
      </c>
      <c r="C2024" s="14" t="s">
        <v>6015</v>
      </c>
      <c r="D2024" s="24" t="s">
        <v>6046</v>
      </c>
      <c r="E2024" s="14" t="s">
        <v>6047</v>
      </c>
      <c r="F2024" s="14" t="s">
        <v>2263</v>
      </c>
      <c r="G2024" s="11">
        <v>12</v>
      </c>
      <c r="H2024" s="15">
        <f>retribucións!$E$57</f>
        <v>6822.48</v>
      </c>
      <c r="I2024" s="11" t="s">
        <v>1349</v>
      </c>
      <c r="J2024" s="24" t="s">
        <v>1350</v>
      </c>
      <c r="K2024" s="11">
        <v>1</v>
      </c>
      <c r="L2024" s="14"/>
      <c r="M2024" s="14"/>
      <c r="N2024" s="12"/>
      <c r="O2024" s="25"/>
      <c r="P2024" s="14" t="s">
        <v>4669</v>
      </c>
      <c r="Q2024" s="11" t="s">
        <v>15</v>
      </c>
      <c r="R2024" s="16" t="s">
        <v>1058</v>
      </c>
      <c r="S2024" s="12"/>
      <c r="T2024" s="13" t="s">
        <v>17</v>
      </c>
      <c r="U2024" s="13" t="s">
        <v>6687</v>
      </c>
      <c r="V2024" s="11" t="s">
        <v>119</v>
      </c>
      <c r="W2024" s="14" t="s">
        <v>119</v>
      </c>
      <c r="X2024" s="14" t="s">
        <v>119</v>
      </c>
      <c r="Y2024" s="14" t="s">
        <v>119</v>
      </c>
      <c r="Z2024" s="14" t="s">
        <v>119</v>
      </c>
      <c r="AA2024" s="14"/>
      <c r="AB2024" s="15">
        <f>retribucións!$M$71</f>
        <v>20068.13154432</v>
      </c>
      <c r="AC2024" s="15">
        <f>retribucións!$H$57</f>
        <v>20226.167297279997</v>
      </c>
      <c r="AD2024" s="15">
        <f t="shared" si="76"/>
        <v>158.0357529599969</v>
      </c>
    </row>
    <row r="2025" spans="1:30" ht="15" customHeight="1" x14ac:dyDescent="0.25">
      <c r="A2025" s="13" t="s">
        <v>17</v>
      </c>
      <c r="B2025" s="13" t="s">
        <v>119</v>
      </c>
      <c r="C2025" s="14" t="s">
        <v>6048</v>
      </c>
      <c r="D2025" s="24" t="s">
        <v>6049</v>
      </c>
      <c r="E2025" s="14" t="s">
        <v>6050</v>
      </c>
      <c r="F2025" s="14" t="s">
        <v>1903</v>
      </c>
      <c r="G2025" s="11">
        <v>14</v>
      </c>
      <c r="H2025" s="15">
        <f>retribucións!$E$55</f>
        <v>7157.92</v>
      </c>
      <c r="I2025" s="11" t="s">
        <v>1349</v>
      </c>
      <c r="J2025" s="24" t="s">
        <v>1350</v>
      </c>
      <c r="K2025" s="11">
        <v>1</v>
      </c>
      <c r="L2025" s="14"/>
      <c r="M2025" s="14"/>
      <c r="N2025" s="12"/>
      <c r="O2025" s="25"/>
      <c r="P2025" s="14" t="s">
        <v>4750</v>
      </c>
      <c r="Q2025" s="11" t="s">
        <v>15</v>
      </c>
      <c r="R2025" s="16"/>
      <c r="S2025" s="12"/>
      <c r="T2025" s="13" t="s">
        <v>17</v>
      </c>
      <c r="U2025" s="13" t="s">
        <v>6687</v>
      </c>
      <c r="V2025" s="11" t="s">
        <v>119</v>
      </c>
      <c r="W2025" s="14" t="s">
        <v>119</v>
      </c>
      <c r="X2025" s="14" t="s">
        <v>119</v>
      </c>
      <c r="Y2025" s="14" t="s">
        <v>119</v>
      </c>
      <c r="Z2025" s="14" t="s">
        <v>119</v>
      </c>
      <c r="AA2025" s="14"/>
      <c r="AB2025" s="15">
        <f>retribucións!$N$71</f>
        <v>21167.275024320003</v>
      </c>
      <c r="AC2025" s="15">
        <f>retribucións!$H$55</f>
        <v>21327.358496639998</v>
      </c>
      <c r="AD2025" s="15">
        <f t="shared" si="76"/>
        <v>160.08347231999505</v>
      </c>
    </row>
    <row r="2026" spans="1:30" ht="15" customHeight="1" x14ac:dyDescent="0.25">
      <c r="A2026" s="13" t="s">
        <v>17</v>
      </c>
      <c r="B2026" s="13" t="s">
        <v>119</v>
      </c>
      <c r="C2026" s="14" t="s">
        <v>6048</v>
      </c>
      <c r="D2026" s="24" t="s">
        <v>6051</v>
      </c>
      <c r="E2026" s="14" t="s">
        <v>6052</v>
      </c>
      <c r="F2026" s="14" t="s">
        <v>1903</v>
      </c>
      <c r="G2026" s="11">
        <v>14</v>
      </c>
      <c r="H2026" s="15">
        <f>retribucións!$E$55</f>
        <v>7157.92</v>
      </c>
      <c r="I2026" s="11" t="s">
        <v>1349</v>
      </c>
      <c r="J2026" s="24" t="s">
        <v>1350</v>
      </c>
      <c r="K2026" s="11">
        <v>1</v>
      </c>
      <c r="L2026" s="14"/>
      <c r="M2026" s="14"/>
      <c r="N2026" s="12"/>
      <c r="O2026" s="25"/>
      <c r="P2026" s="14" t="s">
        <v>4750</v>
      </c>
      <c r="Q2026" s="11" t="s">
        <v>15</v>
      </c>
      <c r="R2026" s="16"/>
      <c r="S2026" s="12"/>
      <c r="T2026" s="13" t="s">
        <v>17</v>
      </c>
      <c r="U2026" s="13" t="s">
        <v>6687</v>
      </c>
      <c r="V2026" s="11" t="s">
        <v>119</v>
      </c>
      <c r="W2026" s="14" t="s">
        <v>119</v>
      </c>
      <c r="X2026" s="14" t="s">
        <v>119</v>
      </c>
      <c r="Y2026" s="14" t="s">
        <v>119</v>
      </c>
      <c r="Z2026" s="14" t="s">
        <v>119</v>
      </c>
      <c r="AA2026" s="14"/>
      <c r="AB2026" s="15">
        <f>retribucións!$N$71</f>
        <v>21167.275024320003</v>
      </c>
      <c r="AC2026" s="15">
        <f>retribucións!$H$55</f>
        <v>21327.358496639998</v>
      </c>
      <c r="AD2026" s="15">
        <f t="shared" si="76"/>
        <v>160.08347231999505</v>
      </c>
    </row>
    <row r="2027" spans="1:30" ht="15" customHeight="1" x14ac:dyDescent="0.25">
      <c r="A2027" s="13" t="s">
        <v>17</v>
      </c>
      <c r="B2027" s="13" t="s">
        <v>119</v>
      </c>
      <c r="C2027" s="14" t="s">
        <v>6048</v>
      </c>
      <c r="D2027" s="24" t="s">
        <v>6053</v>
      </c>
      <c r="E2027" s="14" t="s">
        <v>6054</v>
      </c>
      <c r="F2027" s="14" t="s">
        <v>2263</v>
      </c>
      <c r="G2027" s="11">
        <v>14</v>
      </c>
      <c r="H2027" s="15">
        <f>retribucións!$E$55</f>
        <v>7157.92</v>
      </c>
      <c r="I2027" s="11" t="s">
        <v>1349</v>
      </c>
      <c r="J2027" s="24" t="s">
        <v>1350</v>
      </c>
      <c r="K2027" s="11">
        <v>1</v>
      </c>
      <c r="L2027" s="14"/>
      <c r="M2027" s="14"/>
      <c r="N2027" s="12"/>
      <c r="O2027" s="25"/>
      <c r="P2027" s="14" t="s">
        <v>4750</v>
      </c>
      <c r="Q2027" s="11" t="s">
        <v>15</v>
      </c>
      <c r="R2027" s="16" t="s">
        <v>1001</v>
      </c>
      <c r="S2027" s="12"/>
      <c r="T2027" s="13" t="s">
        <v>17</v>
      </c>
      <c r="U2027" s="13" t="s">
        <v>6687</v>
      </c>
      <c r="V2027" s="11" t="s">
        <v>119</v>
      </c>
      <c r="W2027" s="14" t="s">
        <v>119</v>
      </c>
      <c r="X2027" s="14" t="s">
        <v>119</v>
      </c>
      <c r="Y2027" s="14" t="s">
        <v>119</v>
      </c>
      <c r="Z2027" s="14" t="s">
        <v>119</v>
      </c>
      <c r="AA2027" s="14"/>
      <c r="AB2027" s="15">
        <f>retribucións!$N$71</f>
        <v>21167.275024320003</v>
      </c>
      <c r="AC2027" s="15">
        <f>retribucións!$H$55</f>
        <v>21327.358496639998</v>
      </c>
      <c r="AD2027" s="15">
        <f t="shared" si="76"/>
        <v>160.08347231999505</v>
      </c>
    </row>
    <row r="2028" spans="1:30" ht="15" customHeight="1" x14ac:dyDescent="0.25">
      <c r="A2028" s="13" t="s">
        <v>17</v>
      </c>
      <c r="B2028" s="13" t="s">
        <v>119</v>
      </c>
      <c r="C2028" s="14" t="s">
        <v>6048</v>
      </c>
      <c r="D2028" s="24" t="s">
        <v>6055</v>
      </c>
      <c r="E2028" s="14" t="s">
        <v>6056</v>
      </c>
      <c r="F2028" s="14" t="s">
        <v>2263</v>
      </c>
      <c r="G2028" s="11">
        <v>14</v>
      </c>
      <c r="H2028" s="15">
        <f>retribucións!$E$55</f>
        <v>7157.92</v>
      </c>
      <c r="I2028" s="11" t="s">
        <v>1349</v>
      </c>
      <c r="J2028" s="24" t="s">
        <v>1350</v>
      </c>
      <c r="K2028" s="11">
        <v>1</v>
      </c>
      <c r="L2028" s="14"/>
      <c r="M2028" s="14"/>
      <c r="N2028" s="12"/>
      <c r="O2028" s="25"/>
      <c r="P2028" s="14" t="s">
        <v>4750</v>
      </c>
      <c r="Q2028" s="11" t="s">
        <v>15</v>
      </c>
      <c r="R2028" s="16">
        <v>4205</v>
      </c>
      <c r="S2028" s="12"/>
      <c r="T2028" s="13" t="s">
        <v>17</v>
      </c>
      <c r="U2028" s="13" t="s">
        <v>6687</v>
      </c>
      <c r="V2028" s="11" t="s">
        <v>119</v>
      </c>
      <c r="W2028" s="14" t="s">
        <v>119</v>
      </c>
      <c r="X2028" s="14" t="s">
        <v>119</v>
      </c>
      <c r="Y2028" s="14" t="s">
        <v>119</v>
      </c>
      <c r="Z2028" s="14" t="s">
        <v>119</v>
      </c>
      <c r="AA2028" s="14"/>
      <c r="AB2028" s="15">
        <f>retribucións!$N$71</f>
        <v>21167.275024320003</v>
      </c>
      <c r="AC2028" s="15">
        <f>retribucións!$H$55</f>
        <v>21327.358496639998</v>
      </c>
      <c r="AD2028" s="15">
        <f t="shared" si="76"/>
        <v>160.08347231999505</v>
      </c>
    </row>
    <row r="2029" spans="1:30" ht="15" customHeight="1" x14ac:dyDescent="0.25">
      <c r="A2029" s="13" t="s">
        <v>17</v>
      </c>
      <c r="B2029" s="13" t="s">
        <v>119</v>
      </c>
      <c r="C2029" s="14" t="s">
        <v>6048</v>
      </c>
      <c r="D2029" s="24" t="s">
        <v>6057</v>
      </c>
      <c r="E2029" s="14" t="s">
        <v>6058</v>
      </c>
      <c r="F2029" s="14" t="s">
        <v>2263</v>
      </c>
      <c r="G2029" s="11">
        <v>14</v>
      </c>
      <c r="H2029" s="15">
        <f>retribucións!$E$55</f>
        <v>7157.92</v>
      </c>
      <c r="I2029" s="11" t="s">
        <v>1349</v>
      </c>
      <c r="J2029" s="24" t="s">
        <v>1350</v>
      </c>
      <c r="K2029" s="11">
        <v>1</v>
      </c>
      <c r="L2029" s="14"/>
      <c r="M2029" s="14"/>
      <c r="N2029" s="12"/>
      <c r="O2029" s="25"/>
      <c r="P2029" s="14" t="s">
        <v>4750</v>
      </c>
      <c r="Q2029" s="11" t="s">
        <v>15</v>
      </c>
      <c r="R2029" s="16" t="s">
        <v>1001</v>
      </c>
      <c r="S2029" s="12"/>
      <c r="T2029" s="13" t="s">
        <v>17</v>
      </c>
      <c r="U2029" s="13" t="s">
        <v>6687</v>
      </c>
      <c r="V2029" s="11" t="s">
        <v>119</v>
      </c>
      <c r="W2029" s="14" t="s">
        <v>119</v>
      </c>
      <c r="X2029" s="14" t="s">
        <v>119</v>
      </c>
      <c r="Y2029" s="14" t="s">
        <v>119</v>
      </c>
      <c r="Z2029" s="14" t="s">
        <v>119</v>
      </c>
      <c r="AA2029" s="14"/>
      <c r="AB2029" s="15">
        <f>retribucións!$N$71</f>
        <v>21167.275024320003</v>
      </c>
      <c r="AC2029" s="15">
        <f>retribucións!$H$55</f>
        <v>21327.358496639998</v>
      </c>
      <c r="AD2029" s="15">
        <f t="shared" si="76"/>
        <v>160.08347231999505</v>
      </c>
    </row>
    <row r="2030" spans="1:30" ht="15" customHeight="1" x14ac:dyDescent="0.25">
      <c r="A2030" s="13" t="s">
        <v>17</v>
      </c>
      <c r="B2030" s="13" t="s">
        <v>119</v>
      </c>
      <c r="C2030" s="14" t="s">
        <v>6048</v>
      </c>
      <c r="D2030" s="24" t="s">
        <v>6059</v>
      </c>
      <c r="E2030" s="14" t="s">
        <v>6060</v>
      </c>
      <c r="F2030" s="14" t="s">
        <v>2263</v>
      </c>
      <c r="G2030" s="11">
        <v>14</v>
      </c>
      <c r="H2030" s="15">
        <f>retribucións!$E$55</f>
        <v>7157.92</v>
      </c>
      <c r="I2030" s="11" t="s">
        <v>1349</v>
      </c>
      <c r="J2030" s="24" t="s">
        <v>1350</v>
      </c>
      <c r="K2030" s="11">
        <v>1</v>
      </c>
      <c r="L2030" s="14"/>
      <c r="M2030" s="14"/>
      <c r="N2030" s="12"/>
      <c r="O2030" s="25"/>
      <c r="P2030" s="14" t="s">
        <v>4750</v>
      </c>
      <c r="Q2030" s="11" t="s">
        <v>15</v>
      </c>
      <c r="R2030" s="16" t="s">
        <v>1001</v>
      </c>
      <c r="S2030" s="12"/>
      <c r="T2030" s="13" t="s">
        <v>17</v>
      </c>
      <c r="U2030" s="13" t="s">
        <v>6687</v>
      </c>
      <c r="V2030" s="11" t="s">
        <v>119</v>
      </c>
      <c r="W2030" s="14" t="s">
        <v>119</v>
      </c>
      <c r="X2030" s="14" t="s">
        <v>119</v>
      </c>
      <c r="Y2030" s="14" t="s">
        <v>119</v>
      </c>
      <c r="Z2030" s="14" t="s">
        <v>119</v>
      </c>
      <c r="AA2030" s="14"/>
      <c r="AB2030" s="15">
        <f>retribucións!$N$71</f>
        <v>21167.275024320003</v>
      </c>
      <c r="AC2030" s="15">
        <f>retribucións!$H$55</f>
        <v>21327.358496639998</v>
      </c>
      <c r="AD2030" s="15">
        <f t="shared" si="76"/>
        <v>160.08347231999505</v>
      </c>
    </row>
    <row r="2031" spans="1:30" ht="15" customHeight="1" x14ac:dyDescent="0.25">
      <c r="A2031" s="13" t="s">
        <v>17</v>
      </c>
      <c r="B2031" s="13" t="s">
        <v>119</v>
      </c>
      <c r="C2031" s="14" t="s">
        <v>6048</v>
      </c>
      <c r="D2031" s="24" t="s">
        <v>6061</v>
      </c>
      <c r="E2031" s="14" t="s">
        <v>6062</v>
      </c>
      <c r="F2031" s="14" t="s">
        <v>2263</v>
      </c>
      <c r="G2031" s="11">
        <v>14</v>
      </c>
      <c r="H2031" s="15">
        <f>retribucións!$E$55</f>
        <v>7157.92</v>
      </c>
      <c r="I2031" s="11" t="s">
        <v>1349</v>
      </c>
      <c r="J2031" s="24" t="s">
        <v>1350</v>
      </c>
      <c r="K2031" s="11">
        <v>1</v>
      </c>
      <c r="L2031" s="14"/>
      <c r="M2031" s="14"/>
      <c r="N2031" s="12"/>
      <c r="O2031" s="25"/>
      <c r="P2031" s="14" t="s">
        <v>4750</v>
      </c>
      <c r="Q2031" s="11" t="s">
        <v>15</v>
      </c>
      <c r="R2031" s="16" t="s">
        <v>1001</v>
      </c>
      <c r="S2031" s="12"/>
      <c r="T2031" s="13" t="s">
        <v>17</v>
      </c>
      <c r="U2031" s="13" t="s">
        <v>6687</v>
      </c>
      <c r="V2031" s="11" t="s">
        <v>119</v>
      </c>
      <c r="W2031" s="14" t="s">
        <v>119</v>
      </c>
      <c r="X2031" s="14" t="s">
        <v>119</v>
      </c>
      <c r="Y2031" s="14" t="s">
        <v>119</v>
      </c>
      <c r="Z2031" s="14" t="s">
        <v>119</v>
      </c>
      <c r="AA2031" s="14"/>
      <c r="AB2031" s="15">
        <f>retribucións!$N$71</f>
        <v>21167.275024320003</v>
      </c>
      <c r="AC2031" s="15">
        <f>retribucións!$H$55</f>
        <v>21327.358496639998</v>
      </c>
      <c r="AD2031" s="15">
        <f t="shared" si="76"/>
        <v>160.08347231999505</v>
      </c>
    </row>
    <row r="2032" spans="1:30" ht="15" customHeight="1" x14ac:dyDescent="0.25">
      <c r="A2032" s="13" t="s">
        <v>17</v>
      </c>
      <c r="B2032" s="13" t="s">
        <v>119</v>
      </c>
      <c r="C2032" s="14" t="s">
        <v>6048</v>
      </c>
      <c r="D2032" s="24" t="s">
        <v>6063</v>
      </c>
      <c r="E2032" s="14" t="s">
        <v>6064</v>
      </c>
      <c r="F2032" s="14" t="s">
        <v>2263</v>
      </c>
      <c r="G2032" s="11">
        <v>14</v>
      </c>
      <c r="H2032" s="15">
        <f>retribucións!$E$55</f>
        <v>7157.92</v>
      </c>
      <c r="I2032" s="11" t="s">
        <v>1349</v>
      </c>
      <c r="J2032" s="24" t="s">
        <v>1350</v>
      </c>
      <c r="K2032" s="11">
        <v>1</v>
      </c>
      <c r="L2032" s="14"/>
      <c r="M2032" s="14"/>
      <c r="N2032" s="12"/>
      <c r="O2032" s="25"/>
      <c r="P2032" s="14" t="s">
        <v>4750</v>
      </c>
      <c r="Q2032" s="11" t="s">
        <v>15</v>
      </c>
      <c r="R2032" s="16" t="s">
        <v>1001</v>
      </c>
      <c r="S2032" s="12"/>
      <c r="T2032" s="13" t="s">
        <v>17</v>
      </c>
      <c r="U2032" s="13" t="s">
        <v>6687</v>
      </c>
      <c r="V2032" s="11" t="s">
        <v>119</v>
      </c>
      <c r="W2032" s="14" t="s">
        <v>119</v>
      </c>
      <c r="X2032" s="14" t="s">
        <v>119</v>
      </c>
      <c r="Y2032" s="14" t="s">
        <v>119</v>
      </c>
      <c r="Z2032" s="14" t="s">
        <v>119</v>
      </c>
      <c r="AA2032" s="14"/>
      <c r="AB2032" s="15">
        <f>retribucións!$N$71</f>
        <v>21167.275024320003</v>
      </c>
      <c r="AC2032" s="15">
        <f>retribucións!$H$55</f>
        <v>21327.358496639998</v>
      </c>
      <c r="AD2032" s="15">
        <f t="shared" si="76"/>
        <v>160.08347231999505</v>
      </c>
    </row>
    <row r="2033" spans="1:30" ht="15" customHeight="1" x14ac:dyDescent="0.25">
      <c r="A2033" s="13" t="s">
        <v>17</v>
      </c>
      <c r="B2033" s="13" t="s">
        <v>119</v>
      </c>
      <c r="C2033" s="14" t="s">
        <v>6048</v>
      </c>
      <c r="D2033" s="24" t="s">
        <v>6065</v>
      </c>
      <c r="E2033" s="14" t="s">
        <v>6066</v>
      </c>
      <c r="F2033" s="14" t="s">
        <v>2263</v>
      </c>
      <c r="G2033" s="11">
        <v>14</v>
      </c>
      <c r="H2033" s="15">
        <f>retribucións!$E$55</f>
        <v>7157.92</v>
      </c>
      <c r="I2033" s="11" t="s">
        <v>1349</v>
      </c>
      <c r="J2033" s="24" t="s">
        <v>1350</v>
      </c>
      <c r="K2033" s="11">
        <v>1</v>
      </c>
      <c r="L2033" s="14"/>
      <c r="M2033" s="14"/>
      <c r="N2033" s="12"/>
      <c r="O2033" s="25"/>
      <c r="P2033" s="14" t="s">
        <v>4750</v>
      </c>
      <c r="Q2033" s="11" t="s">
        <v>15</v>
      </c>
      <c r="R2033" s="16" t="s">
        <v>1001</v>
      </c>
      <c r="S2033" s="12"/>
      <c r="T2033" s="13" t="s">
        <v>17</v>
      </c>
      <c r="U2033" s="13" t="s">
        <v>6687</v>
      </c>
      <c r="V2033" s="11" t="s">
        <v>119</v>
      </c>
      <c r="W2033" s="14" t="s">
        <v>119</v>
      </c>
      <c r="X2033" s="14" t="s">
        <v>119</v>
      </c>
      <c r="Y2033" s="14" t="s">
        <v>119</v>
      </c>
      <c r="Z2033" s="14" t="s">
        <v>119</v>
      </c>
      <c r="AA2033" s="14"/>
      <c r="AB2033" s="15">
        <f>retribucións!$N$71</f>
        <v>21167.275024320003</v>
      </c>
      <c r="AC2033" s="15">
        <f>retribucións!$H$55</f>
        <v>21327.358496639998</v>
      </c>
      <c r="AD2033" s="15">
        <f t="shared" ref="AD2033:AD2096" si="77">AC2033-AB2033</f>
        <v>160.08347231999505</v>
      </c>
    </row>
    <row r="2034" spans="1:30" ht="15" customHeight="1" x14ac:dyDescent="0.25">
      <c r="A2034" s="13" t="s">
        <v>17</v>
      </c>
      <c r="B2034" s="13" t="s">
        <v>119</v>
      </c>
      <c r="C2034" s="14" t="s">
        <v>6048</v>
      </c>
      <c r="D2034" s="24" t="s">
        <v>6067</v>
      </c>
      <c r="E2034" s="14" t="s">
        <v>6068</v>
      </c>
      <c r="F2034" s="14" t="s">
        <v>2263</v>
      </c>
      <c r="G2034" s="11">
        <v>14</v>
      </c>
      <c r="H2034" s="15">
        <f>retribucións!$E$55</f>
        <v>7157.92</v>
      </c>
      <c r="I2034" s="11" t="s">
        <v>1349</v>
      </c>
      <c r="J2034" s="24" t="s">
        <v>1350</v>
      </c>
      <c r="K2034" s="11">
        <v>1</v>
      </c>
      <c r="L2034" s="14"/>
      <c r="M2034" s="14"/>
      <c r="N2034" s="12"/>
      <c r="O2034" s="25"/>
      <c r="P2034" s="14" t="s">
        <v>4750</v>
      </c>
      <c r="Q2034" s="11" t="s">
        <v>15</v>
      </c>
      <c r="R2034" s="16" t="s">
        <v>1001</v>
      </c>
      <c r="S2034" s="12"/>
      <c r="T2034" s="13" t="s">
        <v>17</v>
      </c>
      <c r="U2034" s="13" t="s">
        <v>6687</v>
      </c>
      <c r="V2034" s="11" t="s">
        <v>119</v>
      </c>
      <c r="W2034" s="14" t="s">
        <v>119</v>
      </c>
      <c r="X2034" s="14" t="s">
        <v>119</v>
      </c>
      <c r="Y2034" s="14" t="s">
        <v>119</v>
      </c>
      <c r="Z2034" s="14" t="s">
        <v>119</v>
      </c>
      <c r="AA2034" s="14"/>
      <c r="AB2034" s="15">
        <f>retribucións!$N$71</f>
        <v>21167.275024320003</v>
      </c>
      <c r="AC2034" s="15">
        <f>retribucións!$H$55</f>
        <v>21327.358496639998</v>
      </c>
      <c r="AD2034" s="15">
        <f t="shared" si="77"/>
        <v>160.08347231999505</v>
      </c>
    </row>
    <row r="2035" spans="1:30" ht="15" customHeight="1" x14ac:dyDescent="0.25">
      <c r="A2035" s="13" t="s">
        <v>17</v>
      </c>
      <c r="B2035" s="13" t="s">
        <v>119</v>
      </c>
      <c r="C2035" s="14" t="s">
        <v>6048</v>
      </c>
      <c r="D2035" s="24" t="s">
        <v>6069</v>
      </c>
      <c r="E2035" s="14" t="s">
        <v>6070</v>
      </c>
      <c r="F2035" s="14" t="s">
        <v>2263</v>
      </c>
      <c r="G2035" s="11">
        <v>14</v>
      </c>
      <c r="H2035" s="15">
        <f>retribucións!$E$55</f>
        <v>7157.92</v>
      </c>
      <c r="I2035" s="11" t="s">
        <v>1349</v>
      </c>
      <c r="J2035" s="24" t="s">
        <v>1350</v>
      </c>
      <c r="K2035" s="11">
        <v>1</v>
      </c>
      <c r="L2035" s="14"/>
      <c r="M2035" s="14"/>
      <c r="N2035" s="12"/>
      <c r="O2035" s="25"/>
      <c r="P2035" s="14" t="s">
        <v>4750</v>
      </c>
      <c r="Q2035" s="11" t="s">
        <v>15</v>
      </c>
      <c r="R2035" s="16" t="s">
        <v>1001</v>
      </c>
      <c r="S2035" s="12"/>
      <c r="T2035" s="13" t="s">
        <v>17</v>
      </c>
      <c r="U2035" s="13" t="s">
        <v>6687</v>
      </c>
      <c r="V2035" s="11" t="s">
        <v>119</v>
      </c>
      <c r="W2035" s="14" t="s">
        <v>119</v>
      </c>
      <c r="X2035" s="14" t="s">
        <v>119</v>
      </c>
      <c r="Y2035" s="14" t="s">
        <v>119</v>
      </c>
      <c r="Z2035" s="14" t="s">
        <v>119</v>
      </c>
      <c r="AA2035" s="14"/>
      <c r="AB2035" s="15">
        <f>retribucións!$N$71</f>
        <v>21167.275024320003</v>
      </c>
      <c r="AC2035" s="15">
        <f>retribucións!$H$55</f>
        <v>21327.358496639998</v>
      </c>
      <c r="AD2035" s="15">
        <f t="shared" si="77"/>
        <v>160.08347231999505</v>
      </c>
    </row>
    <row r="2036" spans="1:30" ht="15" customHeight="1" x14ac:dyDescent="0.25">
      <c r="A2036" s="13" t="s">
        <v>17</v>
      </c>
      <c r="B2036" s="13" t="s">
        <v>119</v>
      </c>
      <c r="C2036" s="14" t="s">
        <v>6048</v>
      </c>
      <c r="D2036" s="24" t="s">
        <v>6071</v>
      </c>
      <c r="E2036" s="14" t="s">
        <v>6072</v>
      </c>
      <c r="F2036" s="14" t="s">
        <v>2263</v>
      </c>
      <c r="G2036" s="11">
        <v>14</v>
      </c>
      <c r="H2036" s="15">
        <f>retribucións!$E$55</f>
        <v>7157.92</v>
      </c>
      <c r="I2036" s="11" t="s">
        <v>1349</v>
      </c>
      <c r="J2036" s="24" t="s">
        <v>1350</v>
      </c>
      <c r="K2036" s="11">
        <v>1</v>
      </c>
      <c r="L2036" s="14"/>
      <c r="M2036" s="14"/>
      <c r="N2036" s="12"/>
      <c r="O2036" s="25"/>
      <c r="P2036" s="14" t="s">
        <v>4750</v>
      </c>
      <c r="Q2036" s="11" t="s">
        <v>15</v>
      </c>
      <c r="R2036" s="16" t="s">
        <v>1001</v>
      </c>
      <c r="S2036" s="12"/>
      <c r="T2036" s="13" t="s">
        <v>17</v>
      </c>
      <c r="U2036" s="13" t="s">
        <v>6687</v>
      </c>
      <c r="V2036" s="11" t="s">
        <v>119</v>
      </c>
      <c r="W2036" s="14" t="s">
        <v>119</v>
      </c>
      <c r="X2036" s="14" t="s">
        <v>119</v>
      </c>
      <c r="Y2036" s="14" t="s">
        <v>119</v>
      </c>
      <c r="Z2036" s="14" t="s">
        <v>119</v>
      </c>
      <c r="AA2036" s="14"/>
      <c r="AB2036" s="15">
        <f>retribucións!$N$71</f>
        <v>21167.275024320003</v>
      </c>
      <c r="AC2036" s="15">
        <f>retribucións!$H$55</f>
        <v>21327.358496639998</v>
      </c>
      <c r="AD2036" s="15">
        <f t="shared" si="77"/>
        <v>160.08347231999505</v>
      </c>
    </row>
    <row r="2037" spans="1:30" ht="15" customHeight="1" x14ac:dyDescent="0.25">
      <c r="A2037" s="13" t="s">
        <v>17</v>
      </c>
      <c r="B2037" s="13" t="s">
        <v>119</v>
      </c>
      <c r="C2037" s="14" t="s">
        <v>6048</v>
      </c>
      <c r="D2037" s="24" t="s">
        <v>6073</v>
      </c>
      <c r="E2037" s="14" t="s">
        <v>6074</v>
      </c>
      <c r="F2037" s="14" t="s">
        <v>2263</v>
      </c>
      <c r="G2037" s="11">
        <v>14</v>
      </c>
      <c r="H2037" s="15">
        <f>retribucións!$E$55</f>
        <v>7157.92</v>
      </c>
      <c r="I2037" s="11" t="s">
        <v>1349</v>
      </c>
      <c r="J2037" s="24" t="s">
        <v>1350</v>
      </c>
      <c r="K2037" s="11">
        <v>1</v>
      </c>
      <c r="L2037" s="14"/>
      <c r="M2037" s="14"/>
      <c r="N2037" s="12"/>
      <c r="O2037" s="25"/>
      <c r="P2037" s="14" t="s">
        <v>4750</v>
      </c>
      <c r="Q2037" s="11" t="s">
        <v>15</v>
      </c>
      <c r="R2037" s="16">
        <v>4394</v>
      </c>
      <c r="S2037" s="12"/>
      <c r="T2037" s="13" t="s">
        <v>17</v>
      </c>
      <c r="U2037" s="13" t="s">
        <v>6687</v>
      </c>
      <c r="V2037" s="11" t="s">
        <v>119</v>
      </c>
      <c r="W2037" s="14" t="s">
        <v>119</v>
      </c>
      <c r="X2037" s="14" t="s">
        <v>119</v>
      </c>
      <c r="Y2037" s="14" t="s">
        <v>119</v>
      </c>
      <c r="Z2037" s="14" t="s">
        <v>119</v>
      </c>
      <c r="AA2037" s="14"/>
      <c r="AB2037" s="15">
        <f>retribucións!$N$71</f>
        <v>21167.275024320003</v>
      </c>
      <c r="AC2037" s="15">
        <f>retribucións!$H$55</f>
        <v>21327.358496639998</v>
      </c>
      <c r="AD2037" s="15">
        <f t="shared" si="77"/>
        <v>160.08347231999505</v>
      </c>
    </row>
    <row r="2038" spans="1:30" ht="15" customHeight="1" x14ac:dyDescent="0.25">
      <c r="A2038" s="13" t="s">
        <v>17</v>
      </c>
      <c r="B2038" s="13" t="s">
        <v>119</v>
      </c>
      <c r="C2038" s="14" t="s">
        <v>6048</v>
      </c>
      <c r="D2038" s="24" t="s">
        <v>6075</v>
      </c>
      <c r="E2038" s="14" t="s">
        <v>6076</v>
      </c>
      <c r="F2038" s="14" t="s">
        <v>2263</v>
      </c>
      <c r="G2038" s="11">
        <v>14</v>
      </c>
      <c r="H2038" s="15">
        <f>retribucións!$E$55</f>
        <v>7157.92</v>
      </c>
      <c r="I2038" s="11" t="s">
        <v>1349</v>
      </c>
      <c r="J2038" s="24" t="s">
        <v>1350</v>
      </c>
      <c r="K2038" s="11">
        <v>1</v>
      </c>
      <c r="L2038" s="14"/>
      <c r="M2038" s="14"/>
      <c r="N2038" s="12"/>
      <c r="O2038" s="25"/>
      <c r="P2038" s="14" t="s">
        <v>4750</v>
      </c>
      <c r="Q2038" s="11" t="s">
        <v>15</v>
      </c>
      <c r="R2038" s="16" t="s">
        <v>1001</v>
      </c>
      <c r="S2038" s="12"/>
      <c r="T2038" s="13" t="s">
        <v>17</v>
      </c>
      <c r="U2038" s="13" t="s">
        <v>6687</v>
      </c>
      <c r="V2038" s="11" t="s">
        <v>119</v>
      </c>
      <c r="W2038" s="14" t="s">
        <v>119</v>
      </c>
      <c r="X2038" s="14" t="s">
        <v>119</v>
      </c>
      <c r="Y2038" s="14" t="s">
        <v>119</v>
      </c>
      <c r="Z2038" s="14" t="s">
        <v>119</v>
      </c>
      <c r="AA2038" s="14"/>
      <c r="AB2038" s="15">
        <f>retribucións!$N$71</f>
        <v>21167.275024320003</v>
      </c>
      <c r="AC2038" s="15">
        <f>retribucións!$H$55</f>
        <v>21327.358496639998</v>
      </c>
      <c r="AD2038" s="15">
        <f t="shared" si="77"/>
        <v>160.08347231999505</v>
      </c>
    </row>
    <row r="2039" spans="1:30" ht="15" customHeight="1" x14ac:dyDescent="0.25">
      <c r="A2039" s="13" t="s">
        <v>17</v>
      </c>
      <c r="B2039" s="13" t="s">
        <v>119</v>
      </c>
      <c r="C2039" s="14" t="s">
        <v>6048</v>
      </c>
      <c r="D2039" s="24" t="s">
        <v>6077</v>
      </c>
      <c r="E2039" s="14" t="s">
        <v>6078</v>
      </c>
      <c r="F2039" s="14" t="s">
        <v>2263</v>
      </c>
      <c r="G2039" s="11">
        <v>14</v>
      </c>
      <c r="H2039" s="15">
        <f>retribucións!$E$55</f>
        <v>7157.92</v>
      </c>
      <c r="I2039" s="11" t="s">
        <v>1349</v>
      </c>
      <c r="J2039" s="24" t="s">
        <v>1350</v>
      </c>
      <c r="K2039" s="11">
        <v>1</v>
      </c>
      <c r="L2039" s="14"/>
      <c r="M2039" s="14"/>
      <c r="N2039" s="12"/>
      <c r="O2039" s="25"/>
      <c r="P2039" s="14" t="s">
        <v>4750</v>
      </c>
      <c r="Q2039" s="11" t="s">
        <v>15</v>
      </c>
      <c r="R2039" s="16" t="s">
        <v>1001</v>
      </c>
      <c r="S2039" s="12"/>
      <c r="T2039" s="13" t="s">
        <v>17</v>
      </c>
      <c r="U2039" s="13" t="s">
        <v>6687</v>
      </c>
      <c r="V2039" s="11" t="s">
        <v>119</v>
      </c>
      <c r="W2039" s="14" t="s">
        <v>119</v>
      </c>
      <c r="X2039" s="14" t="s">
        <v>119</v>
      </c>
      <c r="Y2039" s="14" t="s">
        <v>119</v>
      </c>
      <c r="Z2039" s="14" t="s">
        <v>119</v>
      </c>
      <c r="AA2039" s="14"/>
      <c r="AB2039" s="15">
        <f>retribucións!$N$71</f>
        <v>21167.275024320003</v>
      </c>
      <c r="AC2039" s="15">
        <f>retribucións!$H$55</f>
        <v>21327.358496639998</v>
      </c>
      <c r="AD2039" s="15">
        <f t="shared" si="77"/>
        <v>160.08347231999505</v>
      </c>
    </row>
    <row r="2040" spans="1:30" ht="15" customHeight="1" x14ac:dyDescent="0.25">
      <c r="A2040" s="13" t="s">
        <v>17</v>
      </c>
      <c r="B2040" s="13" t="s">
        <v>119</v>
      </c>
      <c r="C2040" s="14" t="s">
        <v>6048</v>
      </c>
      <c r="D2040" s="24" t="s">
        <v>6079</v>
      </c>
      <c r="E2040" s="14" t="s">
        <v>6080</v>
      </c>
      <c r="F2040" s="14" t="s">
        <v>2263</v>
      </c>
      <c r="G2040" s="11">
        <v>14</v>
      </c>
      <c r="H2040" s="15">
        <f>retribucións!$E$55</f>
        <v>7157.92</v>
      </c>
      <c r="I2040" s="11" t="s">
        <v>1349</v>
      </c>
      <c r="J2040" s="24" t="s">
        <v>1350</v>
      </c>
      <c r="K2040" s="11">
        <v>1</v>
      </c>
      <c r="L2040" s="14"/>
      <c r="M2040" s="14"/>
      <c r="N2040" s="12"/>
      <c r="O2040" s="25"/>
      <c r="P2040" s="14" t="s">
        <v>4750</v>
      </c>
      <c r="Q2040" s="11" t="s">
        <v>15</v>
      </c>
      <c r="R2040" s="16" t="s">
        <v>1001</v>
      </c>
      <c r="S2040" s="12"/>
      <c r="T2040" s="13" t="s">
        <v>17</v>
      </c>
      <c r="U2040" s="13" t="s">
        <v>6687</v>
      </c>
      <c r="V2040" s="11" t="s">
        <v>119</v>
      </c>
      <c r="W2040" s="14" t="s">
        <v>119</v>
      </c>
      <c r="X2040" s="14" t="s">
        <v>119</v>
      </c>
      <c r="Y2040" s="14" t="s">
        <v>119</v>
      </c>
      <c r="Z2040" s="14" t="s">
        <v>119</v>
      </c>
      <c r="AA2040" s="14"/>
      <c r="AB2040" s="15">
        <f>retribucións!$N$71</f>
        <v>21167.275024320003</v>
      </c>
      <c r="AC2040" s="15">
        <f>retribucións!$H$55</f>
        <v>21327.358496639998</v>
      </c>
      <c r="AD2040" s="15">
        <f t="shared" si="77"/>
        <v>160.08347231999505</v>
      </c>
    </row>
    <row r="2041" spans="1:30" ht="15" customHeight="1" x14ac:dyDescent="0.25">
      <c r="A2041" s="13" t="s">
        <v>17</v>
      </c>
      <c r="B2041" s="13" t="s">
        <v>119</v>
      </c>
      <c r="C2041" s="14" t="s">
        <v>6048</v>
      </c>
      <c r="D2041" s="24" t="s">
        <v>6081</v>
      </c>
      <c r="E2041" s="14" t="s">
        <v>6082</v>
      </c>
      <c r="F2041" s="14" t="s">
        <v>2263</v>
      </c>
      <c r="G2041" s="11">
        <v>14</v>
      </c>
      <c r="H2041" s="15">
        <f>retribucións!$E$55</f>
        <v>7157.92</v>
      </c>
      <c r="I2041" s="11" t="s">
        <v>1349</v>
      </c>
      <c r="J2041" s="24" t="s">
        <v>1350</v>
      </c>
      <c r="K2041" s="11">
        <v>1</v>
      </c>
      <c r="L2041" s="14"/>
      <c r="M2041" s="14"/>
      <c r="N2041" s="12"/>
      <c r="O2041" s="25"/>
      <c r="P2041" s="14" t="s">
        <v>4750</v>
      </c>
      <c r="Q2041" s="11" t="s">
        <v>15</v>
      </c>
      <c r="R2041" s="16" t="s">
        <v>1001</v>
      </c>
      <c r="S2041" s="12"/>
      <c r="T2041" s="13" t="s">
        <v>17</v>
      </c>
      <c r="U2041" s="13" t="s">
        <v>6687</v>
      </c>
      <c r="V2041" s="11" t="s">
        <v>119</v>
      </c>
      <c r="W2041" s="14" t="s">
        <v>119</v>
      </c>
      <c r="X2041" s="14" t="s">
        <v>119</v>
      </c>
      <c r="Y2041" s="14" t="s">
        <v>119</v>
      </c>
      <c r="Z2041" s="14" t="s">
        <v>119</v>
      </c>
      <c r="AA2041" s="14"/>
      <c r="AB2041" s="15">
        <f>retribucións!$N$71</f>
        <v>21167.275024320003</v>
      </c>
      <c r="AC2041" s="15">
        <f>retribucións!$H$55</f>
        <v>21327.358496639998</v>
      </c>
      <c r="AD2041" s="15">
        <f t="shared" si="77"/>
        <v>160.08347231999505</v>
      </c>
    </row>
    <row r="2042" spans="1:30" ht="15" customHeight="1" x14ac:dyDescent="0.25">
      <c r="A2042" s="13" t="s">
        <v>17</v>
      </c>
      <c r="B2042" s="13" t="s">
        <v>119</v>
      </c>
      <c r="C2042" s="14" t="s">
        <v>6048</v>
      </c>
      <c r="D2042" s="24" t="s">
        <v>6083</v>
      </c>
      <c r="E2042" s="14" t="s">
        <v>6084</v>
      </c>
      <c r="F2042" s="14" t="s">
        <v>2263</v>
      </c>
      <c r="G2042" s="11">
        <v>14</v>
      </c>
      <c r="H2042" s="15">
        <f>retribucións!$E$55</f>
        <v>7157.92</v>
      </c>
      <c r="I2042" s="11" t="s">
        <v>1349</v>
      </c>
      <c r="J2042" s="24" t="s">
        <v>1350</v>
      </c>
      <c r="K2042" s="11">
        <v>1</v>
      </c>
      <c r="L2042" s="14"/>
      <c r="M2042" s="14"/>
      <c r="N2042" s="12"/>
      <c r="O2042" s="25"/>
      <c r="P2042" s="14" t="s">
        <v>4750</v>
      </c>
      <c r="Q2042" s="11" t="s">
        <v>15</v>
      </c>
      <c r="R2042" s="16" t="s">
        <v>1001</v>
      </c>
      <c r="S2042" s="12"/>
      <c r="T2042" s="13" t="s">
        <v>17</v>
      </c>
      <c r="U2042" s="13" t="s">
        <v>6687</v>
      </c>
      <c r="V2042" s="11" t="s">
        <v>119</v>
      </c>
      <c r="W2042" s="14" t="s">
        <v>119</v>
      </c>
      <c r="X2042" s="14" t="s">
        <v>119</v>
      </c>
      <c r="Y2042" s="14" t="s">
        <v>119</v>
      </c>
      <c r="Z2042" s="14" t="s">
        <v>119</v>
      </c>
      <c r="AA2042" s="14"/>
      <c r="AB2042" s="15">
        <f>retribucións!$N$71</f>
        <v>21167.275024320003</v>
      </c>
      <c r="AC2042" s="15">
        <f>retribucións!$H$55</f>
        <v>21327.358496639998</v>
      </c>
      <c r="AD2042" s="15">
        <f t="shared" si="77"/>
        <v>160.08347231999505</v>
      </c>
    </row>
    <row r="2043" spans="1:30" ht="15" customHeight="1" x14ac:dyDescent="0.25">
      <c r="A2043" s="13" t="s">
        <v>17</v>
      </c>
      <c r="B2043" s="13" t="s">
        <v>119</v>
      </c>
      <c r="C2043" s="14" t="s">
        <v>6048</v>
      </c>
      <c r="D2043" s="24" t="s">
        <v>6085</v>
      </c>
      <c r="E2043" s="14" t="s">
        <v>6086</v>
      </c>
      <c r="F2043" s="14" t="s">
        <v>2263</v>
      </c>
      <c r="G2043" s="11">
        <v>14</v>
      </c>
      <c r="H2043" s="15">
        <f>retribucións!$E$55</f>
        <v>7157.92</v>
      </c>
      <c r="I2043" s="11" t="s">
        <v>1349</v>
      </c>
      <c r="J2043" s="24" t="s">
        <v>1350</v>
      </c>
      <c r="K2043" s="11">
        <v>1</v>
      </c>
      <c r="L2043" s="14"/>
      <c r="M2043" s="14"/>
      <c r="N2043" s="12"/>
      <c r="O2043" s="25"/>
      <c r="P2043" s="14" t="s">
        <v>4750</v>
      </c>
      <c r="Q2043" s="11" t="s">
        <v>15</v>
      </c>
      <c r="R2043" s="16" t="s">
        <v>1001</v>
      </c>
      <c r="S2043" s="12"/>
      <c r="T2043" s="13" t="s">
        <v>17</v>
      </c>
      <c r="U2043" s="13" t="s">
        <v>6687</v>
      </c>
      <c r="V2043" s="11" t="s">
        <v>119</v>
      </c>
      <c r="W2043" s="14" t="s">
        <v>119</v>
      </c>
      <c r="X2043" s="14" t="s">
        <v>119</v>
      </c>
      <c r="Y2043" s="14" t="s">
        <v>119</v>
      </c>
      <c r="Z2043" s="14" t="s">
        <v>119</v>
      </c>
      <c r="AA2043" s="14"/>
      <c r="AB2043" s="15">
        <f>retribucións!$N$71</f>
        <v>21167.275024320003</v>
      </c>
      <c r="AC2043" s="15">
        <f>retribucións!$H$55</f>
        <v>21327.358496639998</v>
      </c>
      <c r="AD2043" s="15">
        <f t="shared" si="77"/>
        <v>160.08347231999505</v>
      </c>
    </row>
    <row r="2044" spans="1:30" ht="15" customHeight="1" x14ac:dyDescent="0.25">
      <c r="A2044" s="13" t="s">
        <v>17</v>
      </c>
      <c r="B2044" s="13" t="s">
        <v>119</v>
      </c>
      <c r="C2044" s="14" t="s">
        <v>6048</v>
      </c>
      <c r="D2044" s="24" t="s">
        <v>6087</v>
      </c>
      <c r="E2044" s="14" t="s">
        <v>6088</v>
      </c>
      <c r="F2044" s="14" t="s">
        <v>2263</v>
      </c>
      <c r="G2044" s="11">
        <v>14</v>
      </c>
      <c r="H2044" s="15">
        <f>retribucións!$E$55</f>
        <v>7157.92</v>
      </c>
      <c r="I2044" s="11" t="s">
        <v>1349</v>
      </c>
      <c r="J2044" s="24" t="s">
        <v>1350</v>
      </c>
      <c r="K2044" s="11">
        <v>1</v>
      </c>
      <c r="L2044" s="14"/>
      <c r="M2044" s="14"/>
      <c r="N2044" s="12"/>
      <c r="O2044" s="25"/>
      <c r="P2044" s="14" t="s">
        <v>4750</v>
      </c>
      <c r="Q2044" s="11" t="s">
        <v>15</v>
      </c>
      <c r="R2044" s="16" t="s">
        <v>1001</v>
      </c>
      <c r="S2044" s="12"/>
      <c r="T2044" s="13" t="s">
        <v>17</v>
      </c>
      <c r="U2044" s="13" t="s">
        <v>6687</v>
      </c>
      <c r="V2044" s="11" t="s">
        <v>119</v>
      </c>
      <c r="W2044" s="14" t="s">
        <v>119</v>
      </c>
      <c r="X2044" s="14" t="s">
        <v>119</v>
      </c>
      <c r="Y2044" s="14" t="s">
        <v>119</v>
      </c>
      <c r="Z2044" s="14" t="s">
        <v>119</v>
      </c>
      <c r="AA2044" s="14"/>
      <c r="AB2044" s="15">
        <f>retribucións!$N$71</f>
        <v>21167.275024320003</v>
      </c>
      <c r="AC2044" s="15">
        <f>retribucións!$H$55</f>
        <v>21327.358496639998</v>
      </c>
      <c r="AD2044" s="15">
        <f t="shared" si="77"/>
        <v>160.08347231999505</v>
      </c>
    </row>
    <row r="2045" spans="1:30" ht="15" customHeight="1" x14ac:dyDescent="0.25">
      <c r="A2045" s="13" t="s">
        <v>17</v>
      </c>
      <c r="B2045" s="13" t="s">
        <v>119</v>
      </c>
      <c r="C2045" s="14" t="s">
        <v>6048</v>
      </c>
      <c r="D2045" s="24" t="s">
        <v>6089</v>
      </c>
      <c r="E2045" s="14" t="s">
        <v>6090</v>
      </c>
      <c r="F2045" s="14" t="s">
        <v>2263</v>
      </c>
      <c r="G2045" s="11">
        <v>14</v>
      </c>
      <c r="H2045" s="15">
        <f>retribucións!$E$55</f>
        <v>7157.92</v>
      </c>
      <c r="I2045" s="11" t="s">
        <v>1349</v>
      </c>
      <c r="J2045" s="24" t="s">
        <v>1350</v>
      </c>
      <c r="K2045" s="11">
        <v>1</v>
      </c>
      <c r="L2045" s="14"/>
      <c r="M2045" s="14"/>
      <c r="N2045" s="12"/>
      <c r="O2045" s="25"/>
      <c r="P2045" s="14" t="s">
        <v>4750</v>
      </c>
      <c r="Q2045" s="11" t="s">
        <v>15</v>
      </c>
      <c r="R2045" s="16" t="s">
        <v>1001</v>
      </c>
      <c r="S2045" s="12"/>
      <c r="T2045" s="13" t="s">
        <v>17</v>
      </c>
      <c r="U2045" s="13" t="s">
        <v>6687</v>
      </c>
      <c r="V2045" s="11" t="s">
        <v>119</v>
      </c>
      <c r="W2045" s="14" t="s">
        <v>119</v>
      </c>
      <c r="X2045" s="14" t="s">
        <v>119</v>
      </c>
      <c r="Y2045" s="14" t="s">
        <v>119</v>
      </c>
      <c r="Z2045" s="14" t="s">
        <v>119</v>
      </c>
      <c r="AA2045" s="14"/>
      <c r="AB2045" s="15">
        <f>retribucións!$N$71</f>
        <v>21167.275024320003</v>
      </c>
      <c r="AC2045" s="15">
        <f>retribucións!$H$55</f>
        <v>21327.358496639998</v>
      </c>
      <c r="AD2045" s="15">
        <f t="shared" si="77"/>
        <v>160.08347231999505</v>
      </c>
    </row>
    <row r="2046" spans="1:30" ht="15" customHeight="1" x14ac:dyDescent="0.25">
      <c r="A2046" s="13" t="s">
        <v>17</v>
      </c>
      <c r="B2046" s="13" t="s">
        <v>119</v>
      </c>
      <c r="C2046" s="14" t="s">
        <v>6048</v>
      </c>
      <c r="D2046" s="24" t="s">
        <v>6091</v>
      </c>
      <c r="E2046" s="14" t="s">
        <v>6092</v>
      </c>
      <c r="F2046" s="14" t="s">
        <v>2263</v>
      </c>
      <c r="G2046" s="11">
        <v>14</v>
      </c>
      <c r="H2046" s="15">
        <f>retribucións!$E$55</f>
        <v>7157.92</v>
      </c>
      <c r="I2046" s="11" t="s">
        <v>1349</v>
      </c>
      <c r="J2046" s="24" t="s">
        <v>1350</v>
      </c>
      <c r="K2046" s="11">
        <v>1</v>
      </c>
      <c r="L2046" s="14"/>
      <c r="M2046" s="14"/>
      <c r="N2046" s="12"/>
      <c r="O2046" s="25"/>
      <c r="P2046" s="14" t="s">
        <v>4750</v>
      </c>
      <c r="Q2046" s="11" t="s">
        <v>15</v>
      </c>
      <c r="R2046" s="16" t="s">
        <v>1001</v>
      </c>
      <c r="S2046" s="12"/>
      <c r="T2046" s="13" t="s">
        <v>17</v>
      </c>
      <c r="U2046" s="13" t="s">
        <v>6687</v>
      </c>
      <c r="V2046" s="11" t="s">
        <v>119</v>
      </c>
      <c r="W2046" s="14" t="s">
        <v>119</v>
      </c>
      <c r="X2046" s="14" t="s">
        <v>119</v>
      </c>
      <c r="Y2046" s="14" t="s">
        <v>119</v>
      </c>
      <c r="Z2046" s="14" t="s">
        <v>119</v>
      </c>
      <c r="AA2046" s="14"/>
      <c r="AB2046" s="15">
        <f>retribucións!$N$71</f>
        <v>21167.275024320003</v>
      </c>
      <c r="AC2046" s="15">
        <f>retribucións!$H$55</f>
        <v>21327.358496639998</v>
      </c>
      <c r="AD2046" s="15">
        <f t="shared" si="77"/>
        <v>160.08347231999505</v>
      </c>
    </row>
    <row r="2047" spans="1:30" ht="15" customHeight="1" x14ac:dyDescent="0.25">
      <c r="A2047" s="13" t="s">
        <v>17</v>
      </c>
      <c r="B2047" s="13" t="s">
        <v>119</v>
      </c>
      <c r="C2047" s="14" t="s">
        <v>6048</v>
      </c>
      <c r="D2047" s="24" t="s">
        <v>6093</v>
      </c>
      <c r="E2047" s="14" t="s">
        <v>6094</v>
      </c>
      <c r="F2047" s="14" t="s">
        <v>2263</v>
      </c>
      <c r="G2047" s="11">
        <v>14</v>
      </c>
      <c r="H2047" s="15">
        <f>retribucións!$E$55</f>
        <v>7157.92</v>
      </c>
      <c r="I2047" s="11" t="s">
        <v>1349</v>
      </c>
      <c r="J2047" s="24" t="s">
        <v>1350</v>
      </c>
      <c r="K2047" s="11">
        <v>1</v>
      </c>
      <c r="L2047" s="14"/>
      <c r="M2047" s="14"/>
      <c r="N2047" s="12"/>
      <c r="O2047" s="25"/>
      <c r="P2047" s="14" t="s">
        <v>4750</v>
      </c>
      <c r="Q2047" s="11" t="s">
        <v>15</v>
      </c>
      <c r="R2047" s="16" t="s">
        <v>1001</v>
      </c>
      <c r="S2047" s="12"/>
      <c r="T2047" s="13" t="s">
        <v>17</v>
      </c>
      <c r="U2047" s="13" t="s">
        <v>6687</v>
      </c>
      <c r="V2047" s="11" t="s">
        <v>119</v>
      </c>
      <c r="W2047" s="14" t="s">
        <v>119</v>
      </c>
      <c r="X2047" s="14" t="s">
        <v>119</v>
      </c>
      <c r="Y2047" s="14" t="s">
        <v>119</v>
      </c>
      <c r="Z2047" s="14" t="s">
        <v>119</v>
      </c>
      <c r="AA2047" s="14"/>
      <c r="AB2047" s="15">
        <f>retribucións!$N$71</f>
        <v>21167.275024320003</v>
      </c>
      <c r="AC2047" s="15">
        <f>retribucións!$H$55</f>
        <v>21327.358496639998</v>
      </c>
      <c r="AD2047" s="15">
        <f t="shared" si="77"/>
        <v>160.08347231999505</v>
      </c>
    </row>
    <row r="2048" spans="1:30" ht="15" customHeight="1" x14ac:dyDescent="0.25">
      <c r="A2048" s="13" t="s">
        <v>17</v>
      </c>
      <c r="B2048" s="13" t="s">
        <v>119</v>
      </c>
      <c r="C2048" s="14" t="s">
        <v>6048</v>
      </c>
      <c r="D2048" s="24" t="s">
        <v>6095</v>
      </c>
      <c r="E2048" s="14" t="s">
        <v>6096</v>
      </c>
      <c r="F2048" s="14" t="s">
        <v>2263</v>
      </c>
      <c r="G2048" s="11">
        <v>14</v>
      </c>
      <c r="H2048" s="15">
        <f>retribucións!$E$55</f>
        <v>7157.92</v>
      </c>
      <c r="I2048" s="11" t="s">
        <v>1349</v>
      </c>
      <c r="J2048" s="24" t="s">
        <v>1350</v>
      </c>
      <c r="K2048" s="11">
        <v>1</v>
      </c>
      <c r="L2048" s="14"/>
      <c r="M2048" s="14"/>
      <c r="N2048" s="12"/>
      <c r="O2048" s="25"/>
      <c r="P2048" s="14" t="s">
        <v>4750</v>
      </c>
      <c r="Q2048" s="11" t="s">
        <v>15</v>
      </c>
      <c r="R2048" s="16" t="s">
        <v>1001</v>
      </c>
      <c r="S2048" s="12"/>
      <c r="T2048" s="13" t="s">
        <v>17</v>
      </c>
      <c r="U2048" s="13" t="s">
        <v>6687</v>
      </c>
      <c r="V2048" s="11" t="s">
        <v>119</v>
      </c>
      <c r="W2048" s="14" t="s">
        <v>119</v>
      </c>
      <c r="X2048" s="14" t="s">
        <v>119</v>
      </c>
      <c r="Y2048" s="14" t="s">
        <v>119</v>
      </c>
      <c r="Z2048" s="14" t="s">
        <v>119</v>
      </c>
      <c r="AA2048" s="14"/>
      <c r="AB2048" s="15">
        <f>retribucións!$N$71</f>
        <v>21167.275024320003</v>
      </c>
      <c r="AC2048" s="15">
        <f>retribucións!$H$55</f>
        <v>21327.358496639998</v>
      </c>
      <c r="AD2048" s="15">
        <f t="shared" si="77"/>
        <v>160.08347231999505</v>
      </c>
    </row>
    <row r="2049" spans="1:30" ht="15" customHeight="1" x14ac:dyDescent="0.25">
      <c r="A2049" s="13" t="s">
        <v>6687</v>
      </c>
      <c r="B2049" s="13" t="s">
        <v>119</v>
      </c>
      <c r="C2049" s="14" t="s">
        <v>6048</v>
      </c>
      <c r="D2049" s="24" t="s">
        <v>6097</v>
      </c>
      <c r="E2049" s="14" t="s">
        <v>6098</v>
      </c>
      <c r="F2049" s="14" t="s">
        <v>2263</v>
      </c>
      <c r="G2049" s="11">
        <v>14</v>
      </c>
      <c r="H2049" s="15">
        <f>retribucións!$E$55</f>
        <v>7157.92</v>
      </c>
      <c r="I2049" s="11" t="s">
        <v>1349</v>
      </c>
      <c r="J2049" s="24" t="s">
        <v>1350</v>
      </c>
      <c r="K2049" s="11">
        <v>1</v>
      </c>
      <c r="L2049" s="14"/>
      <c r="M2049" s="14"/>
      <c r="N2049" s="12"/>
      <c r="O2049" s="25"/>
      <c r="P2049" s="14" t="s">
        <v>5201</v>
      </c>
      <c r="Q2049" s="11" t="s">
        <v>15</v>
      </c>
      <c r="R2049" s="16" t="s">
        <v>5402</v>
      </c>
      <c r="S2049" s="12"/>
      <c r="T2049" s="13" t="s">
        <v>6687</v>
      </c>
      <c r="U2049" s="13" t="s">
        <v>6687</v>
      </c>
      <c r="V2049" s="11" t="s">
        <v>119</v>
      </c>
      <c r="W2049" s="14" t="s">
        <v>119</v>
      </c>
      <c r="X2049" s="14" t="s">
        <v>119</v>
      </c>
      <c r="Y2049" s="14" t="s">
        <v>119</v>
      </c>
      <c r="Z2049" s="14" t="s">
        <v>119</v>
      </c>
      <c r="AA2049" s="14"/>
      <c r="AB2049" s="15">
        <f>+AB1619</f>
        <v>8466.9100097280007</v>
      </c>
      <c r="AC2049" s="15">
        <f>+AC1872</f>
        <v>8530.943398655998</v>
      </c>
      <c r="AD2049" s="15">
        <f t="shared" si="77"/>
        <v>64.033388927997294</v>
      </c>
    </row>
    <row r="2050" spans="1:30" ht="15" customHeight="1" x14ac:dyDescent="0.25">
      <c r="A2050" s="13" t="s">
        <v>6687</v>
      </c>
      <c r="B2050" s="13" t="s">
        <v>119</v>
      </c>
      <c r="C2050" s="14" t="s">
        <v>6048</v>
      </c>
      <c r="D2050" s="24" t="s">
        <v>6099</v>
      </c>
      <c r="E2050" s="14" t="s">
        <v>6100</v>
      </c>
      <c r="F2050" s="14" t="s">
        <v>2263</v>
      </c>
      <c r="G2050" s="11">
        <v>14</v>
      </c>
      <c r="H2050" s="15">
        <f>retribucións!$E$55</f>
        <v>7157.92</v>
      </c>
      <c r="I2050" s="11" t="s">
        <v>1349</v>
      </c>
      <c r="J2050" s="24" t="s">
        <v>1350</v>
      </c>
      <c r="K2050" s="11">
        <v>1</v>
      </c>
      <c r="L2050" s="14"/>
      <c r="M2050" s="14"/>
      <c r="N2050" s="12"/>
      <c r="O2050" s="25"/>
      <c r="P2050" s="14" t="s">
        <v>5201</v>
      </c>
      <c r="Q2050" s="11" t="s">
        <v>15</v>
      </c>
      <c r="R2050" s="16" t="s">
        <v>5402</v>
      </c>
      <c r="S2050" s="12"/>
      <c r="T2050" s="13" t="s">
        <v>6687</v>
      </c>
      <c r="U2050" s="13" t="s">
        <v>6687</v>
      </c>
      <c r="V2050" s="11" t="s">
        <v>119</v>
      </c>
      <c r="W2050" s="14" t="s">
        <v>119</v>
      </c>
      <c r="X2050" s="14" t="s">
        <v>119</v>
      </c>
      <c r="Y2050" s="14" t="s">
        <v>119</v>
      </c>
      <c r="Z2050" s="14" t="s">
        <v>119</v>
      </c>
      <c r="AA2050" s="14"/>
      <c r="AB2050" s="15">
        <f>+AB1619</f>
        <v>8466.9100097280007</v>
      </c>
      <c r="AC2050" s="15">
        <f>+AC2049</f>
        <v>8530.943398655998</v>
      </c>
      <c r="AD2050" s="15">
        <f t="shared" si="77"/>
        <v>64.033388927997294</v>
      </c>
    </row>
    <row r="2051" spans="1:30" ht="15" customHeight="1" x14ac:dyDescent="0.25">
      <c r="A2051" s="13" t="s">
        <v>6687</v>
      </c>
      <c r="B2051" s="13" t="s">
        <v>119</v>
      </c>
      <c r="C2051" s="14" t="s">
        <v>6048</v>
      </c>
      <c r="D2051" s="24" t="s">
        <v>6101</v>
      </c>
      <c r="E2051" s="14" t="s">
        <v>6102</v>
      </c>
      <c r="F2051" s="14" t="s">
        <v>2263</v>
      </c>
      <c r="G2051" s="11">
        <v>14</v>
      </c>
      <c r="H2051" s="15">
        <f>retribucións!$E$55</f>
        <v>7157.92</v>
      </c>
      <c r="I2051" s="11" t="s">
        <v>1349</v>
      </c>
      <c r="J2051" s="24" t="s">
        <v>1350</v>
      </c>
      <c r="K2051" s="11">
        <v>1</v>
      </c>
      <c r="L2051" s="14"/>
      <c r="M2051" s="14"/>
      <c r="N2051" s="12"/>
      <c r="O2051" s="25"/>
      <c r="P2051" s="14" t="s">
        <v>5201</v>
      </c>
      <c r="Q2051" s="11" t="s">
        <v>15</v>
      </c>
      <c r="R2051" s="16" t="s">
        <v>5402</v>
      </c>
      <c r="S2051" s="12"/>
      <c r="T2051" s="13" t="s">
        <v>6687</v>
      </c>
      <c r="U2051" s="13" t="s">
        <v>6687</v>
      </c>
      <c r="V2051" s="11" t="s">
        <v>119</v>
      </c>
      <c r="W2051" s="14" t="s">
        <v>119</v>
      </c>
      <c r="X2051" s="14" t="s">
        <v>119</v>
      </c>
      <c r="Y2051" s="14" t="s">
        <v>119</v>
      </c>
      <c r="Z2051" s="14" t="s">
        <v>119</v>
      </c>
      <c r="AA2051" s="14"/>
      <c r="AB2051" s="15">
        <f>+AB1619</f>
        <v>8466.9100097280007</v>
      </c>
      <c r="AC2051" s="15">
        <f>+AC2050</f>
        <v>8530.943398655998</v>
      </c>
      <c r="AD2051" s="15">
        <f t="shared" si="77"/>
        <v>64.033388927997294</v>
      </c>
    </row>
    <row r="2052" spans="1:30" ht="15" customHeight="1" x14ac:dyDescent="0.25">
      <c r="A2052" s="13" t="s">
        <v>6687</v>
      </c>
      <c r="B2052" s="13" t="s">
        <v>119</v>
      </c>
      <c r="C2052" s="14" t="s">
        <v>6048</v>
      </c>
      <c r="D2052" s="24" t="s">
        <v>6103</v>
      </c>
      <c r="E2052" s="14" t="s">
        <v>6104</v>
      </c>
      <c r="F2052" s="14" t="s">
        <v>2263</v>
      </c>
      <c r="G2052" s="11">
        <v>14</v>
      </c>
      <c r="H2052" s="15">
        <f>retribucións!$E$55</f>
        <v>7157.92</v>
      </c>
      <c r="I2052" s="11" t="s">
        <v>1349</v>
      </c>
      <c r="J2052" s="24" t="s">
        <v>1350</v>
      </c>
      <c r="K2052" s="11">
        <v>1</v>
      </c>
      <c r="L2052" s="14"/>
      <c r="M2052" s="14"/>
      <c r="N2052" s="12"/>
      <c r="O2052" s="25"/>
      <c r="P2052" s="14" t="s">
        <v>5201</v>
      </c>
      <c r="Q2052" s="11" t="s">
        <v>15</v>
      </c>
      <c r="R2052" s="16" t="s">
        <v>5402</v>
      </c>
      <c r="S2052" s="12"/>
      <c r="T2052" s="13" t="s">
        <v>6687</v>
      </c>
      <c r="U2052" s="13" t="s">
        <v>6687</v>
      </c>
      <c r="V2052" s="11" t="s">
        <v>119</v>
      </c>
      <c r="W2052" s="14" t="s">
        <v>119</v>
      </c>
      <c r="X2052" s="14" t="s">
        <v>119</v>
      </c>
      <c r="Y2052" s="14" t="s">
        <v>119</v>
      </c>
      <c r="Z2052" s="14" t="s">
        <v>119</v>
      </c>
      <c r="AA2052" s="14"/>
      <c r="AB2052" s="15">
        <f>+AB1619</f>
        <v>8466.9100097280007</v>
      </c>
      <c r="AC2052" s="15">
        <f>+AC2051</f>
        <v>8530.943398655998</v>
      </c>
      <c r="AD2052" s="15">
        <f t="shared" si="77"/>
        <v>64.033388927997294</v>
      </c>
    </row>
    <row r="2053" spans="1:30" ht="15" customHeight="1" x14ac:dyDescent="0.25">
      <c r="A2053" s="13" t="s">
        <v>17</v>
      </c>
      <c r="B2053" s="13" t="s">
        <v>119</v>
      </c>
      <c r="C2053" s="14" t="s">
        <v>6105</v>
      </c>
      <c r="D2053" s="24" t="s">
        <v>6106</v>
      </c>
      <c r="E2053" s="14" t="s">
        <v>6107</v>
      </c>
      <c r="F2053" s="14" t="s">
        <v>1903</v>
      </c>
      <c r="G2053" s="11">
        <v>12</v>
      </c>
      <c r="H2053" s="15">
        <f>retribucións!$E$57</f>
        <v>6822.48</v>
      </c>
      <c r="I2053" s="11" t="s">
        <v>1349</v>
      </c>
      <c r="J2053" s="24" t="s">
        <v>1350</v>
      </c>
      <c r="K2053" s="11">
        <v>1</v>
      </c>
      <c r="L2053" s="14"/>
      <c r="M2053" s="14"/>
      <c r="N2053" s="12"/>
      <c r="O2053" s="25"/>
      <c r="P2053" s="14" t="s">
        <v>4669</v>
      </c>
      <c r="Q2053" s="11" t="s">
        <v>15</v>
      </c>
      <c r="R2053" s="16">
        <v>910</v>
      </c>
      <c r="S2053" s="12"/>
      <c r="T2053" s="13" t="s">
        <v>17</v>
      </c>
      <c r="U2053" s="13" t="s">
        <v>6687</v>
      </c>
      <c r="V2053" s="11" t="s">
        <v>119</v>
      </c>
      <c r="W2053" s="14" t="s">
        <v>119</v>
      </c>
      <c r="X2053" s="14" t="s">
        <v>119</v>
      </c>
      <c r="Y2053" s="14" t="s">
        <v>119</v>
      </c>
      <c r="Z2053" s="14" t="s">
        <v>119</v>
      </c>
      <c r="AA2053" s="14"/>
      <c r="AB2053" s="15">
        <f>retribucións!$M$71</f>
        <v>20068.13154432</v>
      </c>
      <c r="AC2053" s="15">
        <f>retribucións!$H$57</f>
        <v>20226.167297279997</v>
      </c>
      <c r="AD2053" s="15">
        <f t="shared" si="77"/>
        <v>158.0357529599969</v>
      </c>
    </row>
    <row r="2054" spans="1:30" ht="15" customHeight="1" x14ac:dyDescent="0.25">
      <c r="A2054" s="13" t="s">
        <v>17</v>
      </c>
      <c r="B2054" s="13" t="s">
        <v>119</v>
      </c>
      <c r="C2054" s="14" t="s">
        <v>6105</v>
      </c>
      <c r="D2054" s="24" t="s">
        <v>6108</v>
      </c>
      <c r="E2054" s="14" t="s">
        <v>6109</v>
      </c>
      <c r="F2054" s="14" t="s">
        <v>1903</v>
      </c>
      <c r="G2054" s="11">
        <v>12</v>
      </c>
      <c r="H2054" s="15">
        <f>retribucións!$E$57</f>
        <v>6822.48</v>
      </c>
      <c r="I2054" s="11" t="s">
        <v>1349</v>
      </c>
      <c r="J2054" s="24" t="s">
        <v>1350</v>
      </c>
      <c r="K2054" s="11">
        <v>1</v>
      </c>
      <c r="L2054" s="14"/>
      <c r="M2054" s="14"/>
      <c r="N2054" s="12"/>
      <c r="O2054" s="25"/>
      <c r="P2054" s="14" t="s">
        <v>4669</v>
      </c>
      <c r="Q2054" s="11" t="s">
        <v>15</v>
      </c>
      <c r="R2054" s="16">
        <v>4159</v>
      </c>
      <c r="S2054" s="12"/>
      <c r="T2054" s="13" t="s">
        <v>17</v>
      </c>
      <c r="U2054" s="13" t="s">
        <v>6687</v>
      </c>
      <c r="V2054" s="11" t="s">
        <v>119</v>
      </c>
      <c r="W2054" s="14" t="s">
        <v>119</v>
      </c>
      <c r="X2054" s="14" t="s">
        <v>119</v>
      </c>
      <c r="Y2054" s="14" t="s">
        <v>119</v>
      </c>
      <c r="Z2054" s="14" t="s">
        <v>119</v>
      </c>
      <c r="AA2054" s="14"/>
      <c r="AB2054" s="15">
        <f>retribucións!$M$71</f>
        <v>20068.13154432</v>
      </c>
      <c r="AC2054" s="15">
        <f>retribucións!$H$57</f>
        <v>20226.167297279997</v>
      </c>
      <c r="AD2054" s="15">
        <f t="shared" si="77"/>
        <v>158.0357529599969</v>
      </c>
    </row>
    <row r="2055" spans="1:30" ht="15" customHeight="1" x14ac:dyDescent="0.25">
      <c r="A2055" s="13" t="s">
        <v>17</v>
      </c>
      <c r="B2055" s="13" t="s">
        <v>119</v>
      </c>
      <c r="C2055" s="14" t="s">
        <v>6105</v>
      </c>
      <c r="D2055" s="24" t="s">
        <v>6110</v>
      </c>
      <c r="E2055" s="14" t="s">
        <v>6111</v>
      </c>
      <c r="F2055" s="14" t="s">
        <v>1903</v>
      </c>
      <c r="G2055" s="11">
        <v>12</v>
      </c>
      <c r="H2055" s="15">
        <f>retribucións!$E$57</f>
        <v>6822.48</v>
      </c>
      <c r="I2055" s="11" t="s">
        <v>1349</v>
      </c>
      <c r="J2055" s="24" t="s">
        <v>1350</v>
      </c>
      <c r="K2055" s="11">
        <v>1</v>
      </c>
      <c r="L2055" s="14"/>
      <c r="M2055" s="14"/>
      <c r="N2055" s="12"/>
      <c r="O2055" s="25"/>
      <c r="P2055" s="14" t="s">
        <v>4669</v>
      </c>
      <c r="Q2055" s="11" t="s">
        <v>15</v>
      </c>
      <c r="R2055" s="16">
        <v>910</v>
      </c>
      <c r="S2055" s="12"/>
      <c r="T2055" s="13" t="s">
        <v>17</v>
      </c>
      <c r="U2055" s="13" t="s">
        <v>6687</v>
      </c>
      <c r="V2055" s="11" t="s">
        <v>119</v>
      </c>
      <c r="W2055" s="14" t="s">
        <v>119</v>
      </c>
      <c r="X2055" s="14" t="s">
        <v>119</v>
      </c>
      <c r="Y2055" s="14" t="s">
        <v>119</v>
      </c>
      <c r="Z2055" s="14" t="s">
        <v>119</v>
      </c>
      <c r="AA2055" s="14"/>
      <c r="AB2055" s="15">
        <f>retribucións!$M$71</f>
        <v>20068.13154432</v>
      </c>
      <c r="AC2055" s="15">
        <f>retribucións!$H$57</f>
        <v>20226.167297279997</v>
      </c>
      <c r="AD2055" s="15">
        <f t="shared" si="77"/>
        <v>158.0357529599969</v>
      </c>
    </row>
    <row r="2056" spans="1:30" ht="15" customHeight="1" x14ac:dyDescent="0.25">
      <c r="A2056" s="13" t="s">
        <v>17</v>
      </c>
      <c r="B2056" s="13" t="s">
        <v>119</v>
      </c>
      <c r="C2056" s="14" t="s">
        <v>6105</v>
      </c>
      <c r="D2056" s="24" t="s">
        <v>6112</v>
      </c>
      <c r="E2056" s="14" t="s">
        <v>6113</v>
      </c>
      <c r="F2056" s="14" t="s">
        <v>2263</v>
      </c>
      <c r="G2056" s="11">
        <v>12</v>
      </c>
      <c r="H2056" s="15">
        <f>retribucións!$E$57</f>
        <v>6822.48</v>
      </c>
      <c r="I2056" s="11" t="s">
        <v>1349</v>
      </c>
      <c r="J2056" s="24" t="s">
        <v>1350</v>
      </c>
      <c r="K2056" s="11">
        <v>1</v>
      </c>
      <c r="L2056" s="14"/>
      <c r="M2056" s="14"/>
      <c r="N2056" s="12"/>
      <c r="O2056" s="25"/>
      <c r="P2056" s="14" t="s">
        <v>4669</v>
      </c>
      <c r="Q2056" s="11" t="s">
        <v>15</v>
      </c>
      <c r="R2056" s="16" t="s">
        <v>1044</v>
      </c>
      <c r="S2056" s="12"/>
      <c r="T2056" s="13" t="s">
        <v>17</v>
      </c>
      <c r="U2056" s="13" t="s">
        <v>6687</v>
      </c>
      <c r="V2056" s="11" t="s">
        <v>119</v>
      </c>
      <c r="W2056" s="14" t="s">
        <v>119</v>
      </c>
      <c r="X2056" s="14" t="s">
        <v>119</v>
      </c>
      <c r="Y2056" s="14" t="s">
        <v>119</v>
      </c>
      <c r="Z2056" s="14" t="s">
        <v>119</v>
      </c>
      <c r="AA2056" s="14"/>
      <c r="AB2056" s="15">
        <f>retribucións!$M$71</f>
        <v>20068.13154432</v>
      </c>
      <c r="AC2056" s="15">
        <f>retribucións!$H$57</f>
        <v>20226.167297279997</v>
      </c>
      <c r="AD2056" s="15">
        <f t="shared" si="77"/>
        <v>158.0357529599969</v>
      </c>
    </row>
    <row r="2057" spans="1:30" ht="15" customHeight="1" x14ac:dyDescent="0.25">
      <c r="A2057" s="13" t="s">
        <v>17</v>
      </c>
      <c r="B2057" s="13" t="s">
        <v>17</v>
      </c>
      <c r="C2057" s="14" t="s">
        <v>6105</v>
      </c>
      <c r="D2057" s="24" t="s">
        <v>6114</v>
      </c>
      <c r="E2057" s="14" t="s">
        <v>6115</v>
      </c>
      <c r="F2057" s="14" t="s">
        <v>2263</v>
      </c>
      <c r="G2057" s="11">
        <v>12</v>
      </c>
      <c r="H2057" s="15">
        <f>retribucións!$E$57</f>
        <v>6822.48</v>
      </c>
      <c r="I2057" s="11" t="s">
        <v>1349</v>
      </c>
      <c r="J2057" s="24" t="s">
        <v>1350</v>
      </c>
      <c r="K2057" s="11">
        <v>1</v>
      </c>
      <c r="L2057" s="14"/>
      <c r="M2057" s="14"/>
      <c r="N2057" s="12"/>
      <c r="O2057" s="25"/>
      <c r="P2057" s="14" t="s">
        <v>4669</v>
      </c>
      <c r="Q2057" s="11" t="s">
        <v>15</v>
      </c>
      <c r="R2057" s="16" t="s">
        <v>1044</v>
      </c>
      <c r="S2057" s="12"/>
      <c r="T2057" s="13" t="s">
        <v>17</v>
      </c>
      <c r="U2057" s="13" t="s">
        <v>17</v>
      </c>
      <c r="V2057" s="11">
        <v>545</v>
      </c>
      <c r="W2057" s="14" t="s">
        <v>1169</v>
      </c>
      <c r="X2057" s="14" t="s">
        <v>1170</v>
      </c>
      <c r="Y2057" s="14" t="s">
        <v>20</v>
      </c>
      <c r="Z2057" s="14">
        <v>0</v>
      </c>
      <c r="AA2057" s="14"/>
      <c r="AB2057" s="15">
        <f>retribucións!$M$71</f>
        <v>20068.13154432</v>
      </c>
      <c r="AC2057" s="15">
        <f>retribucións!$H$57</f>
        <v>20226.167297279997</v>
      </c>
      <c r="AD2057" s="15">
        <f t="shared" si="77"/>
        <v>158.0357529599969</v>
      </c>
    </row>
    <row r="2058" spans="1:30" ht="15" customHeight="1" x14ac:dyDescent="0.25">
      <c r="A2058" s="13" t="s">
        <v>17</v>
      </c>
      <c r="B2058" s="13" t="s">
        <v>17</v>
      </c>
      <c r="C2058" s="14" t="s">
        <v>6105</v>
      </c>
      <c r="D2058" s="24" t="s">
        <v>6116</v>
      </c>
      <c r="E2058" s="14" t="s">
        <v>6117</v>
      </c>
      <c r="F2058" s="14" t="s">
        <v>2263</v>
      </c>
      <c r="G2058" s="11">
        <v>12</v>
      </c>
      <c r="H2058" s="15">
        <f>retribucións!$E$57</f>
        <v>6822.48</v>
      </c>
      <c r="I2058" s="11" t="s">
        <v>1349</v>
      </c>
      <c r="J2058" s="24" t="s">
        <v>1350</v>
      </c>
      <c r="K2058" s="11">
        <v>1</v>
      </c>
      <c r="L2058" s="14"/>
      <c r="M2058" s="14"/>
      <c r="N2058" s="12"/>
      <c r="O2058" s="25"/>
      <c r="P2058" s="14" t="s">
        <v>4669</v>
      </c>
      <c r="Q2058" s="11" t="s">
        <v>15</v>
      </c>
      <c r="R2058" s="16" t="s">
        <v>1044</v>
      </c>
      <c r="S2058" s="12"/>
      <c r="T2058" s="13" t="s">
        <v>17</v>
      </c>
      <c r="U2058" s="13" t="s">
        <v>17</v>
      </c>
      <c r="V2058" s="11">
        <v>503</v>
      </c>
      <c r="W2058" s="14" t="s">
        <v>1171</v>
      </c>
      <c r="X2058" s="14" t="s">
        <v>1172</v>
      </c>
      <c r="Y2058" s="14" t="s">
        <v>20</v>
      </c>
      <c r="Z2058" s="14">
        <v>0</v>
      </c>
      <c r="AA2058" s="14"/>
      <c r="AB2058" s="15">
        <f>retribucións!$M$71</f>
        <v>20068.13154432</v>
      </c>
      <c r="AC2058" s="15">
        <f>retribucións!$H$57</f>
        <v>20226.167297279997</v>
      </c>
      <c r="AD2058" s="15">
        <f t="shared" si="77"/>
        <v>158.0357529599969</v>
      </c>
    </row>
    <row r="2059" spans="1:30" ht="15" customHeight="1" x14ac:dyDescent="0.25">
      <c r="A2059" s="13" t="s">
        <v>17</v>
      </c>
      <c r="B2059" s="13" t="s">
        <v>119</v>
      </c>
      <c r="C2059" s="14" t="s">
        <v>6105</v>
      </c>
      <c r="D2059" s="24" t="s">
        <v>6118</v>
      </c>
      <c r="E2059" s="14" t="s">
        <v>6119</v>
      </c>
      <c r="F2059" s="14" t="s">
        <v>2263</v>
      </c>
      <c r="G2059" s="11">
        <v>12</v>
      </c>
      <c r="H2059" s="15">
        <f>retribucións!$E$57</f>
        <v>6822.48</v>
      </c>
      <c r="I2059" s="11" t="s">
        <v>1349</v>
      </c>
      <c r="J2059" s="24" t="s">
        <v>1350</v>
      </c>
      <c r="K2059" s="11">
        <v>1</v>
      </c>
      <c r="L2059" s="14"/>
      <c r="M2059" s="14"/>
      <c r="N2059" s="12"/>
      <c r="O2059" s="25"/>
      <c r="P2059" s="14" t="s">
        <v>4669</v>
      </c>
      <c r="Q2059" s="11" t="s">
        <v>15</v>
      </c>
      <c r="R2059" s="16" t="s">
        <v>1044</v>
      </c>
      <c r="S2059" s="12"/>
      <c r="T2059" s="13" t="s">
        <v>17</v>
      </c>
      <c r="U2059" s="13" t="s">
        <v>6687</v>
      </c>
      <c r="V2059" s="11" t="s">
        <v>119</v>
      </c>
      <c r="W2059" s="14" t="s">
        <v>119</v>
      </c>
      <c r="X2059" s="14" t="s">
        <v>119</v>
      </c>
      <c r="Y2059" s="14" t="s">
        <v>119</v>
      </c>
      <c r="Z2059" s="14" t="s">
        <v>119</v>
      </c>
      <c r="AA2059" s="14"/>
      <c r="AB2059" s="15">
        <f>retribucións!$M$71</f>
        <v>20068.13154432</v>
      </c>
      <c r="AC2059" s="15">
        <f>retribucións!$H$57</f>
        <v>20226.167297279997</v>
      </c>
      <c r="AD2059" s="15">
        <f t="shared" si="77"/>
        <v>158.0357529599969</v>
      </c>
    </row>
    <row r="2060" spans="1:30" ht="15" customHeight="1" x14ac:dyDescent="0.25">
      <c r="A2060" s="13" t="s">
        <v>17</v>
      </c>
      <c r="B2060" s="13" t="s">
        <v>119</v>
      </c>
      <c r="C2060" s="14" t="s">
        <v>6105</v>
      </c>
      <c r="D2060" s="24" t="s">
        <v>6120</v>
      </c>
      <c r="E2060" s="14" t="s">
        <v>6121</v>
      </c>
      <c r="F2060" s="14" t="s">
        <v>2263</v>
      </c>
      <c r="G2060" s="11">
        <v>12</v>
      </c>
      <c r="H2060" s="15">
        <f>retribucións!$E$57</f>
        <v>6822.48</v>
      </c>
      <c r="I2060" s="11" t="s">
        <v>1349</v>
      </c>
      <c r="J2060" s="24" t="s">
        <v>1350</v>
      </c>
      <c r="K2060" s="11">
        <v>1</v>
      </c>
      <c r="L2060" s="14"/>
      <c r="M2060" s="14"/>
      <c r="N2060" s="12"/>
      <c r="O2060" s="25"/>
      <c r="P2060" s="14" t="s">
        <v>4669</v>
      </c>
      <c r="Q2060" s="11" t="s">
        <v>15</v>
      </c>
      <c r="R2060" s="16" t="s">
        <v>1044</v>
      </c>
      <c r="S2060" s="12"/>
      <c r="T2060" s="13" t="s">
        <v>17</v>
      </c>
      <c r="U2060" s="13" t="s">
        <v>6687</v>
      </c>
      <c r="V2060" s="11" t="s">
        <v>119</v>
      </c>
      <c r="W2060" s="14" t="s">
        <v>119</v>
      </c>
      <c r="X2060" s="14" t="s">
        <v>119</v>
      </c>
      <c r="Y2060" s="14" t="s">
        <v>119</v>
      </c>
      <c r="Z2060" s="14" t="s">
        <v>119</v>
      </c>
      <c r="AA2060" s="14"/>
      <c r="AB2060" s="15">
        <f>retribucións!$M$71</f>
        <v>20068.13154432</v>
      </c>
      <c r="AC2060" s="15">
        <f>retribucións!$H$57</f>
        <v>20226.167297279997</v>
      </c>
      <c r="AD2060" s="15">
        <f t="shared" si="77"/>
        <v>158.0357529599969</v>
      </c>
    </row>
    <row r="2061" spans="1:30" ht="15" customHeight="1" x14ac:dyDescent="0.25">
      <c r="A2061" s="13" t="s">
        <v>17</v>
      </c>
      <c r="B2061" s="13" t="s">
        <v>119</v>
      </c>
      <c r="C2061" s="14" t="s">
        <v>6105</v>
      </c>
      <c r="D2061" s="24" t="s">
        <v>6122</v>
      </c>
      <c r="E2061" s="14" t="s">
        <v>6123</v>
      </c>
      <c r="F2061" s="14" t="s">
        <v>2263</v>
      </c>
      <c r="G2061" s="11">
        <v>12</v>
      </c>
      <c r="H2061" s="15">
        <f>retribucións!$E$57</f>
        <v>6822.48</v>
      </c>
      <c r="I2061" s="11" t="s">
        <v>1349</v>
      </c>
      <c r="J2061" s="24" t="s">
        <v>1350</v>
      </c>
      <c r="K2061" s="11">
        <v>1</v>
      </c>
      <c r="L2061" s="14"/>
      <c r="M2061" s="14"/>
      <c r="N2061" s="12"/>
      <c r="O2061" s="25"/>
      <c r="P2061" s="14" t="s">
        <v>4669</v>
      </c>
      <c r="Q2061" s="11" t="s">
        <v>15</v>
      </c>
      <c r="R2061" s="16" t="s">
        <v>1044</v>
      </c>
      <c r="S2061" s="12"/>
      <c r="T2061" s="13" t="s">
        <v>17</v>
      </c>
      <c r="U2061" s="13" t="s">
        <v>6687</v>
      </c>
      <c r="V2061" s="11" t="s">
        <v>119</v>
      </c>
      <c r="W2061" s="14" t="s">
        <v>119</v>
      </c>
      <c r="X2061" s="14" t="s">
        <v>119</v>
      </c>
      <c r="Y2061" s="14" t="s">
        <v>119</v>
      </c>
      <c r="Z2061" s="14" t="s">
        <v>119</v>
      </c>
      <c r="AA2061" s="14"/>
      <c r="AB2061" s="15">
        <f>retribucións!$M$71</f>
        <v>20068.13154432</v>
      </c>
      <c r="AC2061" s="15">
        <f>retribucións!$H$57</f>
        <v>20226.167297279997</v>
      </c>
      <c r="AD2061" s="15">
        <f t="shared" si="77"/>
        <v>158.0357529599969</v>
      </c>
    </row>
    <row r="2062" spans="1:30" ht="15" customHeight="1" x14ac:dyDescent="0.25">
      <c r="A2062" s="13" t="s">
        <v>17</v>
      </c>
      <c r="B2062" s="13" t="s">
        <v>17</v>
      </c>
      <c r="C2062" s="14" t="s">
        <v>6105</v>
      </c>
      <c r="D2062" s="24" t="s">
        <v>6124</v>
      </c>
      <c r="E2062" s="14" t="s">
        <v>6125</v>
      </c>
      <c r="F2062" s="14" t="s">
        <v>2263</v>
      </c>
      <c r="G2062" s="11">
        <v>12</v>
      </c>
      <c r="H2062" s="15">
        <f>retribucións!$E$57</f>
        <v>6822.48</v>
      </c>
      <c r="I2062" s="11" t="s">
        <v>1349</v>
      </c>
      <c r="J2062" s="24" t="s">
        <v>1350</v>
      </c>
      <c r="K2062" s="11">
        <v>1</v>
      </c>
      <c r="L2062" s="14"/>
      <c r="M2062" s="14"/>
      <c r="N2062" s="12"/>
      <c r="O2062" s="25"/>
      <c r="P2062" s="14" t="s">
        <v>4669</v>
      </c>
      <c r="Q2062" s="11" t="s">
        <v>15</v>
      </c>
      <c r="R2062" s="16" t="s">
        <v>1044</v>
      </c>
      <c r="S2062" s="12"/>
      <c r="T2062" s="13" t="s">
        <v>17</v>
      </c>
      <c r="U2062" s="13" t="s">
        <v>17</v>
      </c>
      <c r="V2062" s="11">
        <v>167</v>
      </c>
      <c r="W2062" s="14" t="s">
        <v>1173</v>
      </c>
      <c r="X2062" s="14" t="s">
        <v>1174</v>
      </c>
      <c r="Y2062" s="14" t="s">
        <v>44</v>
      </c>
      <c r="Z2062" s="14" t="s">
        <v>1175</v>
      </c>
      <c r="AA2062" s="14"/>
      <c r="AB2062" s="15">
        <f>retribucións!$M$71</f>
        <v>20068.13154432</v>
      </c>
      <c r="AC2062" s="15">
        <f>retribucións!$H$57</f>
        <v>20226.167297279997</v>
      </c>
      <c r="AD2062" s="15">
        <f t="shared" si="77"/>
        <v>158.0357529599969</v>
      </c>
    </row>
    <row r="2063" spans="1:30" ht="15" customHeight="1" x14ac:dyDescent="0.25">
      <c r="A2063" s="13" t="s">
        <v>17</v>
      </c>
      <c r="B2063" s="13" t="s">
        <v>119</v>
      </c>
      <c r="C2063" s="14" t="s">
        <v>6105</v>
      </c>
      <c r="D2063" s="24" t="s">
        <v>6126</v>
      </c>
      <c r="E2063" s="14" t="s">
        <v>6127</v>
      </c>
      <c r="F2063" s="14" t="s">
        <v>2263</v>
      </c>
      <c r="G2063" s="11">
        <v>12</v>
      </c>
      <c r="H2063" s="15">
        <f>retribucións!$E$57</f>
        <v>6822.48</v>
      </c>
      <c r="I2063" s="11" t="s">
        <v>1349</v>
      </c>
      <c r="J2063" s="24" t="s">
        <v>1350</v>
      </c>
      <c r="K2063" s="11">
        <v>1</v>
      </c>
      <c r="L2063" s="14"/>
      <c r="M2063" s="14"/>
      <c r="N2063" s="12"/>
      <c r="O2063" s="25"/>
      <c r="P2063" s="14" t="s">
        <v>4669</v>
      </c>
      <c r="Q2063" s="11" t="s">
        <v>15</v>
      </c>
      <c r="R2063" s="16" t="s">
        <v>5419</v>
      </c>
      <c r="S2063" s="12"/>
      <c r="T2063" s="13" t="s">
        <v>17</v>
      </c>
      <c r="U2063" s="13" t="s">
        <v>6687</v>
      </c>
      <c r="V2063" s="11" t="s">
        <v>119</v>
      </c>
      <c r="W2063" s="14" t="s">
        <v>119</v>
      </c>
      <c r="X2063" s="14" t="s">
        <v>119</v>
      </c>
      <c r="Y2063" s="14" t="s">
        <v>119</v>
      </c>
      <c r="Z2063" s="14" t="s">
        <v>119</v>
      </c>
      <c r="AA2063" s="14"/>
      <c r="AB2063" s="15">
        <f>retribucións!$M$71</f>
        <v>20068.13154432</v>
      </c>
      <c r="AC2063" s="15">
        <f>retribucións!$H$57</f>
        <v>20226.167297279997</v>
      </c>
      <c r="AD2063" s="15">
        <f t="shared" si="77"/>
        <v>158.0357529599969</v>
      </c>
    </row>
    <row r="2064" spans="1:30" ht="15" customHeight="1" x14ac:dyDescent="0.25">
      <c r="A2064" s="13" t="s">
        <v>17</v>
      </c>
      <c r="B2064" s="13" t="s">
        <v>119</v>
      </c>
      <c r="C2064" s="14" t="s">
        <v>6105</v>
      </c>
      <c r="D2064" s="24" t="s">
        <v>6128</v>
      </c>
      <c r="E2064" s="14" t="s">
        <v>6129</v>
      </c>
      <c r="F2064" s="14" t="s">
        <v>2263</v>
      </c>
      <c r="G2064" s="11">
        <v>12</v>
      </c>
      <c r="H2064" s="15">
        <f>retribucións!$E$57</f>
        <v>6822.48</v>
      </c>
      <c r="I2064" s="11" t="s">
        <v>1349</v>
      </c>
      <c r="J2064" s="24" t="s">
        <v>1350</v>
      </c>
      <c r="K2064" s="11">
        <v>1</v>
      </c>
      <c r="L2064" s="14"/>
      <c r="M2064" s="14"/>
      <c r="N2064" s="12"/>
      <c r="O2064" s="25"/>
      <c r="P2064" s="14" t="s">
        <v>4669</v>
      </c>
      <c r="Q2064" s="11" t="s">
        <v>15</v>
      </c>
      <c r="R2064" s="16" t="s">
        <v>1044</v>
      </c>
      <c r="S2064" s="12"/>
      <c r="T2064" s="13" t="s">
        <v>17</v>
      </c>
      <c r="U2064" s="13" t="s">
        <v>6687</v>
      </c>
      <c r="V2064" s="11" t="s">
        <v>119</v>
      </c>
      <c r="W2064" s="14" t="s">
        <v>119</v>
      </c>
      <c r="X2064" s="14" t="s">
        <v>119</v>
      </c>
      <c r="Y2064" s="14" t="s">
        <v>119</v>
      </c>
      <c r="Z2064" s="14" t="s">
        <v>119</v>
      </c>
      <c r="AA2064" s="14"/>
      <c r="AB2064" s="15">
        <f>retribucións!$M$71</f>
        <v>20068.13154432</v>
      </c>
      <c r="AC2064" s="15">
        <f>retribucións!$H$57</f>
        <v>20226.167297279997</v>
      </c>
      <c r="AD2064" s="15">
        <f t="shared" si="77"/>
        <v>158.0357529599969</v>
      </c>
    </row>
    <row r="2065" spans="1:30" ht="15" customHeight="1" x14ac:dyDescent="0.25">
      <c r="A2065" s="13" t="s">
        <v>17</v>
      </c>
      <c r="B2065" s="13" t="s">
        <v>119</v>
      </c>
      <c r="C2065" s="14" t="s">
        <v>6105</v>
      </c>
      <c r="D2065" s="24" t="s">
        <v>6130</v>
      </c>
      <c r="E2065" s="14" t="s">
        <v>6131</v>
      </c>
      <c r="F2065" s="14" t="s">
        <v>2263</v>
      </c>
      <c r="G2065" s="11">
        <v>12</v>
      </c>
      <c r="H2065" s="15">
        <f>retribucións!$E$57</f>
        <v>6822.48</v>
      </c>
      <c r="I2065" s="11" t="s">
        <v>1349</v>
      </c>
      <c r="J2065" s="24" t="s">
        <v>1350</v>
      </c>
      <c r="K2065" s="11">
        <v>1</v>
      </c>
      <c r="L2065" s="14"/>
      <c r="M2065" s="14"/>
      <c r="N2065" s="12"/>
      <c r="O2065" s="25"/>
      <c r="P2065" s="14" t="s">
        <v>4669</v>
      </c>
      <c r="Q2065" s="11" t="s">
        <v>15</v>
      </c>
      <c r="R2065" s="16" t="s">
        <v>1044</v>
      </c>
      <c r="S2065" s="12"/>
      <c r="T2065" s="13" t="s">
        <v>17</v>
      </c>
      <c r="U2065" s="13" t="s">
        <v>6687</v>
      </c>
      <c r="V2065" s="11" t="s">
        <v>119</v>
      </c>
      <c r="W2065" s="14" t="s">
        <v>119</v>
      </c>
      <c r="X2065" s="14" t="s">
        <v>119</v>
      </c>
      <c r="Y2065" s="14" t="s">
        <v>119</v>
      </c>
      <c r="Z2065" s="14" t="s">
        <v>119</v>
      </c>
      <c r="AA2065" s="14"/>
      <c r="AB2065" s="15">
        <f>retribucións!$M$71</f>
        <v>20068.13154432</v>
      </c>
      <c r="AC2065" s="15">
        <f>retribucións!$H$57</f>
        <v>20226.167297279997</v>
      </c>
      <c r="AD2065" s="15">
        <f t="shared" si="77"/>
        <v>158.0357529599969</v>
      </c>
    </row>
    <row r="2066" spans="1:30" ht="15" customHeight="1" x14ac:dyDescent="0.25">
      <c r="A2066" s="13" t="s">
        <v>17</v>
      </c>
      <c r="B2066" s="13" t="s">
        <v>17</v>
      </c>
      <c r="C2066" s="14" t="s">
        <v>6105</v>
      </c>
      <c r="D2066" s="24" t="s">
        <v>6132</v>
      </c>
      <c r="E2066" s="14" t="s">
        <v>6133</v>
      </c>
      <c r="F2066" s="14" t="s">
        <v>2263</v>
      </c>
      <c r="G2066" s="11">
        <v>12</v>
      </c>
      <c r="H2066" s="15">
        <f>retribucións!$E$57</f>
        <v>6822.48</v>
      </c>
      <c r="I2066" s="11" t="s">
        <v>1349</v>
      </c>
      <c r="J2066" s="24" t="s">
        <v>1350</v>
      </c>
      <c r="K2066" s="11">
        <v>1</v>
      </c>
      <c r="L2066" s="14"/>
      <c r="M2066" s="14"/>
      <c r="N2066" s="12"/>
      <c r="O2066" s="25"/>
      <c r="P2066" s="14" t="s">
        <v>4669</v>
      </c>
      <c r="Q2066" s="11" t="s">
        <v>15</v>
      </c>
      <c r="R2066" s="16" t="s">
        <v>1044</v>
      </c>
      <c r="S2066" s="12"/>
      <c r="T2066" s="13" t="s">
        <v>17</v>
      </c>
      <c r="U2066" s="13" t="s">
        <v>17</v>
      </c>
      <c r="V2066" s="11">
        <v>115</v>
      </c>
      <c r="W2066" s="14" t="s">
        <v>1176</v>
      </c>
      <c r="X2066" s="14" t="s">
        <v>1177</v>
      </c>
      <c r="Y2066" s="14" t="s">
        <v>20</v>
      </c>
      <c r="Z2066" s="14">
        <v>0</v>
      </c>
      <c r="AA2066" s="14"/>
      <c r="AB2066" s="15">
        <f>retribucións!$M$71</f>
        <v>20068.13154432</v>
      </c>
      <c r="AC2066" s="15">
        <f>retribucións!$H$57</f>
        <v>20226.167297279997</v>
      </c>
      <c r="AD2066" s="15">
        <f t="shared" si="77"/>
        <v>158.0357529599969</v>
      </c>
    </row>
    <row r="2067" spans="1:30" ht="15" customHeight="1" x14ac:dyDescent="0.25">
      <c r="A2067" s="13" t="s">
        <v>17</v>
      </c>
      <c r="B2067" s="13" t="s">
        <v>119</v>
      </c>
      <c r="C2067" s="14" t="s">
        <v>6105</v>
      </c>
      <c r="D2067" s="24" t="s">
        <v>6134</v>
      </c>
      <c r="E2067" s="14" t="s">
        <v>6135</v>
      </c>
      <c r="F2067" s="14" t="s">
        <v>2263</v>
      </c>
      <c r="G2067" s="11">
        <v>12</v>
      </c>
      <c r="H2067" s="15">
        <f>retribucións!$E$57</f>
        <v>6822.48</v>
      </c>
      <c r="I2067" s="11" t="s">
        <v>1349</v>
      </c>
      <c r="J2067" s="24" t="s">
        <v>1350</v>
      </c>
      <c r="K2067" s="11">
        <v>1</v>
      </c>
      <c r="L2067" s="14"/>
      <c r="M2067" s="14"/>
      <c r="N2067" s="12"/>
      <c r="O2067" s="25"/>
      <c r="P2067" s="14" t="s">
        <v>4669</v>
      </c>
      <c r="Q2067" s="11" t="s">
        <v>15</v>
      </c>
      <c r="R2067" s="16" t="s">
        <v>1044</v>
      </c>
      <c r="S2067" s="12"/>
      <c r="T2067" s="13" t="s">
        <v>17</v>
      </c>
      <c r="U2067" s="13" t="s">
        <v>6687</v>
      </c>
      <c r="V2067" s="11" t="s">
        <v>119</v>
      </c>
      <c r="W2067" s="14" t="s">
        <v>119</v>
      </c>
      <c r="X2067" s="14" t="s">
        <v>119</v>
      </c>
      <c r="Y2067" s="14" t="s">
        <v>119</v>
      </c>
      <c r="Z2067" s="14" t="s">
        <v>119</v>
      </c>
      <c r="AA2067" s="14"/>
      <c r="AB2067" s="15">
        <f>retribucións!$M$71</f>
        <v>20068.13154432</v>
      </c>
      <c r="AC2067" s="15">
        <f>retribucións!$H$57</f>
        <v>20226.167297279997</v>
      </c>
      <c r="AD2067" s="15">
        <f t="shared" si="77"/>
        <v>158.0357529599969</v>
      </c>
    </row>
    <row r="2068" spans="1:30" ht="15" customHeight="1" x14ac:dyDescent="0.25">
      <c r="A2068" s="13" t="s">
        <v>17</v>
      </c>
      <c r="B2068" s="13" t="s">
        <v>119</v>
      </c>
      <c r="C2068" s="14" t="s">
        <v>6105</v>
      </c>
      <c r="D2068" s="24" t="s">
        <v>6136</v>
      </c>
      <c r="E2068" s="14" t="s">
        <v>6137</v>
      </c>
      <c r="F2068" s="14" t="s">
        <v>2263</v>
      </c>
      <c r="G2068" s="11">
        <v>12</v>
      </c>
      <c r="H2068" s="15">
        <f>retribucións!$E$57</f>
        <v>6822.48</v>
      </c>
      <c r="I2068" s="11" t="s">
        <v>1349</v>
      </c>
      <c r="J2068" s="24" t="s">
        <v>1350</v>
      </c>
      <c r="K2068" s="11">
        <v>1</v>
      </c>
      <c r="L2068" s="14"/>
      <c r="M2068" s="14"/>
      <c r="N2068" s="12"/>
      <c r="O2068" s="25"/>
      <c r="P2068" s="14" t="s">
        <v>4669</v>
      </c>
      <c r="Q2068" s="11" t="s">
        <v>15</v>
      </c>
      <c r="R2068" s="16" t="s">
        <v>1044</v>
      </c>
      <c r="S2068" s="12"/>
      <c r="T2068" s="13" t="s">
        <v>17</v>
      </c>
      <c r="U2068" s="13" t="s">
        <v>6687</v>
      </c>
      <c r="V2068" s="11" t="s">
        <v>119</v>
      </c>
      <c r="W2068" s="14" t="s">
        <v>119</v>
      </c>
      <c r="X2068" s="14" t="s">
        <v>119</v>
      </c>
      <c r="Y2068" s="14" t="s">
        <v>119</v>
      </c>
      <c r="Z2068" s="14" t="s">
        <v>119</v>
      </c>
      <c r="AA2068" s="14"/>
      <c r="AB2068" s="15">
        <f>retribucións!$M$71</f>
        <v>20068.13154432</v>
      </c>
      <c r="AC2068" s="15">
        <f>retribucións!$H$57</f>
        <v>20226.167297279997</v>
      </c>
      <c r="AD2068" s="15">
        <f t="shared" si="77"/>
        <v>158.0357529599969</v>
      </c>
    </row>
    <row r="2069" spans="1:30" ht="15" customHeight="1" x14ac:dyDescent="0.25">
      <c r="A2069" s="13" t="s">
        <v>17</v>
      </c>
      <c r="B2069" s="13" t="s">
        <v>119</v>
      </c>
      <c r="C2069" s="14" t="s">
        <v>6105</v>
      </c>
      <c r="D2069" s="24" t="s">
        <v>6138</v>
      </c>
      <c r="E2069" s="14" t="s">
        <v>6139</v>
      </c>
      <c r="F2069" s="14" t="s">
        <v>2263</v>
      </c>
      <c r="G2069" s="11">
        <v>12</v>
      </c>
      <c r="H2069" s="15">
        <f>retribucións!$E$57</f>
        <v>6822.48</v>
      </c>
      <c r="I2069" s="11" t="s">
        <v>1349</v>
      </c>
      <c r="J2069" s="24" t="s">
        <v>1350</v>
      </c>
      <c r="K2069" s="11">
        <v>1</v>
      </c>
      <c r="L2069" s="14"/>
      <c r="M2069" s="14"/>
      <c r="N2069" s="12"/>
      <c r="O2069" s="25"/>
      <c r="P2069" s="14" t="s">
        <v>4669</v>
      </c>
      <c r="Q2069" s="11" t="s">
        <v>15</v>
      </c>
      <c r="R2069" s="16" t="s">
        <v>1044</v>
      </c>
      <c r="S2069" s="12"/>
      <c r="T2069" s="13" t="s">
        <v>17</v>
      </c>
      <c r="U2069" s="13" t="s">
        <v>6687</v>
      </c>
      <c r="V2069" s="11" t="s">
        <v>119</v>
      </c>
      <c r="W2069" s="14" t="s">
        <v>119</v>
      </c>
      <c r="X2069" s="14" t="s">
        <v>119</v>
      </c>
      <c r="Y2069" s="14" t="s">
        <v>119</v>
      </c>
      <c r="Z2069" s="14" t="s">
        <v>119</v>
      </c>
      <c r="AA2069" s="14"/>
      <c r="AB2069" s="15">
        <f>retribucións!$M$71</f>
        <v>20068.13154432</v>
      </c>
      <c r="AC2069" s="15">
        <f>retribucións!$H$57</f>
        <v>20226.167297279997</v>
      </c>
      <c r="AD2069" s="15">
        <f t="shared" si="77"/>
        <v>158.0357529599969</v>
      </c>
    </row>
    <row r="2070" spans="1:30" ht="15" customHeight="1" x14ac:dyDescent="0.25">
      <c r="A2070" s="13" t="s">
        <v>17</v>
      </c>
      <c r="B2070" s="13" t="s">
        <v>119</v>
      </c>
      <c r="C2070" s="14" t="s">
        <v>6105</v>
      </c>
      <c r="D2070" s="24" t="s">
        <v>6140</v>
      </c>
      <c r="E2070" s="14" t="s">
        <v>6141</v>
      </c>
      <c r="F2070" s="14" t="s">
        <v>2263</v>
      </c>
      <c r="G2070" s="11">
        <v>12</v>
      </c>
      <c r="H2070" s="15">
        <f>retribucións!$E$57</f>
        <v>6822.48</v>
      </c>
      <c r="I2070" s="11" t="s">
        <v>1349</v>
      </c>
      <c r="J2070" s="24" t="s">
        <v>1350</v>
      </c>
      <c r="K2070" s="11">
        <v>1</v>
      </c>
      <c r="L2070" s="14"/>
      <c r="M2070" s="14"/>
      <c r="N2070" s="12"/>
      <c r="O2070" s="25"/>
      <c r="P2070" s="14" t="s">
        <v>4669</v>
      </c>
      <c r="Q2070" s="11" t="s">
        <v>15</v>
      </c>
      <c r="R2070" s="16" t="s">
        <v>5419</v>
      </c>
      <c r="S2070" s="12"/>
      <c r="T2070" s="13" t="s">
        <v>17</v>
      </c>
      <c r="U2070" s="13" t="s">
        <v>6687</v>
      </c>
      <c r="V2070" s="11" t="s">
        <v>119</v>
      </c>
      <c r="W2070" s="14" t="s">
        <v>119</v>
      </c>
      <c r="X2070" s="14" t="s">
        <v>119</v>
      </c>
      <c r="Y2070" s="14" t="s">
        <v>119</v>
      </c>
      <c r="Z2070" s="14" t="s">
        <v>119</v>
      </c>
      <c r="AA2070" s="14"/>
      <c r="AB2070" s="15">
        <f>retribucións!$M$71</f>
        <v>20068.13154432</v>
      </c>
      <c r="AC2070" s="15">
        <f>retribucións!$H$57</f>
        <v>20226.167297279997</v>
      </c>
      <c r="AD2070" s="15">
        <f t="shared" si="77"/>
        <v>158.0357529599969</v>
      </c>
    </row>
    <row r="2071" spans="1:30" ht="15" customHeight="1" x14ac:dyDescent="0.25">
      <c r="A2071" s="13" t="s">
        <v>17</v>
      </c>
      <c r="B2071" s="13" t="s">
        <v>119</v>
      </c>
      <c r="C2071" s="14" t="s">
        <v>6105</v>
      </c>
      <c r="D2071" s="24" t="s">
        <v>6142</v>
      </c>
      <c r="E2071" s="14" t="s">
        <v>6143</v>
      </c>
      <c r="F2071" s="14" t="s">
        <v>2263</v>
      </c>
      <c r="G2071" s="11">
        <v>12</v>
      </c>
      <c r="H2071" s="15">
        <f>retribucións!$E$57</f>
        <v>6822.48</v>
      </c>
      <c r="I2071" s="11" t="s">
        <v>1349</v>
      </c>
      <c r="J2071" s="24" t="s">
        <v>1350</v>
      </c>
      <c r="K2071" s="11">
        <v>1</v>
      </c>
      <c r="L2071" s="14"/>
      <c r="M2071" s="14"/>
      <c r="N2071" s="12"/>
      <c r="O2071" s="25"/>
      <c r="P2071" s="14" t="s">
        <v>4669</v>
      </c>
      <c r="Q2071" s="11" t="s">
        <v>15</v>
      </c>
      <c r="R2071" s="16" t="s">
        <v>1044</v>
      </c>
      <c r="S2071" s="12"/>
      <c r="T2071" s="13" t="s">
        <v>17</v>
      </c>
      <c r="U2071" s="13" t="s">
        <v>6687</v>
      </c>
      <c r="V2071" s="11" t="s">
        <v>119</v>
      </c>
      <c r="W2071" s="14" t="s">
        <v>119</v>
      </c>
      <c r="X2071" s="14" t="s">
        <v>119</v>
      </c>
      <c r="Y2071" s="14" t="s">
        <v>119</v>
      </c>
      <c r="Z2071" s="14" t="s">
        <v>119</v>
      </c>
      <c r="AA2071" s="14"/>
      <c r="AB2071" s="15">
        <f>retribucións!$M$71</f>
        <v>20068.13154432</v>
      </c>
      <c r="AC2071" s="15">
        <f>retribucións!$H$57</f>
        <v>20226.167297279997</v>
      </c>
      <c r="AD2071" s="15">
        <f t="shared" si="77"/>
        <v>158.0357529599969</v>
      </c>
    </row>
    <row r="2072" spans="1:30" ht="15" customHeight="1" x14ac:dyDescent="0.25">
      <c r="A2072" s="13" t="s">
        <v>17</v>
      </c>
      <c r="B2072" s="13" t="s">
        <v>17</v>
      </c>
      <c r="C2072" s="14" t="s">
        <v>6105</v>
      </c>
      <c r="D2072" s="24" t="s">
        <v>6144</v>
      </c>
      <c r="E2072" s="14" t="s">
        <v>6145</v>
      </c>
      <c r="F2072" s="14" t="s">
        <v>2263</v>
      </c>
      <c r="G2072" s="11">
        <v>12</v>
      </c>
      <c r="H2072" s="15">
        <f>retribucións!$E$57</f>
        <v>6822.48</v>
      </c>
      <c r="I2072" s="11" t="s">
        <v>1349</v>
      </c>
      <c r="J2072" s="24" t="s">
        <v>1350</v>
      </c>
      <c r="K2072" s="11">
        <v>1</v>
      </c>
      <c r="L2072" s="14"/>
      <c r="M2072" s="14"/>
      <c r="N2072" s="12"/>
      <c r="O2072" s="25"/>
      <c r="P2072" s="14" t="s">
        <v>4669</v>
      </c>
      <c r="Q2072" s="11" t="s">
        <v>15</v>
      </c>
      <c r="R2072" s="16" t="s">
        <v>1044</v>
      </c>
      <c r="S2072" s="12"/>
      <c r="T2072" s="13" t="s">
        <v>17</v>
      </c>
      <c r="U2072" s="13" t="s">
        <v>17</v>
      </c>
      <c r="V2072" s="11">
        <v>176</v>
      </c>
      <c r="W2072" s="14" t="s">
        <v>1178</v>
      </c>
      <c r="X2072" s="14" t="s">
        <v>1179</v>
      </c>
      <c r="Y2072" s="14" t="s">
        <v>20</v>
      </c>
      <c r="Z2072" s="14">
        <v>0</v>
      </c>
      <c r="AA2072" s="14"/>
      <c r="AB2072" s="15">
        <f>retribucións!$M$71</f>
        <v>20068.13154432</v>
      </c>
      <c r="AC2072" s="15">
        <f>retribucións!$H$57</f>
        <v>20226.167297279997</v>
      </c>
      <c r="AD2072" s="15">
        <f t="shared" si="77"/>
        <v>158.0357529599969</v>
      </c>
    </row>
    <row r="2073" spans="1:30" ht="15" customHeight="1" x14ac:dyDescent="0.25">
      <c r="A2073" s="13" t="s">
        <v>17</v>
      </c>
      <c r="B2073" s="13" t="s">
        <v>119</v>
      </c>
      <c r="C2073" s="14" t="s">
        <v>6105</v>
      </c>
      <c r="D2073" s="24" t="s">
        <v>6146</v>
      </c>
      <c r="E2073" s="14" t="s">
        <v>6147</v>
      </c>
      <c r="F2073" s="14" t="s">
        <v>2263</v>
      </c>
      <c r="G2073" s="11">
        <v>12</v>
      </c>
      <c r="H2073" s="15">
        <f>retribucións!$E$57</f>
        <v>6822.48</v>
      </c>
      <c r="I2073" s="11" t="s">
        <v>1349</v>
      </c>
      <c r="J2073" s="24" t="s">
        <v>1350</v>
      </c>
      <c r="K2073" s="11">
        <v>1</v>
      </c>
      <c r="L2073" s="14"/>
      <c r="M2073" s="14"/>
      <c r="N2073" s="12"/>
      <c r="O2073" s="25"/>
      <c r="P2073" s="14" t="s">
        <v>4669</v>
      </c>
      <c r="Q2073" s="11" t="s">
        <v>15</v>
      </c>
      <c r="R2073" s="16" t="s">
        <v>1044</v>
      </c>
      <c r="S2073" s="12"/>
      <c r="T2073" s="13" t="s">
        <v>17</v>
      </c>
      <c r="U2073" s="13" t="s">
        <v>6687</v>
      </c>
      <c r="V2073" s="11" t="s">
        <v>119</v>
      </c>
      <c r="W2073" s="14" t="s">
        <v>119</v>
      </c>
      <c r="X2073" s="14" t="s">
        <v>119</v>
      </c>
      <c r="Y2073" s="14" t="s">
        <v>119</v>
      </c>
      <c r="Z2073" s="14" t="s">
        <v>119</v>
      </c>
      <c r="AA2073" s="14"/>
      <c r="AB2073" s="15">
        <f>retribucións!$M$71</f>
        <v>20068.13154432</v>
      </c>
      <c r="AC2073" s="15">
        <f>retribucións!$H$57</f>
        <v>20226.167297279997</v>
      </c>
      <c r="AD2073" s="15">
        <f t="shared" si="77"/>
        <v>158.0357529599969</v>
      </c>
    </row>
    <row r="2074" spans="1:30" ht="15" customHeight="1" x14ac:dyDescent="0.25">
      <c r="A2074" s="13" t="s">
        <v>17</v>
      </c>
      <c r="B2074" s="13" t="s">
        <v>119</v>
      </c>
      <c r="C2074" s="14" t="s">
        <v>6105</v>
      </c>
      <c r="D2074" s="24" t="s">
        <v>6148</v>
      </c>
      <c r="E2074" s="14" t="s">
        <v>6149</v>
      </c>
      <c r="F2074" s="14" t="s">
        <v>2263</v>
      </c>
      <c r="G2074" s="11">
        <v>12</v>
      </c>
      <c r="H2074" s="15">
        <f>retribucións!$E$57</f>
        <v>6822.48</v>
      </c>
      <c r="I2074" s="11" t="s">
        <v>1349</v>
      </c>
      <c r="J2074" s="24" t="s">
        <v>1350</v>
      </c>
      <c r="K2074" s="11">
        <v>1</v>
      </c>
      <c r="L2074" s="14"/>
      <c r="M2074" s="14"/>
      <c r="N2074" s="12"/>
      <c r="O2074" s="25"/>
      <c r="P2074" s="14" t="s">
        <v>4669</v>
      </c>
      <c r="Q2074" s="11" t="s">
        <v>15</v>
      </c>
      <c r="R2074" s="16" t="s">
        <v>1044</v>
      </c>
      <c r="S2074" s="12"/>
      <c r="T2074" s="13" t="s">
        <v>17</v>
      </c>
      <c r="U2074" s="13" t="s">
        <v>6687</v>
      </c>
      <c r="V2074" s="11" t="s">
        <v>119</v>
      </c>
      <c r="W2074" s="14" t="s">
        <v>119</v>
      </c>
      <c r="X2074" s="14" t="s">
        <v>119</v>
      </c>
      <c r="Y2074" s="14" t="s">
        <v>119</v>
      </c>
      <c r="Z2074" s="14" t="s">
        <v>119</v>
      </c>
      <c r="AA2074" s="14"/>
      <c r="AB2074" s="15">
        <f>retribucións!$M$71</f>
        <v>20068.13154432</v>
      </c>
      <c r="AC2074" s="15">
        <f>retribucións!$H$57</f>
        <v>20226.167297279997</v>
      </c>
      <c r="AD2074" s="15">
        <f t="shared" si="77"/>
        <v>158.0357529599969</v>
      </c>
    </row>
    <row r="2075" spans="1:30" ht="15" customHeight="1" x14ac:dyDescent="0.25">
      <c r="A2075" s="13" t="s">
        <v>17</v>
      </c>
      <c r="B2075" s="13" t="s">
        <v>119</v>
      </c>
      <c r="C2075" s="14" t="s">
        <v>6105</v>
      </c>
      <c r="D2075" s="24" t="s">
        <v>6150</v>
      </c>
      <c r="E2075" s="14" t="s">
        <v>6151</v>
      </c>
      <c r="F2075" s="14" t="s">
        <v>2263</v>
      </c>
      <c r="G2075" s="11">
        <v>12</v>
      </c>
      <c r="H2075" s="15">
        <f>retribucións!$E$57</f>
        <v>6822.48</v>
      </c>
      <c r="I2075" s="11" t="s">
        <v>1349</v>
      </c>
      <c r="J2075" s="24" t="s">
        <v>1350</v>
      </c>
      <c r="K2075" s="11">
        <v>1</v>
      </c>
      <c r="L2075" s="14"/>
      <c r="M2075" s="14"/>
      <c r="N2075" s="12"/>
      <c r="O2075" s="25"/>
      <c r="P2075" s="14" t="s">
        <v>4669</v>
      </c>
      <c r="Q2075" s="11" t="s">
        <v>15</v>
      </c>
      <c r="R2075" s="16" t="s">
        <v>1044</v>
      </c>
      <c r="S2075" s="12"/>
      <c r="T2075" s="13" t="s">
        <v>17</v>
      </c>
      <c r="U2075" s="13" t="s">
        <v>6687</v>
      </c>
      <c r="V2075" s="11" t="s">
        <v>119</v>
      </c>
      <c r="W2075" s="14" t="s">
        <v>119</v>
      </c>
      <c r="X2075" s="14" t="s">
        <v>119</v>
      </c>
      <c r="Y2075" s="14" t="s">
        <v>119</v>
      </c>
      <c r="Z2075" s="14" t="s">
        <v>119</v>
      </c>
      <c r="AA2075" s="14"/>
      <c r="AB2075" s="15">
        <f>retribucións!$M$71</f>
        <v>20068.13154432</v>
      </c>
      <c r="AC2075" s="15">
        <f>retribucións!$H$57</f>
        <v>20226.167297279997</v>
      </c>
      <c r="AD2075" s="15">
        <f t="shared" si="77"/>
        <v>158.0357529599969</v>
      </c>
    </row>
    <row r="2076" spans="1:30" ht="15" customHeight="1" x14ac:dyDescent="0.25">
      <c r="A2076" s="13" t="s">
        <v>17</v>
      </c>
      <c r="B2076" s="13" t="s">
        <v>17</v>
      </c>
      <c r="C2076" s="14" t="s">
        <v>6105</v>
      </c>
      <c r="D2076" s="24" t="s">
        <v>6152</v>
      </c>
      <c r="E2076" s="14" t="s">
        <v>6153</v>
      </c>
      <c r="F2076" s="14" t="s">
        <v>2263</v>
      </c>
      <c r="G2076" s="11">
        <v>12</v>
      </c>
      <c r="H2076" s="15">
        <f>retribucións!$E$57</f>
        <v>6822.48</v>
      </c>
      <c r="I2076" s="11" t="s">
        <v>1349</v>
      </c>
      <c r="J2076" s="24" t="s">
        <v>1350</v>
      </c>
      <c r="K2076" s="11">
        <v>1</v>
      </c>
      <c r="L2076" s="14"/>
      <c r="M2076" s="14"/>
      <c r="N2076" s="12"/>
      <c r="O2076" s="25"/>
      <c r="P2076" s="14" t="s">
        <v>4669</v>
      </c>
      <c r="Q2076" s="11" t="s">
        <v>15</v>
      </c>
      <c r="R2076" s="16" t="s">
        <v>1044</v>
      </c>
      <c r="S2076" s="12"/>
      <c r="T2076" s="13" t="s">
        <v>17</v>
      </c>
      <c r="U2076" s="13" t="s">
        <v>17</v>
      </c>
      <c r="V2076" s="11">
        <v>281</v>
      </c>
      <c r="W2076" s="14" t="s">
        <v>1180</v>
      </c>
      <c r="X2076" s="14" t="s">
        <v>1181</v>
      </c>
      <c r="Y2076" s="14" t="s">
        <v>20</v>
      </c>
      <c r="Z2076" s="14">
        <v>0</v>
      </c>
      <c r="AA2076" s="14"/>
      <c r="AB2076" s="15">
        <f>retribucións!$M$71</f>
        <v>20068.13154432</v>
      </c>
      <c r="AC2076" s="15">
        <f>retribucións!$H$57</f>
        <v>20226.167297279997</v>
      </c>
      <c r="AD2076" s="15">
        <f t="shared" si="77"/>
        <v>158.0357529599969</v>
      </c>
    </row>
    <row r="2077" spans="1:30" ht="15" customHeight="1" x14ac:dyDescent="0.25">
      <c r="A2077" s="13" t="s">
        <v>17</v>
      </c>
      <c r="B2077" s="13" t="s">
        <v>119</v>
      </c>
      <c r="C2077" s="14" t="s">
        <v>6105</v>
      </c>
      <c r="D2077" s="24" t="s">
        <v>6154</v>
      </c>
      <c r="E2077" s="14" t="s">
        <v>6155</v>
      </c>
      <c r="F2077" s="14" t="s">
        <v>2263</v>
      </c>
      <c r="G2077" s="11">
        <v>12</v>
      </c>
      <c r="H2077" s="15">
        <f>retribucións!$E$57</f>
        <v>6822.48</v>
      </c>
      <c r="I2077" s="11" t="s">
        <v>1349</v>
      </c>
      <c r="J2077" s="24" t="s">
        <v>1350</v>
      </c>
      <c r="K2077" s="11">
        <v>1</v>
      </c>
      <c r="L2077" s="14"/>
      <c r="M2077" s="14"/>
      <c r="N2077" s="12"/>
      <c r="O2077" s="25"/>
      <c r="P2077" s="14" t="s">
        <v>4669</v>
      </c>
      <c r="Q2077" s="11" t="s">
        <v>15</v>
      </c>
      <c r="R2077" s="16" t="s">
        <v>1044</v>
      </c>
      <c r="S2077" s="12"/>
      <c r="T2077" s="13" t="s">
        <v>17</v>
      </c>
      <c r="U2077" s="13" t="s">
        <v>6687</v>
      </c>
      <c r="V2077" s="11" t="s">
        <v>119</v>
      </c>
      <c r="W2077" s="14" t="s">
        <v>119</v>
      </c>
      <c r="X2077" s="14" t="s">
        <v>119</v>
      </c>
      <c r="Y2077" s="14" t="s">
        <v>119</v>
      </c>
      <c r="Z2077" s="14" t="s">
        <v>119</v>
      </c>
      <c r="AA2077" s="14"/>
      <c r="AB2077" s="15">
        <f>retribucións!$M$71</f>
        <v>20068.13154432</v>
      </c>
      <c r="AC2077" s="15">
        <f>retribucións!$H$57</f>
        <v>20226.167297279997</v>
      </c>
      <c r="AD2077" s="15">
        <f t="shared" si="77"/>
        <v>158.0357529599969</v>
      </c>
    </row>
    <row r="2078" spans="1:30" ht="15" customHeight="1" x14ac:dyDescent="0.25">
      <c r="A2078" s="13" t="s">
        <v>17</v>
      </c>
      <c r="B2078" s="13" t="s">
        <v>17</v>
      </c>
      <c r="C2078" s="14" t="s">
        <v>6105</v>
      </c>
      <c r="D2078" s="24" t="s">
        <v>6156</v>
      </c>
      <c r="E2078" s="14" t="s">
        <v>6157</v>
      </c>
      <c r="F2078" s="14" t="s">
        <v>2263</v>
      </c>
      <c r="G2078" s="11">
        <v>12</v>
      </c>
      <c r="H2078" s="15">
        <f>retribucións!$E$57</f>
        <v>6822.48</v>
      </c>
      <c r="I2078" s="11" t="s">
        <v>1349</v>
      </c>
      <c r="J2078" s="24" t="s">
        <v>1350</v>
      </c>
      <c r="K2078" s="11">
        <v>1</v>
      </c>
      <c r="L2078" s="14"/>
      <c r="M2078" s="14"/>
      <c r="N2078" s="12"/>
      <c r="O2078" s="25"/>
      <c r="P2078" s="14" t="s">
        <v>4669</v>
      </c>
      <c r="Q2078" s="11" t="s">
        <v>15</v>
      </c>
      <c r="R2078" s="16" t="s">
        <v>1044</v>
      </c>
      <c r="S2078" s="12"/>
      <c r="T2078" s="13" t="s">
        <v>17</v>
      </c>
      <c r="U2078" s="13" t="s">
        <v>17</v>
      </c>
      <c r="V2078" s="11">
        <v>5</v>
      </c>
      <c r="W2078" s="14" t="s">
        <v>1182</v>
      </c>
      <c r="X2078" s="14" t="s">
        <v>1183</v>
      </c>
      <c r="Y2078" s="14" t="s">
        <v>20</v>
      </c>
      <c r="Z2078" s="14">
        <v>0</v>
      </c>
      <c r="AA2078" s="14"/>
      <c r="AB2078" s="15">
        <f>retribucións!$M$71</f>
        <v>20068.13154432</v>
      </c>
      <c r="AC2078" s="15">
        <f>retribucións!$H$57</f>
        <v>20226.167297279997</v>
      </c>
      <c r="AD2078" s="15">
        <f t="shared" si="77"/>
        <v>158.0357529599969</v>
      </c>
    </row>
    <row r="2079" spans="1:30" ht="15" customHeight="1" x14ac:dyDescent="0.25">
      <c r="A2079" s="13" t="s">
        <v>17</v>
      </c>
      <c r="B2079" s="13" t="s">
        <v>119</v>
      </c>
      <c r="C2079" s="14" t="s">
        <v>6105</v>
      </c>
      <c r="D2079" s="24" t="s">
        <v>6158</v>
      </c>
      <c r="E2079" s="14" t="s">
        <v>6159</v>
      </c>
      <c r="F2079" s="14" t="s">
        <v>2263</v>
      </c>
      <c r="G2079" s="11">
        <v>12</v>
      </c>
      <c r="H2079" s="15">
        <f>retribucións!$E$57</f>
        <v>6822.48</v>
      </c>
      <c r="I2079" s="11" t="s">
        <v>1349</v>
      </c>
      <c r="J2079" s="24" t="s">
        <v>1350</v>
      </c>
      <c r="K2079" s="11">
        <v>1</v>
      </c>
      <c r="L2079" s="14"/>
      <c r="M2079" s="14"/>
      <c r="N2079" s="12"/>
      <c r="O2079" s="25"/>
      <c r="P2079" s="14" t="s">
        <v>4669</v>
      </c>
      <c r="Q2079" s="11" t="s">
        <v>15</v>
      </c>
      <c r="R2079" s="16" t="s">
        <v>1044</v>
      </c>
      <c r="S2079" s="12"/>
      <c r="T2079" s="13" t="s">
        <v>17</v>
      </c>
      <c r="U2079" s="13" t="s">
        <v>6687</v>
      </c>
      <c r="V2079" s="11" t="s">
        <v>119</v>
      </c>
      <c r="W2079" s="14" t="s">
        <v>119</v>
      </c>
      <c r="X2079" s="14" t="s">
        <v>119</v>
      </c>
      <c r="Y2079" s="14" t="s">
        <v>119</v>
      </c>
      <c r="Z2079" s="14" t="s">
        <v>119</v>
      </c>
      <c r="AA2079" s="14"/>
      <c r="AB2079" s="15">
        <f>retribucións!$M$71</f>
        <v>20068.13154432</v>
      </c>
      <c r="AC2079" s="15">
        <f>retribucións!$H$57</f>
        <v>20226.167297279997</v>
      </c>
      <c r="AD2079" s="15">
        <f t="shared" si="77"/>
        <v>158.0357529599969</v>
      </c>
    </row>
    <row r="2080" spans="1:30" ht="15" customHeight="1" x14ac:dyDescent="0.25">
      <c r="A2080" s="13" t="s">
        <v>17</v>
      </c>
      <c r="B2080" s="13" t="s">
        <v>17</v>
      </c>
      <c r="C2080" s="14" t="s">
        <v>6105</v>
      </c>
      <c r="D2080" s="24" t="s">
        <v>6160</v>
      </c>
      <c r="E2080" s="14" t="s">
        <v>6161</v>
      </c>
      <c r="F2080" s="14" t="s">
        <v>2263</v>
      </c>
      <c r="G2080" s="11">
        <v>12</v>
      </c>
      <c r="H2080" s="15">
        <f>retribucións!$E$57</f>
        <v>6822.48</v>
      </c>
      <c r="I2080" s="11" t="s">
        <v>1349</v>
      </c>
      <c r="J2080" s="24" t="s">
        <v>1350</v>
      </c>
      <c r="K2080" s="11">
        <v>1</v>
      </c>
      <c r="L2080" s="14"/>
      <c r="M2080" s="14"/>
      <c r="N2080" s="12"/>
      <c r="O2080" s="25"/>
      <c r="P2080" s="14" t="s">
        <v>4669</v>
      </c>
      <c r="Q2080" s="11" t="s">
        <v>15</v>
      </c>
      <c r="R2080" s="16" t="s">
        <v>1044</v>
      </c>
      <c r="S2080" s="12"/>
      <c r="T2080" s="13" t="s">
        <v>17</v>
      </c>
      <c r="U2080" s="13" t="s">
        <v>17</v>
      </c>
      <c r="V2080" s="11">
        <v>177</v>
      </c>
      <c r="W2080" s="14" t="s">
        <v>1184</v>
      </c>
      <c r="X2080" s="14" t="s">
        <v>1185</v>
      </c>
      <c r="Y2080" s="14" t="s">
        <v>20</v>
      </c>
      <c r="Z2080" s="14">
        <v>0</v>
      </c>
      <c r="AA2080" s="14"/>
      <c r="AB2080" s="15">
        <f>retribucións!$M$71</f>
        <v>20068.13154432</v>
      </c>
      <c r="AC2080" s="15">
        <f>retribucións!$H$57</f>
        <v>20226.167297279997</v>
      </c>
      <c r="AD2080" s="15">
        <f t="shared" si="77"/>
        <v>158.0357529599969</v>
      </c>
    </row>
    <row r="2081" spans="1:30" ht="15" customHeight="1" x14ac:dyDescent="0.25">
      <c r="A2081" s="13" t="s">
        <v>17</v>
      </c>
      <c r="B2081" s="13" t="s">
        <v>119</v>
      </c>
      <c r="C2081" s="14" t="s">
        <v>6105</v>
      </c>
      <c r="D2081" s="24" t="s">
        <v>6162</v>
      </c>
      <c r="E2081" s="14" t="s">
        <v>6163</v>
      </c>
      <c r="F2081" s="14" t="s">
        <v>2263</v>
      </c>
      <c r="G2081" s="11">
        <v>12</v>
      </c>
      <c r="H2081" s="15">
        <f>retribucións!$E$57</f>
        <v>6822.48</v>
      </c>
      <c r="I2081" s="11" t="s">
        <v>1349</v>
      </c>
      <c r="J2081" s="24" t="s">
        <v>1350</v>
      </c>
      <c r="K2081" s="11">
        <v>1</v>
      </c>
      <c r="L2081" s="14"/>
      <c r="M2081" s="14"/>
      <c r="N2081" s="12"/>
      <c r="O2081" s="25"/>
      <c r="P2081" s="14" t="s">
        <v>4669</v>
      </c>
      <c r="Q2081" s="11" t="s">
        <v>15</v>
      </c>
      <c r="R2081" s="16" t="s">
        <v>1044</v>
      </c>
      <c r="S2081" s="12"/>
      <c r="T2081" s="13" t="s">
        <v>17</v>
      </c>
      <c r="U2081" s="13" t="s">
        <v>6687</v>
      </c>
      <c r="V2081" s="11" t="s">
        <v>119</v>
      </c>
      <c r="W2081" s="14" t="s">
        <v>119</v>
      </c>
      <c r="X2081" s="14" t="s">
        <v>119</v>
      </c>
      <c r="Y2081" s="14" t="s">
        <v>119</v>
      </c>
      <c r="Z2081" s="14" t="s">
        <v>119</v>
      </c>
      <c r="AA2081" s="14"/>
      <c r="AB2081" s="15">
        <f>retribucións!$M$71</f>
        <v>20068.13154432</v>
      </c>
      <c r="AC2081" s="15">
        <f>retribucións!$H$57</f>
        <v>20226.167297279997</v>
      </c>
      <c r="AD2081" s="15">
        <f t="shared" si="77"/>
        <v>158.0357529599969</v>
      </c>
    </row>
    <row r="2082" spans="1:30" ht="15" customHeight="1" x14ac:dyDescent="0.25">
      <c r="A2082" s="13" t="s">
        <v>17</v>
      </c>
      <c r="B2082" s="13" t="s">
        <v>119</v>
      </c>
      <c r="C2082" s="14" t="s">
        <v>6105</v>
      </c>
      <c r="D2082" s="24" t="s">
        <v>6164</v>
      </c>
      <c r="E2082" s="14" t="s">
        <v>6165</v>
      </c>
      <c r="F2082" s="14" t="s">
        <v>2263</v>
      </c>
      <c r="G2082" s="11">
        <v>12</v>
      </c>
      <c r="H2082" s="15">
        <f>retribucións!$E$57</f>
        <v>6822.48</v>
      </c>
      <c r="I2082" s="11" t="s">
        <v>1349</v>
      </c>
      <c r="J2082" s="24" t="s">
        <v>1350</v>
      </c>
      <c r="K2082" s="11">
        <v>1</v>
      </c>
      <c r="L2082" s="14"/>
      <c r="M2082" s="14"/>
      <c r="N2082" s="12"/>
      <c r="O2082" s="25"/>
      <c r="P2082" s="14" t="s">
        <v>4669</v>
      </c>
      <c r="Q2082" s="11" t="s">
        <v>15</v>
      </c>
      <c r="R2082" s="16" t="s">
        <v>1044</v>
      </c>
      <c r="S2082" s="12"/>
      <c r="T2082" s="13" t="s">
        <v>17</v>
      </c>
      <c r="U2082" s="13" t="s">
        <v>6687</v>
      </c>
      <c r="V2082" s="11" t="s">
        <v>119</v>
      </c>
      <c r="W2082" s="14" t="s">
        <v>119</v>
      </c>
      <c r="X2082" s="14" t="s">
        <v>119</v>
      </c>
      <c r="Y2082" s="14" t="s">
        <v>119</v>
      </c>
      <c r="Z2082" s="14" t="s">
        <v>119</v>
      </c>
      <c r="AA2082" s="14"/>
      <c r="AB2082" s="15">
        <f>retribucións!$M$71</f>
        <v>20068.13154432</v>
      </c>
      <c r="AC2082" s="15">
        <f>retribucións!$H$57</f>
        <v>20226.167297279997</v>
      </c>
      <c r="AD2082" s="15">
        <f t="shared" si="77"/>
        <v>158.0357529599969</v>
      </c>
    </row>
    <row r="2083" spans="1:30" ht="15" customHeight="1" x14ac:dyDescent="0.25">
      <c r="A2083" s="13" t="s">
        <v>17</v>
      </c>
      <c r="B2083" s="13" t="s">
        <v>119</v>
      </c>
      <c r="C2083" s="14" t="s">
        <v>6105</v>
      </c>
      <c r="D2083" s="24" t="s">
        <v>6166</v>
      </c>
      <c r="E2083" s="14" t="s">
        <v>6167</v>
      </c>
      <c r="F2083" s="14" t="s">
        <v>2263</v>
      </c>
      <c r="G2083" s="11">
        <v>12</v>
      </c>
      <c r="H2083" s="15">
        <f>retribucións!$E$57</f>
        <v>6822.48</v>
      </c>
      <c r="I2083" s="11" t="s">
        <v>1349</v>
      </c>
      <c r="J2083" s="24" t="s">
        <v>1350</v>
      </c>
      <c r="K2083" s="11">
        <v>1</v>
      </c>
      <c r="L2083" s="14"/>
      <c r="M2083" s="14"/>
      <c r="N2083" s="12"/>
      <c r="O2083" s="25"/>
      <c r="P2083" s="14" t="s">
        <v>4669</v>
      </c>
      <c r="Q2083" s="11" t="s">
        <v>15</v>
      </c>
      <c r="R2083" s="16" t="s">
        <v>1044</v>
      </c>
      <c r="S2083" s="12"/>
      <c r="T2083" s="13" t="s">
        <v>17</v>
      </c>
      <c r="U2083" s="13" t="s">
        <v>6687</v>
      </c>
      <c r="V2083" s="11" t="s">
        <v>119</v>
      </c>
      <c r="W2083" s="14" t="s">
        <v>119</v>
      </c>
      <c r="X2083" s="14" t="s">
        <v>119</v>
      </c>
      <c r="Y2083" s="14" t="s">
        <v>119</v>
      </c>
      <c r="Z2083" s="14" t="s">
        <v>119</v>
      </c>
      <c r="AA2083" s="14"/>
      <c r="AB2083" s="15">
        <f>retribucións!$M$71</f>
        <v>20068.13154432</v>
      </c>
      <c r="AC2083" s="15">
        <f>retribucións!$H$57</f>
        <v>20226.167297279997</v>
      </c>
      <c r="AD2083" s="15">
        <f t="shared" si="77"/>
        <v>158.0357529599969</v>
      </c>
    </row>
    <row r="2084" spans="1:30" ht="15" customHeight="1" x14ac:dyDescent="0.25">
      <c r="A2084" s="13" t="s">
        <v>17</v>
      </c>
      <c r="B2084" s="13" t="s">
        <v>119</v>
      </c>
      <c r="C2084" s="14" t="s">
        <v>6105</v>
      </c>
      <c r="D2084" s="24" t="s">
        <v>6168</v>
      </c>
      <c r="E2084" s="14" t="s">
        <v>6169</v>
      </c>
      <c r="F2084" s="14" t="s">
        <v>2263</v>
      </c>
      <c r="G2084" s="11">
        <v>12</v>
      </c>
      <c r="H2084" s="15">
        <f>retribucións!$E$57</f>
        <v>6822.48</v>
      </c>
      <c r="I2084" s="11" t="s">
        <v>1349</v>
      </c>
      <c r="J2084" s="24" t="s">
        <v>1350</v>
      </c>
      <c r="K2084" s="11">
        <v>1</v>
      </c>
      <c r="L2084" s="14"/>
      <c r="M2084" s="14"/>
      <c r="N2084" s="12"/>
      <c r="O2084" s="25"/>
      <c r="P2084" s="14" t="s">
        <v>4669</v>
      </c>
      <c r="Q2084" s="11" t="s">
        <v>15</v>
      </c>
      <c r="R2084" s="16" t="s">
        <v>1044</v>
      </c>
      <c r="S2084" s="12"/>
      <c r="T2084" s="13" t="s">
        <v>17</v>
      </c>
      <c r="U2084" s="13" t="s">
        <v>6687</v>
      </c>
      <c r="V2084" s="11" t="s">
        <v>119</v>
      </c>
      <c r="W2084" s="14" t="s">
        <v>119</v>
      </c>
      <c r="X2084" s="14" t="s">
        <v>119</v>
      </c>
      <c r="Y2084" s="14" t="s">
        <v>119</v>
      </c>
      <c r="Z2084" s="14" t="s">
        <v>119</v>
      </c>
      <c r="AA2084" s="14"/>
      <c r="AB2084" s="15">
        <f>retribucións!$M$71</f>
        <v>20068.13154432</v>
      </c>
      <c r="AC2084" s="15">
        <f>retribucións!$H$57</f>
        <v>20226.167297279997</v>
      </c>
      <c r="AD2084" s="15">
        <f t="shared" si="77"/>
        <v>158.0357529599969</v>
      </c>
    </row>
    <row r="2085" spans="1:30" ht="15" customHeight="1" x14ac:dyDescent="0.25">
      <c r="A2085" s="13" t="s">
        <v>17</v>
      </c>
      <c r="B2085" s="13" t="s">
        <v>119</v>
      </c>
      <c r="C2085" s="14" t="s">
        <v>6105</v>
      </c>
      <c r="D2085" s="24" t="s">
        <v>6170</v>
      </c>
      <c r="E2085" s="14" t="s">
        <v>6171</v>
      </c>
      <c r="F2085" s="14" t="s">
        <v>2263</v>
      </c>
      <c r="G2085" s="11">
        <v>12</v>
      </c>
      <c r="H2085" s="15">
        <f>retribucións!$E$57</f>
        <v>6822.48</v>
      </c>
      <c r="I2085" s="11" t="s">
        <v>1349</v>
      </c>
      <c r="J2085" s="24" t="s">
        <v>1350</v>
      </c>
      <c r="K2085" s="11">
        <v>1</v>
      </c>
      <c r="L2085" s="14"/>
      <c r="M2085" s="14"/>
      <c r="N2085" s="12"/>
      <c r="O2085" s="25"/>
      <c r="P2085" s="14" t="s">
        <v>4669</v>
      </c>
      <c r="Q2085" s="11" t="s">
        <v>15</v>
      </c>
      <c r="R2085" s="16" t="s">
        <v>1044</v>
      </c>
      <c r="S2085" s="12"/>
      <c r="T2085" s="13" t="s">
        <v>17</v>
      </c>
      <c r="U2085" s="13" t="s">
        <v>6687</v>
      </c>
      <c r="V2085" s="11" t="s">
        <v>119</v>
      </c>
      <c r="W2085" s="14" t="s">
        <v>119</v>
      </c>
      <c r="X2085" s="14" t="s">
        <v>119</v>
      </c>
      <c r="Y2085" s="14" t="s">
        <v>119</v>
      </c>
      <c r="Z2085" s="14" t="s">
        <v>119</v>
      </c>
      <c r="AA2085" s="14"/>
      <c r="AB2085" s="15">
        <f>retribucións!$M$71</f>
        <v>20068.13154432</v>
      </c>
      <c r="AC2085" s="15">
        <f>retribucións!$H$57</f>
        <v>20226.167297279997</v>
      </c>
      <c r="AD2085" s="15">
        <f t="shared" si="77"/>
        <v>158.0357529599969</v>
      </c>
    </row>
    <row r="2086" spans="1:30" ht="15" customHeight="1" x14ac:dyDescent="0.25">
      <c r="A2086" s="13" t="s">
        <v>17</v>
      </c>
      <c r="B2086" s="13" t="s">
        <v>119</v>
      </c>
      <c r="C2086" s="14" t="s">
        <v>6105</v>
      </c>
      <c r="D2086" s="24" t="s">
        <v>6172</v>
      </c>
      <c r="E2086" s="14" t="s">
        <v>6173</v>
      </c>
      <c r="F2086" s="14" t="s">
        <v>2263</v>
      </c>
      <c r="G2086" s="11">
        <v>12</v>
      </c>
      <c r="H2086" s="15">
        <f>retribucións!$E$57</f>
        <v>6822.48</v>
      </c>
      <c r="I2086" s="11" t="s">
        <v>1349</v>
      </c>
      <c r="J2086" s="24" t="s">
        <v>1350</v>
      </c>
      <c r="K2086" s="11">
        <v>1</v>
      </c>
      <c r="L2086" s="14"/>
      <c r="M2086" s="14"/>
      <c r="N2086" s="12"/>
      <c r="O2086" s="25"/>
      <c r="P2086" s="14" t="s">
        <v>4669</v>
      </c>
      <c r="Q2086" s="11" t="s">
        <v>15</v>
      </c>
      <c r="R2086" s="16" t="s">
        <v>1044</v>
      </c>
      <c r="S2086" s="12"/>
      <c r="T2086" s="13" t="s">
        <v>17</v>
      </c>
      <c r="U2086" s="13" t="s">
        <v>6687</v>
      </c>
      <c r="V2086" s="11" t="s">
        <v>119</v>
      </c>
      <c r="W2086" s="14" t="s">
        <v>119</v>
      </c>
      <c r="X2086" s="14" t="s">
        <v>119</v>
      </c>
      <c r="Y2086" s="14" t="s">
        <v>119</v>
      </c>
      <c r="Z2086" s="14" t="s">
        <v>119</v>
      </c>
      <c r="AA2086" s="14"/>
      <c r="AB2086" s="15">
        <f>retribucións!$M$71</f>
        <v>20068.13154432</v>
      </c>
      <c r="AC2086" s="15">
        <f>retribucións!$H$57</f>
        <v>20226.167297279997</v>
      </c>
      <c r="AD2086" s="15">
        <f t="shared" si="77"/>
        <v>158.0357529599969</v>
      </c>
    </row>
    <row r="2087" spans="1:30" ht="15" customHeight="1" x14ac:dyDescent="0.25">
      <c r="A2087" s="13" t="s">
        <v>17</v>
      </c>
      <c r="B2087" s="13" t="s">
        <v>119</v>
      </c>
      <c r="C2087" s="14" t="s">
        <v>6105</v>
      </c>
      <c r="D2087" s="24" t="s">
        <v>6174</v>
      </c>
      <c r="E2087" s="14" t="s">
        <v>6175</v>
      </c>
      <c r="F2087" s="14" t="s">
        <v>2263</v>
      </c>
      <c r="G2087" s="11">
        <v>12</v>
      </c>
      <c r="H2087" s="15">
        <f>retribucións!$E$57</f>
        <v>6822.48</v>
      </c>
      <c r="I2087" s="11" t="s">
        <v>1349</v>
      </c>
      <c r="J2087" s="24" t="s">
        <v>1350</v>
      </c>
      <c r="K2087" s="11">
        <v>1</v>
      </c>
      <c r="L2087" s="14"/>
      <c r="M2087" s="14"/>
      <c r="N2087" s="12"/>
      <c r="O2087" s="25"/>
      <c r="P2087" s="14" t="s">
        <v>4669</v>
      </c>
      <c r="Q2087" s="11" t="s">
        <v>15</v>
      </c>
      <c r="R2087" s="16" t="s">
        <v>1044</v>
      </c>
      <c r="S2087" s="12"/>
      <c r="T2087" s="13" t="s">
        <v>17</v>
      </c>
      <c r="U2087" s="13" t="s">
        <v>6687</v>
      </c>
      <c r="V2087" s="11" t="s">
        <v>119</v>
      </c>
      <c r="W2087" s="14" t="s">
        <v>119</v>
      </c>
      <c r="X2087" s="14" t="s">
        <v>119</v>
      </c>
      <c r="Y2087" s="14" t="s">
        <v>119</v>
      </c>
      <c r="Z2087" s="14" t="s">
        <v>119</v>
      </c>
      <c r="AA2087" s="14"/>
      <c r="AB2087" s="15">
        <f>retribucións!$M$71</f>
        <v>20068.13154432</v>
      </c>
      <c r="AC2087" s="15">
        <f>retribucións!$H$57</f>
        <v>20226.167297279997</v>
      </c>
      <c r="AD2087" s="15">
        <f t="shared" si="77"/>
        <v>158.0357529599969</v>
      </c>
    </row>
    <row r="2088" spans="1:30" ht="15" customHeight="1" x14ac:dyDescent="0.25">
      <c r="A2088" s="13" t="s">
        <v>17</v>
      </c>
      <c r="B2088" s="13" t="s">
        <v>119</v>
      </c>
      <c r="C2088" s="14" t="s">
        <v>6105</v>
      </c>
      <c r="D2088" s="24" t="s">
        <v>6176</v>
      </c>
      <c r="E2088" s="14" t="s">
        <v>6177</v>
      </c>
      <c r="F2088" s="14" t="s">
        <v>2263</v>
      </c>
      <c r="G2088" s="11">
        <v>12</v>
      </c>
      <c r="H2088" s="15">
        <f>retribucións!$E$57</f>
        <v>6822.48</v>
      </c>
      <c r="I2088" s="11" t="s">
        <v>1349</v>
      </c>
      <c r="J2088" s="24" t="s">
        <v>1350</v>
      </c>
      <c r="K2088" s="11">
        <v>1</v>
      </c>
      <c r="L2088" s="14"/>
      <c r="M2088" s="14"/>
      <c r="N2088" s="12"/>
      <c r="O2088" s="25"/>
      <c r="P2088" s="14" t="s">
        <v>4669</v>
      </c>
      <c r="Q2088" s="11" t="s">
        <v>15</v>
      </c>
      <c r="R2088" s="16" t="s">
        <v>1044</v>
      </c>
      <c r="S2088" s="12"/>
      <c r="T2088" s="13" t="s">
        <v>17</v>
      </c>
      <c r="U2088" s="13" t="s">
        <v>6687</v>
      </c>
      <c r="V2088" s="11" t="s">
        <v>119</v>
      </c>
      <c r="W2088" s="14" t="s">
        <v>119</v>
      </c>
      <c r="X2088" s="14" t="s">
        <v>119</v>
      </c>
      <c r="Y2088" s="14" t="s">
        <v>119</v>
      </c>
      <c r="Z2088" s="14" t="s">
        <v>119</v>
      </c>
      <c r="AA2088" s="14"/>
      <c r="AB2088" s="15">
        <f>retribucións!$M$71</f>
        <v>20068.13154432</v>
      </c>
      <c r="AC2088" s="15">
        <f>retribucións!$H$57</f>
        <v>20226.167297279997</v>
      </c>
      <c r="AD2088" s="15">
        <f t="shared" si="77"/>
        <v>158.0357529599969</v>
      </c>
    </row>
    <row r="2089" spans="1:30" ht="15" customHeight="1" x14ac:dyDescent="0.25">
      <c r="A2089" s="13" t="s">
        <v>17</v>
      </c>
      <c r="B2089" s="13" t="s">
        <v>119</v>
      </c>
      <c r="C2089" s="14" t="s">
        <v>6105</v>
      </c>
      <c r="D2089" s="24" t="s">
        <v>6178</v>
      </c>
      <c r="E2089" s="14" t="s">
        <v>6179</v>
      </c>
      <c r="F2089" s="14" t="s">
        <v>2263</v>
      </c>
      <c r="G2089" s="11">
        <v>12</v>
      </c>
      <c r="H2089" s="15">
        <f>retribucións!$E$57</f>
        <v>6822.48</v>
      </c>
      <c r="I2089" s="11" t="s">
        <v>1349</v>
      </c>
      <c r="J2089" s="24" t="s">
        <v>1350</v>
      </c>
      <c r="K2089" s="11">
        <v>1</v>
      </c>
      <c r="L2089" s="14"/>
      <c r="M2089" s="14"/>
      <c r="N2089" s="12"/>
      <c r="O2089" s="25"/>
      <c r="P2089" s="14" t="s">
        <v>4669</v>
      </c>
      <c r="Q2089" s="11" t="s">
        <v>15</v>
      </c>
      <c r="R2089" s="16" t="s">
        <v>1044</v>
      </c>
      <c r="S2089" s="12"/>
      <c r="T2089" s="13" t="s">
        <v>17</v>
      </c>
      <c r="U2089" s="13" t="s">
        <v>6687</v>
      </c>
      <c r="V2089" s="11" t="s">
        <v>119</v>
      </c>
      <c r="W2089" s="14" t="s">
        <v>119</v>
      </c>
      <c r="X2089" s="14" t="s">
        <v>119</v>
      </c>
      <c r="Y2089" s="14" t="s">
        <v>119</v>
      </c>
      <c r="Z2089" s="14" t="s">
        <v>119</v>
      </c>
      <c r="AA2089" s="14"/>
      <c r="AB2089" s="15">
        <f>retribucións!$M$71</f>
        <v>20068.13154432</v>
      </c>
      <c r="AC2089" s="15">
        <f>retribucións!$H$57</f>
        <v>20226.167297279997</v>
      </c>
      <c r="AD2089" s="15">
        <f t="shared" si="77"/>
        <v>158.0357529599969</v>
      </c>
    </row>
    <row r="2090" spans="1:30" ht="15" customHeight="1" x14ac:dyDescent="0.25">
      <c r="A2090" s="13" t="s">
        <v>17</v>
      </c>
      <c r="B2090" s="13" t="s">
        <v>119</v>
      </c>
      <c r="C2090" s="14" t="s">
        <v>6105</v>
      </c>
      <c r="D2090" s="24" t="s">
        <v>6180</v>
      </c>
      <c r="E2090" s="14" t="s">
        <v>6181</v>
      </c>
      <c r="F2090" s="14" t="s">
        <v>2263</v>
      </c>
      <c r="G2090" s="11">
        <v>12</v>
      </c>
      <c r="H2090" s="15">
        <f>retribucións!$E$57</f>
        <v>6822.48</v>
      </c>
      <c r="I2090" s="11" t="s">
        <v>1349</v>
      </c>
      <c r="J2090" s="24" t="s">
        <v>1350</v>
      </c>
      <c r="K2090" s="11">
        <v>1</v>
      </c>
      <c r="L2090" s="14"/>
      <c r="M2090" s="14"/>
      <c r="N2090" s="12"/>
      <c r="O2090" s="25"/>
      <c r="P2090" s="14" t="s">
        <v>4669</v>
      </c>
      <c r="Q2090" s="11" t="s">
        <v>15</v>
      </c>
      <c r="R2090" s="16" t="s">
        <v>1044</v>
      </c>
      <c r="S2090" s="12"/>
      <c r="T2090" s="13" t="s">
        <v>17</v>
      </c>
      <c r="U2090" s="13" t="s">
        <v>6687</v>
      </c>
      <c r="V2090" s="11" t="s">
        <v>119</v>
      </c>
      <c r="W2090" s="14" t="s">
        <v>119</v>
      </c>
      <c r="X2090" s="14" t="s">
        <v>119</v>
      </c>
      <c r="Y2090" s="14" t="s">
        <v>119</v>
      </c>
      <c r="Z2090" s="14" t="s">
        <v>119</v>
      </c>
      <c r="AA2090" s="14"/>
      <c r="AB2090" s="15">
        <f>retribucións!$M$71</f>
        <v>20068.13154432</v>
      </c>
      <c r="AC2090" s="15">
        <f>retribucións!$H$57</f>
        <v>20226.167297279997</v>
      </c>
      <c r="AD2090" s="15">
        <f t="shared" si="77"/>
        <v>158.0357529599969</v>
      </c>
    </row>
    <row r="2091" spans="1:30" ht="15" customHeight="1" x14ac:dyDescent="0.25">
      <c r="A2091" s="13" t="s">
        <v>17</v>
      </c>
      <c r="B2091" s="13" t="s">
        <v>17</v>
      </c>
      <c r="C2091" s="14" t="s">
        <v>6182</v>
      </c>
      <c r="D2091" s="24" t="s">
        <v>6183</v>
      </c>
      <c r="E2091" s="14" t="s">
        <v>6184</v>
      </c>
      <c r="F2091" s="14" t="s">
        <v>1903</v>
      </c>
      <c r="G2091" s="11">
        <v>12</v>
      </c>
      <c r="H2091" s="15">
        <f>retribucións!$E$57</f>
        <v>6822.48</v>
      </c>
      <c r="I2091" s="11" t="s">
        <v>1349</v>
      </c>
      <c r="J2091" s="24" t="s">
        <v>1350</v>
      </c>
      <c r="K2091" s="11">
        <v>1</v>
      </c>
      <c r="L2091" s="14"/>
      <c r="M2091" s="14"/>
      <c r="N2091" s="12"/>
      <c r="O2091" s="25"/>
      <c r="P2091" s="14" t="s">
        <v>4669</v>
      </c>
      <c r="Q2091" s="11" t="s">
        <v>15</v>
      </c>
      <c r="R2091" s="16" t="s">
        <v>1053</v>
      </c>
      <c r="S2091" s="12"/>
      <c r="T2091" s="13" t="s">
        <v>17</v>
      </c>
      <c r="U2091" s="13" t="s">
        <v>17</v>
      </c>
      <c r="V2091" s="11">
        <v>499</v>
      </c>
      <c r="W2091" s="14" t="s">
        <v>1186</v>
      </c>
      <c r="X2091" s="14" t="s">
        <v>1187</v>
      </c>
      <c r="Y2091" s="14" t="s">
        <v>20</v>
      </c>
      <c r="Z2091" s="14">
        <v>0</v>
      </c>
      <c r="AA2091" s="14"/>
      <c r="AB2091" s="15">
        <f>retribucións!$M$71</f>
        <v>20068.13154432</v>
      </c>
      <c r="AC2091" s="15">
        <f>retribucións!$H$57</f>
        <v>20226.167297279997</v>
      </c>
      <c r="AD2091" s="15">
        <f t="shared" si="77"/>
        <v>158.0357529599969</v>
      </c>
    </row>
    <row r="2092" spans="1:30" ht="15" customHeight="1" x14ac:dyDescent="0.25">
      <c r="A2092" s="13" t="s">
        <v>17</v>
      </c>
      <c r="B2092" s="13" t="s">
        <v>119</v>
      </c>
      <c r="C2092" s="14" t="s">
        <v>6182</v>
      </c>
      <c r="D2092" s="24" t="s">
        <v>6185</v>
      </c>
      <c r="E2092" s="14" t="s">
        <v>6186</v>
      </c>
      <c r="F2092" s="14" t="s">
        <v>1903</v>
      </c>
      <c r="G2092" s="11">
        <v>12</v>
      </c>
      <c r="H2092" s="15">
        <f>retribucións!$E$57</f>
        <v>6822.48</v>
      </c>
      <c r="I2092" s="11" t="s">
        <v>1349</v>
      </c>
      <c r="J2092" s="24" t="s">
        <v>1350</v>
      </c>
      <c r="K2092" s="11">
        <v>1</v>
      </c>
      <c r="L2092" s="14"/>
      <c r="M2092" s="14"/>
      <c r="N2092" s="12"/>
      <c r="O2092" s="25"/>
      <c r="P2092" s="14" t="s">
        <v>4669</v>
      </c>
      <c r="Q2092" s="11" t="s">
        <v>15</v>
      </c>
      <c r="R2092" s="16" t="s">
        <v>1053</v>
      </c>
      <c r="S2092" s="12"/>
      <c r="T2092" s="13" t="s">
        <v>17</v>
      </c>
      <c r="U2092" s="13" t="s">
        <v>6687</v>
      </c>
      <c r="V2092" s="11" t="s">
        <v>119</v>
      </c>
      <c r="W2092" s="14" t="s">
        <v>119</v>
      </c>
      <c r="X2092" s="14" t="s">
        <v>119</v>
      </c>
      <c r="Y2092" s="14" t="s">
        <v>119</v>
      </c>
      <c r="Z2092" s="14" t="s">
        <v>119</v>
      </c>
      <c r="AA2092" s="14"/>
      <c r="AB2092" s="15">
        <f>retribucións!$M$71</f>
        <v>20068.13154432</v>
      </c>
      <c r="AC2092" s="15">
        <f>retribucións!$H$57</f>
        <v>20226.167297279997</v>
      </c>
      <c r="AD2092" s="15">
        <f t="shared" si="77"/>
        <v>158.0357529599969</v>
      </c>
    </row>
    <row r="2093" spans="1:30" ht="15" customHeight="1" x14ac:dyDescent="0.25">
      <c r="A2093" s="13" t="s">
        <v>17</v>
      </c>
      <c r="B2093" s="13" t="s">
        <v>17</v>
      </c>
      <c r="C2093" s="14" t="s">
        <v>6182</v>
      </c>
      <c r="D2093" s="24" t="s">
        <v>6187</v>
      </c>
      <c r="E2093" s="14" t="s">
        <v>6188</v>
      </c>
      <c r="F2093" s="14" t="s">
        <v>2263</v>
      </c>
      <c r="G2093" s="11">
        <v>12</v>
      </c>
      <c r="H2093" s="15">
        <f>retribucións!$E$57</f>
        <v>6822.48</v>
      </c>
      <c r="I2093" s="11" t="s">
        <v>1349</v>
      </c>
      <c r="J2093" s="24" t="s">
        <v>1350</v>
      </c>
      <c r="K2093" s="11">
        <v>1</v>
      </c>
      <c r="L2093" s="14"/>
      <c r="M2093" s="14"/>
      <c r="N2093" s="12"/>
      <c r="O2093" s="25"/>
      <c r="P2093" s="14" t="s">
        <v>4669</v>
      </c>
      <c r="Q2093" s="11" t="s">
        <v>15</v>
      </c>
      <c r="R2093" s="16" t="s">
        <v>1058</v>
      </c>
      <c r="S2093" s="12"/>
      <c r="T2093" s="13" t="s">
        <v>17</v>
      </c>
      <c r="U2093" s="13" t="s">
        <v>17</v>
      </c>
      <c r="V2093" s="11">
        <v>389</v>
      </c>
      <c r="W2093" s="14" t="s">
        <v>1188</v>
      </c>
      <c r="X2093" s="14" t="s">
        <v>1189</v>
      </c>
      <c r="Y2093" s="14" t="s">
        <v>20</v>
      </c>
      <c r="Z2093" s="14">
        <v>0</v>
      </c>
      <c r="AA2093" s="14"/>
      <c r="AB2093" s="15">
        <f>retribucións!$M$71</f>
        <v>20068.13154432</v>
      </c>
      <c r="AC2093" s="15">
        <f>retribucións!$H$57</f>
        <v>20226.167297279997</v>
      </c>
      <c r="AD2093" s="15">
        <f t="shared" si="77"/>
        <v>158.0357529599969</v>
      </c>
    </row>
    <row r="2094" spans="1:30" ht="15" customHeight="1" x14ac:dyDescent="0.25">
      <c r="A2094" s="13" t="s">
        <v>17</v>
      </c>
      <c r="B2094" s="13" t="s">
        <v>17</v>
      </c>
      <c r="C2094" s="14" t="s">
        <v>6182</v>
      </c>
      <c r="D2094" s="24" t="s">
        <v>6189</v>
      </c>
      <c r="E2094" s="14" t="s">
        <v>6190</v>
      </c>
      <c r="F2094" s="14" t="s">
        <v>2263</v>
      </c>
      <c r="G2094" s="11">
        <v>12</v>
      </c>
      <c r="H2094" s="15">
        <f>retribucións!$E$57</f>
        <v>6822.48</v>
      </c>
      <c r="I2094" s="11" t="s">
        <v>1349</v>
      </c>
      <c r="J2094" s="24" t="s">
        <v>1350</v>
      </c>
      <c r="K2094" s="11">
        <v>1</v>
      </c>
      <c r="L2094" s="14"/>
      <c r="M2094" s="14"/>
      <c r="N2094" s="12"/>
      <c r="O2094" s="25"/>
      <c r="P2094" s="14" t="s">
        <v>4669</v>
      </c>
      <c r="Q2094" s="11" t="s">
        <v>15</v>
      </c>
      <c r="R2094" s="16" t="s">
        <v>1058</v>
      </c>
      <c r="S2094" s="12"/>
      <c r="T2094" s="13" t="s">
        <v>17</v>
      </c>
      <c r="U2094" s="13" t="s">
        <v>17</v>
      </c>
      <c r="V2094" s="11">
        <v>606</v>
      </c>
      <c r="W2094" s="14" t="s">
        <v>1190</v>
      </c>
      <c r="X2094" s="14" t="s">
        <v>1191</v>
      </c>
      <c r="Y2094" s="14" t="s">
        <v>44</v>
      </c>
      <c r="Z2094" s="14">
        <v>0</v>
      </c>
      <c r="AA2094" s="14"/>
      <c r="AB2094" s="15">
        <f>retribucións!$M$71</f>
        <v>20068.13154432</v>
      </c>
      <c r="AC2094" s="15">
        <f>retribucións!$H$57</f>
        <v>20226.167297279997</v>
      </c>
      <c r="AD2094" s="15">
        <f t="shared" si="77"/>
        <v>158.0357529599969</v>
      </c>
    </row>
    <row r="2095" spans="1:30" ht="15" customHeight="1" x14ac:dyDescent="0.25">
      <c r="A2095" s="13" t="s">
        <v>17</v>
      </c>
      <c r="B2095" s="13" t="s">
        <v>119</v>
      </c>
      <c r="C2095" s="14" t="s">
        <v>6182</v>
      </c>
      <c r="D2095" s="24" t="s">
        <v>6191</v>
      </c>
      <c r="E2095" s="14" t="s">
        <v>6192</v>
      </c>
      <c r="F2095" s="14" t="s">
        <v>2263</v>
      </c>
      <c r="G2095" s="11">
        <v>12</v>
      </c>
      <c r="H2095" s="15">
        <f>retribucións!$E$57</f>
        <v>6822.48</v>
      </c>
      <c r="I2095" s="11" t="s">
        <v>1349</v>
      </c>
      <c r="J2095" s="24" t="s">
        <v>1350</v>
      </c>
      <c r="K2095" s="11">
        <v>1</v>
      </c>
      <c r="L2095" s="14"/>
      <c r="M2095" s="14"/>
      <c r="N2095" s="12"/>
      <c r="O2095" s="25"/>
      <c r="P2095" s="14" t="s">
        <v>4669</v>
      </c>
      <c r="Q2095" s="11" t="s">
        <v>15</v>
      </c>
      <c r="R2095" s="16" t="s">
        <v>1058</v>
      </c>
      <c r="S2095" s="12"/>
      <c r="T2095" s="13" t="s">
        <v>17</v>
      </c>
      <c r="U2095" s="13" t="s">
        <v>6687</v>
      </c>
      <c r="V2095" s="11" t="s">
        <v>119</v>
      </c>
      <c r="W2095" s="14" t="s">
        <v>119</v>
      </c>
      <c r="X2095" s="14" t="s">
        <v>119</v>
      </c>
      <c r="Y2095" s="14" t="s">
        <v>119</v>
      </c>
      <c r="Z2095" s="14" t="s">
        <v>119</v>
      </c>
      <c r="AA2095" s="14"/>
      <c r="AB2095" s="15">
        <f>retribucións!$M$71</f>
        <v>20068.13154432</v>
      </c>
      <c r="AC2095" s="15">
        <f>retribucións!$H$57</f>
        <v>20226.167297279997</v>
      </c>
      <c r="AD2095" s="15">
        <f t="shared" si="77"/>
        <v>158.0357529599969</v>
      </c>
    </row>
    <row r="2096" spans="1:30" ht="15" customHeight="1" x14ac:dyDescent="0.25">
      <c r="A2096" s="13" t="s">
        <v>17</v>
      </c>
      <c r="B2096" s="13" t="s">
        <v>119</v>
      </c>
      <c r="C2096" s="14" t="s">
        <v>6182</v>
      </c>
      <c r="D2096" s="24" t="s">
        <v>6193</v>
      </c>
      <c r="E2096" s="14" t="s">
        <v>6194</v>
      </c>
      <c r="F2096" s="14" t="s">
        <v>2263</v>
      </c>
      <c r="G2096" s="11">
        <v>12</v>
      </c>
      <c r="H2096" s="15">
        <f>retribucións!$E$57</f>
        <v>6822.48</v>
      </c>
      <c r="I2096" s="11" t="s">
        <v>1349</v>
      </c>
      <c r="J2096" s="24" t="s">
        <v>1350</v>
      </c>
      <c r="K2096" s="11">
        <v>1</v>
      </c>
      <c r="L2096" s="14"/>
      <c r="M2096" s="14"/>
      <c r="N2096" s="12"/>
      <c r="O2096" s="25"/>
      <c r="P2096" s="14" t="s">
        <v>4669</v>
      </c>
      <c r="Q2096" s="11" t="s">
        <v>15</v>
      </c>
      <c r="R2096" s="16" t="s">
        <v>1058</v>
      </c>
      <c r="S2096" s="12"/>
      <c r="T2096" s="13" t="s">
        <v>17</v>
      </c>
      <c r="U2096" s="13" t="s">
        <v>6687</v>
      </c>
      <c r="V2096" s="11" t="s">
        <v>119</v>
      </c>
      <c r="W2096" s="14" t="s">
        <v>119</v>
      </c>
      <c r="X2096" s="14" t="s">
        <v>119</v>
      </c>
      <c r="Y2096" s="14" t="s">
        <v>119</v>
      </c>
      <c r="Z2096" s="14" t="s">
        <v>119</v>
      </c>
      <c r="AA2096" s="14"/>
      <c r="AB2096" s="15">
        <f>retribucións!$M$71</f>
        <v>20068.13154432</v>
      </c>
      <c r="AC2096" s="15">
        <f>retribucións!$H$57</f>
        <v>20226.167297279997</v>
      </c>
      <c r="AD2096" s="15">
        <f t="shared" si="77"/>
        <v>158.0357529599969</v>
      </c>
    </row>
    <row r="2097" spans="1:30" ht="15" customHeight="1" x14ac:dyDescent="0.25">
      <c r="A2097" s="13" t="s">
        <v>17</v>
      </c>
      <c r="B2097" s="13" t="s">
        <v>119</v>
      </c>
      <c r="C2097" s="14" t="s">
        <v>6182</v>
      </c>
      <c r="D2097" s="24" t="s">
        <v>6195</v>
      </c>
      <c r="E2097" s="14" t="s">
        <v>6196</v>
      </c>
      <c r="F2097" s="14" t="s">
        <v>2263</v>
      </c>
      <c r="G2097" s="11">
        <v>12</v>
      </c>
      <c r="H2097" s="15">
        <f>retribucións!$E$57</f>
        <v>6822.48</v>
      </c>
      <c r="I2097" s="11" t="s">
        <v>1349</v>
      </c>
      <c r="J2097" s="24" t="s">
        <v>1350</v>
      </c>
      <c r="K2097" s="11">
        <v>1</v>
      </c>
      <c r="L2097" s="14"/>
      <c r="M2097" s="14"/>
      <c r="N2097" s="12"/>
      <c r="O2097" s="25"/>
      <c r="P2097" s="14" t="s">
        <v>4669</v>
      </c>
      <c r="Q2097" s="11" t="s">
        <v>15</v>
      </c>
      <c r="R2097" s="16" t="s">
        <v>1058</v>
      </c>
      <c r="S2097" s="12"/>
      <c r="T2097" s="13" t="s">
        <v>17</v>
      </c>
      <c r="U2097" s="13" t="s">
        <v>6687</v>
      </c>
      <c r="V2097" s="11" t="s">
        <v>119</v>
      </c>
      <c r="W2097" s="14" t="s">
        <v>119</v>
      </c>
      <c r="X2097" s="14" t="s">
        <v>119</v>
      </c>
      <c r="Y2097" s="14" t="s">
        <v>119</v>
      </c>
      <c r="Z2097" s="14" t="s">
        <v>119</v>
      </c>
      <c r="AA2097" s="14"/>
      <c r="AB2097" s="15">
        <f>retribucións!$M$71</f>
        <v>20068.13154432</v>
      </c>
      <c r="AC2097" s="15">
        <f>retribucións!$H$57</f>
        <v>20226.167297279997</v>
      </c>
      <c r="AD2097" s="15">
        <f t="shared" ref="AD2097:AD2154" si="78">AC2097-AB2097</f>
        <v>158.0357529599969</v>
      </c>
    </row>
    <row r="2098" spans="1:30" ht="15" customHeight="1" x14ac:dyDescent="0.25">
      <c r="A2098" s="13" t="s">
        <v>17</v>
      </c>
      <c r="B2098" s="13" t="s">
        <v>119</v>
      </c>
      <c r="C2098" s="14" t="s">
        <v>6197</v>
      </c>
      <c r="D2098" s="24" t="s">
        <v>6198</v>
      </c>
      <c r="E2098" s="14" t="s">
        <v>6199</v>
      </c>
      <c r="F2098" s="14" t="s">
        <v>1903</v>
      </c>
      <c r="G2098" s="11">
        <v>14</v>
      </c>
      <c r="H2098" s="15">
        <f>retribucións!$E$55</f>
        <v>7157.92</v>
      </c>
      <c r="I2098" s="11" t="s">
        <v>1349</v>
      </c>
      <c r="J2098" s="24" t="s">
        <v>1350</v>
      </c>
      <c r="K2098" s="11">
        <v>1</v>
      </c>
      <c r="L2098" s="14"/>
      <c r="M2098" s="14"/>
      <c r="N2098" s="12"/>
      <c r="O2098" s="25"/>
      <c r="P2098" s="14" t="s">
        <v>4750</v>
      </c>
      <c r="Q2098" s="11" t="s">
        <v>15</v>
      </c>
      <c r="R2098" s="16" t="s">
        <v>5194</v>
      </c>
      <c r="S2098" s="12"/>
      <c r="T2098" s="13" t="s">
        <v>17</v>
      </c>
      <c r="U2098" s="13" t="s">
        <v>6687</v>
      </c>
      <c r="V2098" s="11" t="s">
        <v>119</v>
      </c>
      <c r="W2098" s="14" t="s">
        <v>119</v>
      </c>
      <c r="X2098" s="14" t="s">
        <v>119</v>
      </c>
      <c r="Y2098" s="14" t="s">
        <v>119</v>
      </c>
      <c r="Z2098" s="14" t="s">
        <v>119</v>
      </c>
      <c r="AA2098" s="14"/>
      <c r="AB2098" s="15">
        <f>retribucións!$N$71</f>
        <v>21167.275024320003</v>
      </c>
      <c r="AC2098" s="15">
        <f>retribucións!$H$55</f>
        <v>21327.358496639998</v>
      </c>
      <c r="AD2098" s="15">
        <f t="shared" si="78"/>
        <v>160.08347231999505</v>
      </c>
    </row>
    <row r="2099" spans="1:30" ht="15" customHeight="1" x14ac:dyDescent="0.25">
      <c r="A2099" s="13" t="s">
        <v>17</v>
      </c>
      <c r="B2099" s="13" t="s">
        <v>119</v>
      </c>
      <c r="C2099" s="14" t="s">
        <v>6197</v>
      </c>
      <c r="D2099" s="24" t="s">
        <v>6200</v>
      </c>
      <c r="E2099" s="14" t="s">
        <v>6201</v>
      </c>
      <c r="F2099" s="14" t="s">
        <v>1903</v>
      </c>
      <c r="G2099" s="11">
        <v>14</v>
      </c>
      <c r="H2099" s="15">
        <f>retribucións!$E$55</f>
        <v>7157.92</v>
      </c>
      <c r="I2099" s="11" t="s">
        <v>1349</v>
      </c>
      <c r="J2099" s="24" t="s">
        <v>1350</v>
      </c>
      <c r="K2099" s="11">
        <v>1</v>
      </c>
      <c r="L2099" s="14"/>
      <c r="M2099" s="14"/>
      <c r="N2099" s="12"/>
      <c r="O2099" s="25"/>
      <c r="P2099" s="14" t="s">
        <v>4750</v>
      </c>
      <c r="Q2099" s="11" t="s">
        <v>15</v>
      </c>
      <c r="R2099" s="16" t="s">
        <v>5194</v>
      </c>
      <c r="S2099" s="12"/>
      <c r="T2099" s="13" t="s">
        <v>17</v>
      </c>
      <c r="U2099" s="13" t="s">
        <v>6687</v>
      </c>
      <c r="V2099" s="11" t="s">
        <v>119</v>
      </c>
      <c r="W2099" s="14" t="s">
        <v>119</v>
      </c>
      <c r="X2099" s="14" t="s">
        <v>119</v>
      </c>
      <c r="Y2099" s="14" t="s">
        <v>119</v>
      </c>
      <c r="Z2099" s="14" t="s">
        <v>119</v>
      </c>
      <c r="AA2099" s="14"/>
      <c r="AB2099" s="15">
        <f>retribucións!$N$71</f>
        <v>21167.275024320003</v>
      </c>
      <c r="AC2099" s="15">
        <f>retribucións!$H$55</f>
        <v>21327.358496639998</v>
      </c>
      <c r="AD2099" s="15">
        <f t="shared" si="78"/>
        <v>160.08347231999505</v>
      </c>
    </row>
    <row r="2100" spans="1:30" ht="15" customHeight="1" x14ac:dyDescent="0.25">
      <c r="A2100" s="13" t="s">
        <v>17</v>
      </c>
      <c r="B2100" s="13" t="s">
        <v>119</v>
      </c>
      <c r="C2100" s="14" t="s">
        <v>6197</v>
      </c>
      <c r="D2100" s="24" t="s">
        <v>6202</v>
      </c>
      <c r="E2100" s="14" t="s">
        <v>6203</v>
      </c>
      <c r="F2100" s="14" t="s">
        <v>1903</v>
      </c>
      <c r="G2100" s="11">
        <v>14</v>
      </c>
      <c r="H2100" s="15">
        <f>retribucións!$E$55</f>
        <v>7157.92</v>
      </c>
      <c r="I2100" s="11" t="s">
        <v>1349</v>
      </c>
      <c r="J2100" s="24" t="s">
        <v>1350</v>
      </c>
      <c r="K2100" s="11">
        <v>1</v>
      </c>
      <c r="L2100" s="14"/>
      <c r="M2100" s="14"/>
      <c r="N2100" s="12"/>
      <c r="O2100" s="25"/>
      <c r="P2100" s="14" t="s">
        <v>4750</v>
      </c>
      <c r="Q2100" s="11" t="s">
        <v>15</v>
      </c>
      <c r="R2100" s="16" t="s">
        <v>5194</v>
      </c>
      <c r="S2100" s="12"/>
      <c r="T2100" s="13" t="s">
        <v>17</v>
      </c>
      <c r="U2100" s="13" t="s">
        <v>6687</v>
      </c>
      <c r="V2100" s="11" t="s">
        <v>119</v>
      </c>
      <c r="W2100" s="14" t="s">
        <v>119</v>
      </c>
      <c r="X2100" s="14" t="s">
        <v>119</v>
      </c>
      <c r="Y2100" s="14" t="s">
        <v>119</v>
      </c>
      <c r="Z2100" s="14" t="s">
        <v>119</v>
      </c>
      <c r="AA2100" s="14"/>
      <c r="AB2100" s="15">
        <f>retribucións!$N$71</f>
        <v>21167.275024320003</v>
      </c>
      <c r="AC2100" s="15">
        <f>retribucións!$H$55</f>
        <v>21327.358496639998</v>
      </c>
      <c r="AD2100" s="15">
        <f t="shared" si="78"/>
        <v>160.08347231999505</v>
      </c>
    </row>
    <row r="2101" spans="1:30" ht="15" customHeight="1" x14ac:dyDescent="0.25">
      <c r="A2101" s="13" t="s">
        <v>17</v>
      </c>
      <c r="B2101" s="13" t="s">
        <v>17</v>
      </c>
      <c r="C2101" s="14" t="s">
        <v>6197</v>
      </c>
      <c r="D2101" s="24" t="s">
        <v>6204</v>
      </c>
      <c r="E2101" s="14" t="s">
        <v>6205</v>
      </c>
      <c r="F2101" s="14" t="s">
        <v>2263</v>
      </c>
      <c r="G2101" s="11">
        <v>14</v>
      </c>
      <c r="H2101" s="15">
        <f>retribucións!$E$55</f>
        <v>7157.92</v>
      </c>
      <c r="I2101" s="11" t="s">
        <v>1349</v>
      </c>
      <c r="J2101" s="24" t="s">
        <v>1350</v>
      </c>
      <c r="K2101" s="11">
        <v>1</v>
      </c>
      <c r="L2101" s="14"/>
      <c r="M2101" s="14"/>
      <c r="N2101" s="12"/>
      <c r="O2101" s="25"/>
      <c r="P2101" s="14" t="s">
        <v>4750</v>
      </c>
      <c r="Q2101" s="11" t="s">
        <v>15</v>
      </c>
      <c r="R2101" s="16" t="s">
        <v>1001</v>
      </c>
      <c r="S2101" s="12"/>
      <c r="T2101" s="13" t="s">
        <v>17</v>
      </c>
      <c r="U2101" s="13" t="s">
        <v>17</v>
      </c>
      <c r="V2101" s="11">
        <v>79</v>
      </c>
      <c r="W2101" s="14" t="s">
        <v>1192</v>
      </c>
      <c r="X2101" s="14" t="s">
        <v>1193</v>
      </c>
      <c r="Y2101" s="14" t="s">
        <v>20</v>
      </c>
      <c r="Z2101" s="14">
        <v>0</v>
      </c>
      <c r="AA2101" s="14"/>
      <c r="AB2101" s="15">
        <f>retribucións!$N$71</f>
        <v>21167.275024320003</v>
      </c>
      <c r="AC2101" s="15">
        <f>retribucións!$H$55</f>
        <v>21327.358496639998</v>
      </c>
      <c r="AD2101" s="15">
        <f t="shared" si="78"/>
        <v>160.08347231999505</v>
      </c>
    </row>
    <row r="2102" spans="1:30" ht="15" customHeight="1" x14ac:dyDescent="0.25">
      <c r="A2102" s="13" t="s">
        <v>17</v>
      </c>
      <c r="B2102" s="13" t="s">
        <v>119</v>
      </c>
      <c r="C2102" s="14" t="s">
        <v>6197</v>
      </c>
      <c r="D2102" s="24" t="s">
        <v>6206</v>
      </c>
      <c r="E2102" s="14" t="s">
        <v>6207</v>
      </c>
      <c r="F2102" s="14" t="s">
        <v>2263</v>
      </c>
      <c r="G2102" s="11">
        <v>14</v>
      </c>
      <c r="H2102" s="15">
        <f>retribucións!$E$55</f>
        <v>7157.92</v>
      </c>
      <c r="I2102" s="11" t="s">
        <v>1349</v>
      </c>
      <c r="J2102" s="24" t="s">
        <v>1350</v>
      </c>
      <c r="K2102" s="11">
        <v>1</v>
      </c>
      <c r="L2102" s="14"/>
      <c r="M2102" s="14"/>
      <c r="N2102" s="12"/>
      <c r="O2102" s="25"/>
      <c r="P2102" s="14" t="s">
        <v>4750</v>
      </c>
      <c r="Q2102" s="11" t="s">
        <v>15</v>
      </c>
      <c r="R2102" s="16" t="s">
        <v>1001</v>
      </c>
      <c r="S2102" s="12"/>
      <c r="T2102" s="13" t="s">
        <v>17</v>
      </c>
      <c r="U2102" s="13" t="s">
        <v>6687</v>
      </c>
      <c r="V2102" s="11" t="s">
        <v>119</v>
      </c>
      <c r="W2102" s="14" t="s">
        <v>119</v>
      </c>
      <c r="X2102" s="14" t="s">
        <v>119</v>
      </c>
      <c r="Y2102" s="14" t="s">
        <v>119</v>
      </c>
      <c r="Z2102" s="14" t="s">
        <v>119</v>
      </c>
      <c r="AA2102" s="14"/>
      <c r="AB2102" s="15">
        <f>retribucións!$N$71</f>
        <v>21167.275024320003</v>
      </c>
      <c r="AC2102" s="15">
        <f>retribucións!$H$55</f>
        <v>21327.358496639998</v>
      </c>
      <c r="AD2102" s="15">
        <f t="shared" si="78"/>
        <v>160.08347231999505</v>
      </c>
    </row>
    <row r="2103" spans="1:30" ht="15" customHeight="1" x14ac:dyDescent="0.25">
      <c r="A2103" s="13" t="s">
        <v>17</v>
      </c>
      <c r="B2103" s="13" t="s">
        <v>17</v>
      </c>
      <c r="C2103" s="14" t="s">
        <v>6197</v>
      </c>
      <c r="D2103" s="24" t="s">
        <v>6208</v>
      </c>
      <c r="E2103" s="14" t="s">
        <v>6209</v>
      </c>
      <c r="F2103" s="14" t="s">
        <v>2263</v>
      </c>
      <c r="G2103" s="11">
        <v>14</v>
      </c>
      <c r="H2103" s="15">
        <f>retribucións!$E$55</f>
        <v>7157.92</v>
      </c>
      <c r="I2103" s="11" t="s">
        <v>1349</v>
      </c>
      <c r="J2103" s="24" t="s">
        <v>1350</v>
      </c>
      <c r="K2103" s="11">
        <v>1</v>
      </c>
      <c r="L2103" s="14"/>
      <c r="M2103" s="14"/>
      <c r="N2103" s="12"/>
      <c r="O2103" s="25"/>
      <c r="P2103" s="14" t="s">
        <v>4750</v>
      </c>
      <c r="Q2103" s="11" t="s">
        <v>15</v>
      </c>
      <c r="R2103" s="16" t="s">
        <v>1001</v>
      </c>
      <c r="S2103" s="12"/>
      <c r="T2103" s="13" t="s">
        <v>17</v>
      </c>
      <c r="U2103" s="13" t="s">
        <v>17</v>
      </c>
      <c r="V2103" s="11">
        <v>293</v>
      </c>
      <c r="W2103" s="14" t="s">
        <v>1194</v>
      </c>
      <c r="X2103" s="14" t="s">
        <v>1195</v>
      </c>
      <c r="Y2103" s="14" t="s">
        <v>44</v>
      </c>
      <c r="Z2103" s="14" t="s">
        <v>1196</v>
      </c>
      <c r="AA2103" s="14"/>
      <c r="AB2103" s="15">
        <f>retribucións!$N$71</f>
        <v>21167.275024320003</v>
      </c>
      <c r="AC2103" s="15">
        <f>retribucións!$H$55</f>
        <v>21327.358496639998</v>
      </c>
      <c r="AD2103" s="15">
        <f t="shared" si="78"/>
        <v>160.08347231999505</v>
      </c>
    </row>
    <row r="2104" spans="1:30" ht="15" customHeight="1" x14ac:dyDescent="0.25">
      <c r="A2104" s="13" t="s">
        <v>17</v>
      </c>
      <c r="B2104" s="13" t="s">
        <v>17</v>
      </c>
      <c r="C2104" s="14" t="s">
        <v>6197</v>
      </c>
      <c r="D2104" s="24" t="s">
        <v>6210</v>
      </c>
      <c r="E2104" s="14" t="s">
        <v>6211</v>
      </c>
      <c r="F2104" s="14" t="s">
        <v>2263</v>
      </c>
      <c r="G2104" s="11">
        <v>14</v>
      </c>
      <c r="H2104" s="15">
        <f>retribucións!$E$55</f>
        <v>7157.92</v>
      </c>
      <c r="I2104" s="11" t="s">
        <v>1349</v>
      </c>
      <c r="J2104" s="24" t="s">
        <v>1350</v>
      </c>
      <c r="K2104" s="11">
        <v>1</v>
      </c>
      <c r="L2104" s="14"/>
      <c r="M2104" s="14"/>
      <c r="N2104" s="12"/>
      <c r="O2104" s="25"/>
      <c r="P2104" s="14" t="s">
        <v>4750</v>
      </c>
      <c r="Q2104" s="11" t="s">
        <v>15</v>
      </c>
      <c r="R2104" s="16" t="s">
        <v>1001</v>
      </c>
      <c r="S2104" s="12"/>
      <c r="T2104" s="13" t="s">
        <v>17</v>
      </c>
      <c r="U2104" s="13" t="s">
        <v>17</v>
      </c>
      <c r="V2104" s="11">
        <v>147</v>
      </c>
      <c r="W2104" s="14" t="s">
        <v>1197</v>
      </c>
      <c r="X2104" s="14" t="s">
        <v>1198</v>
      </c>
      <c r="Y2104" s="14" t="s">
        <v>44</v>
      </c>
      <c r="Z2104" s="14" t="s">
        <v>1199</v>
      </c>
      <c r="AA2104" s="14"/>
      <c r="AB2104" s="15">
        <f>retribucións!$N$71</f>
        <v>21167.275024320003</v>
      </c>
      <c r="AC2104" s="15">
        <f>retribucións!$H$55</f>
        <v>21327.358496639998</v>
      </c>
      <c r="AD2104" s="15">
        <f t="shared" si="78"/>
        <v>160.08347231999505</v>
      </c>
    </row>
    <row r="2105" spans="1:30" ht="15" customHeight="1" x14ac:dyDescent="0.25">
      <c r="A2105" s="13" t="s">
        <v>17</v>
      </c>
      <c r="B2105" s="13" t="s">
        <v>119</v>
      </c>
      <c r="C2105" s="14" t="s">
        <v>6197</v>
      </c>
      <c r="D2105" s="24" t="s">
        <v>6212</v>
      </c>
      <c r="E2105" s="14" t="s">
        <v>6213</v>
      </c>
      <c r="F2105" s="14" t="s">
        <v>2263</v>
      </c>
      <c r="G2105" s="11">
        <v>14</v>
      </c>
      <c r="H2105" s="15">
        <f>retribucións!$E$55</f>
        <v>7157.92</v>
      </c>
      <c r="I2105" s="11" t="s">
        <v>1349</v>
      </c>
      <c r="J2105" s="24" t="s">
        <v>1350</v>
      </c>
      <c r="K2105" s="11">
        <v>1</v>
      </c>
      <c r="L2105" s="14"/>
      <c r="M2105" s="14"/>
      <c r="N2105" s="12"/>
      <c r="O2105" s="25"/>
      <c r="P2105" s="14" t="s">
        <v>4750</v>
      </c>
      <c r="Q2105" s="11" t="s">
        <v>15</v>
      </c>
      <c r="R2105" s="16" t="s">
        <v>1001</v>
      </c>
      <c r="S2105" s="12"/>
      <c r="T2105" s="13" t="s">
        <v>17</v>
      </c>
      <c r="U2105" s="13" t="s">
        <v>6687</v>
      </c>
      <c r="V2105" s="11" t="s">
        <v>119</v>
      </c>
      <c r="W2105" s="14" t="s">
        <v>119</v>
      </c>
      <c r="X2105" s="14" t="s">
        <v>119</v>
      </c>
      <c r="Y2105" s="14" t="s">
        <v>119</v>
      </c>
      <c r="Z2105" s="14" t="s">
        <v>119</v>
      </c>
      <c r="AA2105" s="14"/>
      <c r="AB2105" s="15">
        <f>retribucións!$N$71</f>
        <v>21167.275024320003</v>
      </c>
      <c r="AC2105" s="15">
        <f>retribucións!$H$55</f>
        <v>21327.358496639998</v>
      </c>
      <c r="AD2105" s="15">
        <f t="shared" si="78"/>
        <v>160.08347231999505</v>
      </c>
    </row>
    <row r="2106" spans="1:30" ht="15" customHeight="1" x14ac:dyDescent="0.25">
      <c r="A2106" s="13" t="s">
        <v>17</v>
      </c>
      <c r="B2106" s="13" t="s">
        <v>119</v>
      </c>
      <c r="C2106" s="14" t="s">
        <v>6197</v>
      </c>
      <c r="D2106" s="24" t="s">
        <v>6214</v>
      </c>
      <c r="E2106" s="14" t="s">
        <v>6215</v>
      </c>
      <c r="F2106" s="14" t="s">
        <v>2263</v>
      </c>
      <c r="G2106" s="11">
        <v>14</v>
      </c>
      <c r="H2106" s="15">
        <f>retribucións!$E$55</f>
        <v>7157.92</v>
      </c>
      <c r="I2106" s="11" t="s">
        <v>1349</v>
      </c>
      <c r="J2106" s="24" t="s">
        <v>1350</v>
      </c>
      <c r="K2106" s="11">
        <v>1</v>
      </c>
      <c r="L2106" s="14"/>
      <c r="M2106" s="14"/>
      <c r="N2106" s="12"/>
      <c r="O2106" s="25"/>
      <c r="P2106" s="14" t="s">
        <v>4750</v>
      </c>
      <c r="Q2106" s="11" t="s">
        <v>15</v>
      </c>
      <c r="R2106" s="16" t="s">
        <v>1001</v>
      </c>
      <c r="S2106" s="12"/>
      <c r="T2106" s="13" t="s">
        <v>17</v>
      </c>
      <c r="U2106" s="13" t="s">
        <v>6687</v>
      </c>
      <c r="V2106" s="11" t="s">
        <v>119</v>
      </c>
      <c r="W2106" s="14" t="s">
        <v>119</v>
      </c>
      <c r="X2106" s="14" t="s">
        <v>119</v>
      </c>
      <c r="Y2106" s="14" t="s">
        <v>119</v>
      </c>
      <c r="Z2106" s="14" t="s">
        <v>119</v>
      </c>
      <c r="AA2106" s="14"/>
      <c r="AB2106" s="15">
        <f>retribucións!$N$71</f>
        <v>21167.275024320003</v>
      </c>
      <c r="AC2106" s="15">
        <f>retribucións!$H$55</f>
        <v>21327.358496639998</v>
      </c>
      <c r="AD2106" s="15">
        <f t="shared" si="78"/>
        <v>160.08347231999505</v>
      </c>
    </row>
    <row r="2107" spans="1:30" ht="15" customHeight="1" x14ac:dyDescent="0.25">
      <c r="A2107" s="13" t="s">
        <v>17</v>
      </c>
      <c r="B2107" s="13" t="s">
        <v>17</v>
      </c>
      <c r="C2107" s="14" t="s">
        <v>6197</v>
      </c>
      <c r="D2107" s="24" t="s">
        <v>6216</v>
      </c>
      <c r="E2107" s="14" t="s">
        <v>6217</v>
      </c>
      <c r="F2107" s="14" t="s">
        <v>2263</v>
      </c>
      <c r="G2107" s="11">
        <v>14</v>
      </c>
      <c r="H2107" s="15">
        <f>retribucións!$E$55</f>
        <v>7157.92</v>
      </c>
      <c r="I2107" s="11" t="s">
        <v>1349</v>
      </c>
      <c r="J2107" s="24" t="s">
        <v>1350</v>
      </c>
      <c r="K2107" s="11">
        <v>1</v>
      </c>
      <c r="L2107" s="14"/>
      <c r="M2107" s="14"/>
      <c r="N2107" s="12"/>
      <c r="O2107" s="25"/>
      <c r="P2107" s="14" t="s">
        <v>4750</v>
      </c>
      <c r="Q2107" s="11" t="s">
        <v>15</v>
      </c>
      <c r="R2107" s="16" t="s">
        <v>1001</v>
      </c>
      <c r="S2107" s="12"/>
      <c r="T2107" s="13" t="s">
        <v>17</v>
      </c>
      <c r="U2107" s="13" t="s">
        <v>17</v>
      </c>
      <c r="V2107" s="11">
        <v>38</v>
      </c>
      <c r="W2107" s="14" t="s">
        <v>1200</v>
      </c>
      <c r="X2107" s="14" t="s">
        <v>1201</v>
      </c>
      <c r="Y2107" s="14" t="s">
        <v>20</v>
      </c>
      <c r="Z2107" s="14">
        <v>0</v>
      </c>
      <c r="AA2107" s="14"/>
      <c r="AB2107" s="15">
        <f>retribucións!$N$71</f>
        <v>21167.275024320003</v>
      </c>
      <c r="AC2107" s="15">
        <f>retribucións!$H$55</f>
        <v>21327.358496639998</v>
      </c>
      <c r="AD2107" s="15">
        <f t="shared" si="78"/>
        <v>160.08347231999505</v>
      </c>
    </row>
    <row r="2108" spans="1:30" ht="15" customHeight="1" x14ac:dyDescent="0.25">
      <c r="A2108" s="13" t="s">
        <v>17</v>
      </c>
      <c r="B2108" s="13" t="s">
        <v>17</v>
      </c>
      <c r="C2108" s="14" t="s">
        <v>6197</v>
      </c>
      <c r="D2108" s="24" t="s">
        <v>6218</v>
      </c>
      <c r="E2108" s="14" t="s">
        <v>6219</v>
      </c>
      <c r="F2108" s="14" t="s">
        <v>2263</v>
      </c>
      <c r="G2108" s="11">
        <v>14</v>
      </c>
      <c r="H2108" s="15">
        <f>retribucións!$E$55</f>
        <v>7157.92</v>
      </c>
      <c r="I2108" s="11" t="s">
        <v>1349</v>
      </c>
      <c r="J2108" s="24" t="s">
        <v>1350</v>
      </c>
      <c r="K2108" s="11">
        <v>1</v>
      </c>
      <c r="L2108" s="14"/>
      <c r="M2108" s="14"/>
      <c r="N2108" s="12"/>
      <c r="O2108" s="25"/>
      <c r="P2108" s="14" t="s">
        <v>4750</v>
      </c>
      <c r="Q2108" s="11" t="s">
        <v>15</v>
      </c>
      <c r="R2108" s="16" t="s">
        <v>1001</v>
      </c>
      <c r="S2108" s="12"/>
      <c r="T2108" s="13" t="s">
        <v>17</v>
      </c>
      <c r="U2108" s="13" t="s">
        <v>17</v>
      </c>
      <c r="V2108" s="11">
        <v>41</v>
      </c>
      <c r="W2108" s="14" t="s">
        <v>1202</v>
      </c>
      <c r="X2108" s="14" t="s">
        <v>1203</v>
      </c>
      <c r="Y2108" s="14" t="s">
        <v>20</v>
      </c>
      <c r="Z2108" s="14">
        <v>0</v>
      </c>
      <c r="AA2108" s="14"/>
      <c r="AB2108" s="15">
        <f>retribucións!$N$71</f>
        <v>21167.275024320003</v>
      </c>
      <c r="AC2108" s="15">
        <f>retribucións!$H$55</f>
        <v>21327.358496639998</v>
      </c>
      <c r="AD2108" s="15">
        <f t="shared" si="78"/>
        <v>160.08347231999505</v>
      </c>
    </row>
    <row r="2109" spans="1:30" ht="15" customHeight="1" x14ac:dyDescent="0.25">
      <c r="A2109" s="13" t="s">
        <v>17</v>
      </c>
      <c r="B2109" s="13" t="s">
        <v>119</v>
      </c>
      <c r="C2109" s="14" t="s">
        <v>6197</v>
      </c>
      <c r="D2109" s="24" t="s">
        <v>6220</v>
      </c>
      <c r="E2109" s="14" t="s">
        <v>6221</v>
      </c>
      <c r="F2109" s="14" t="s">
        <v>2263</v>
      </c>
      <c r="G2109" s="11">
        <v>14</v>
      </c>
      <c r="H2109" s="15">
        <f>retribucións!$E$55</f>
        <v>7157.92</v>
      </c>
      <c r="I2109" s="11" t="s">
        <v>1349</v>
      </c>
      <c r="J2109" s="24" t="s">
        <v>1350</v>
      </c>
      <c r="K2109" s="11">
        <v>1</v>
      </c>
      <c r="L2109" s="14"/>
      <c r="M2109" s="14"/>
      <c r="N2109" s="12"/>
      <c r="O2109" s="25"/>
      <c r="P2109" s="14" t="s">
        <v>4750</v>
      </c>
      <c r="Q2109" s="11" t="s">
        <v>15</v>
      </c>
      <c r="R2109" s="16" t="s">
        <v>1001</v>
      </c>
      <c r="S2109" s="12"/>
      <c r="T2109" s="13" t="s">
        <v>17</v>
      </c>
      <c r="U2109" s="13" t="s">
        <v>6687</v>
      </c>
      <c r="V2109" s="11" t="s">
        <v>119</v>
      </c>
      <c r="W2109" s="14" t="s">
        <v>119</v>
      </c>
      <c r="X2109" s="14" t="s">
        <v>119</v>
      </c>
      <c r="Y2109" s="14" t="s">
        <v>119</v>
      </c>
      <c r="Z2109" s="14" t="s">
        <v>119</v>
      </c>
      <c r="AA2109" s="14"/>
      <c r="AB2109" s="15">
        <f>retribucións!$N$71</f>
        <v>21167.275024320003</v>
      </c>
      <c r="AC2109" s="15">
        <f>retribucións!$H$55</f>
        <v>21327.358496639998</v>
      </c>
      <c r="AD2109" s="15">
        <f t="shared" si="78"/>
        <v>160.08347231999505</v>
      </c>
    </row>
    <row r="2110" spans="1:30" ht="15" customHeight="1" x14ac:dyDescent="0.25">
      <c r="A2110" s="13" t="s">
        <v>17</v>
      </c>
      <c r="B2110" s="13" t="s">
        <v>17</v>
      </c>
      <c r="C2110" s="14" t="s">
        <v>6197</v>
      </c>
      <c r="D2110" s="24" t="s">
        <v>6222</v>
      </c>
      <c r="E2110" s="14" t="s">
        <v>6223</v>
      </c>
      <c r="F2110" s="14" t="s">
        <v>2263</v>
      </c>
      <c r="G2110" s="11">
        <v>14</v>
      </c>
      <c r="H2110" s="15">
        <f>retribucións!$E$55</f>
        <v>7157.92</v>
      </c>
      <c r="I2110" s="11" t="s">
        <v>1349</v>
      </c>
      <c r="J2110" s="24" t="s">
        <v>1350</v>
      </c>
      <c r="K2110" s="11">
        <v>1</v>
      </c>
      <c r="L2110" s="14"/>
      <c r="M2110" s="14"/>
      <c r="N2110" s="12"/>
      <c r="O2110" s="25"/>
      <c r="P2110" s="14" t="s">
        <v>4750</v>
      </c>
      <c r="Q2110" s="11" t="s">
        <v>15</v>
      </c>
      <c r="R2110" s="16" t="s">
        <v>1001</v>
      </c>
      <c r="S2110" s="12"/>
      <c r="T2110" s="13" t="s">
        <v>17</v>
      </c>
      <c r="U2110" s="13" t="s">
        <v>17</v>
      </c>
      <c r="V2110" s="11">
        <v>48</v>
      </c>
      <c r="W2110" s="14" t="s">
        <v>1204</v>
      </c>
      <c r="X2110" s="14" t="s">
        <v>1205</v>
      </c>
      <c r="Y2110" s="14" t="s">
        <v>20</v>
      </c>
      <c r="Z2110" s="14">
        <v>0</v>
      </c>
      <c r="AA2110" s="14"/>
      <c r="AB2110" s="15">
        <f>retribucións!$N$71</f>
        <v>21167.275024320003</v>
      </c>
      <c r="AC2110" s="15">
        <f>retribucións!$H$55</f>
        <v>21327.358496639998</v>
      </c>
      <c r="AD2110" s="15">
        <f t="shared" si="78"/>
        <v>160.08347231999505</v>
      </c>
    </row>
    <row r="2111" spans="1:30" ht="15" customHeight="1" x14ac:dyDescent="0.25">
      <c r="A2111" s="13" t="s">
        <v>17</v>
      </c>
      <c r="B2111" s="13" t="s">
        <v>17</v>
      </c>
      <c r="C2111" s="14" t="s">
        <v>6197</v>
      </c>
      <c r="D2111" s="24" t="s">
        <v>6224</v>
      </c>
      <c r="E2111" s="14" t="s">
        <v>6225</v>
      </c>
      <c r="F2111" s="14" t="s">
        <v>2263</v>
      </c>
      <c r="G2111" s="11">
        <v>14</v>
      </c>
      <c r="H2111" s="15">
        <f>retribucións!$E$55</f>
        <v>7157.92</v>
      </c>
      <c r="I2111" s="11" t="s">
        <v>1349</v>
      </c>
      <c r="J2111" s="24" t="s">
        <v>1350</v>
      </c>
      <c r="K2111" s="11">
        <v>1</v>
      </c>
      <c r="L2111" s="14"/>
      <c r="M2111" s="14"/>
      <c r="N2111" s="12"/>
      <c r="O2111" s="25"/>
      <c r="P2111" s="14" t="s">
        <v>4750</v>
      </c>
      <c r="Q2111" s="11" t="s">
        <v>15</v>
      </c>
      <c r="R2111" s="16" t="s">
        <v>1001</v>
      </c>
      <c r="S2111" s="12"/>
      <c r="T2111" s="13" t="s">
        <v>17</v>
      </c>
      <c r="U2111" s="13" t="s">
        <v>17</v>
      </c>
      <c r="V2111" s="11">
        <v>396</v>
      </c>
      <c r="W2111" s="14" t="s">
        <v>1206</v>
      </c>
      <c r="X2111" s="14" t="s">
        <v>1207</v>
      </c>
      <c r="Y2111" s="14" t="s">
        <v>20</v>
      </c>
      <c r="Z2111" s="14">
        <v>0</v>
      </c>
      <c r="AA2111" s="14"/>
      <c r="AB2111" s="15">
        <f>retribucións!$N$71</f>
        <v>21167.275024320003</v>
      </c>
      <c r="AC2111" s="15">
        <f>retribucións!$H$55</f>
        <v>21327.358496639998</v>
      </c>
      <c r="AD2111" s="15">
        <f t="shared" si="78"/>
        <v>160.08347231999505</v>
      </c>
    </row>
    <row r="2112" spans="1:30" ht="15" customHeight="1" x14ac:dyDescent="0.25">
      <c r="A2112" s="13" t="s">
        <v>17</v>
      </c>
      <c r="B2112" s="13" t="s">
        <v>17</v>
      </c>
      <c r="C2112" s="14" t="s">
        <v>6197</v>
      </c>
      <c r="D2112" s="24" t="s">
        <v>6226</v>
      </c>
      <c r="E2112" s="14" t="s">
        <v>6227</v>
      </c>
      <c r="F2112" s="14" t="s">
        <v>2263</v>
      </c>
      <c r="G2112" s="11">
        <v>14</v>
      </c>
      <c r="H2112" s="15">
        <f>retribucións!$E$55</f>
        <v>7157.92</v>
      </c>
      <c r="I2112" s="11" t="s">
        <v>1349</v>
      </c>
      <c r="J2112" s="24" t="s">
        <v>1350</v>
      </c>
      <c r="K2112" s="11">
        <v>1</v>
      </c>
      <c r="L2112" s="14"/>
      <c r="M2112" s="14"/>
      <c r="N2112" s="12"/>
      <c r="O2112" s="25"/>
      <c r="P2112" s="14" t="s">
        <v>4750</v>
      </c>
      <c r="Q2112" s="11" t="s">
        <v>15</v>
      </c>
      <c r="R2112" s="16" t="s">
        <v>1001</v>
      </c>
      <c r="S2112" s="12"/>
      <c r="T2112" s="13" t="s">
        <v>17</v>
      </c>
      <c r="U2112" s="13" t="s">
        <v>17</v>
      </c>
      <c r="V2112" s="11">
        <v>24</v>
      </c>
      <c r="W2112" s="14" t="s">
        <v>1208</v>
      </c>
      <c r="X2112" s="14" t="s">
        <v>1209</v>
      </c>
      <c r="Y2112" s="14" t="s">
        <v>20</v>
      </c>
      <c r="Z2112" s="14">
        <v>0</v>
      </c>
      <c r="AA2112" s="14"/>
      <c r="AB2112" s="15">
        <f>retribucións!$N$71</f>
        <v>21167.275024320003</v>
      </c>
      <c r="AC2112" s="15">
        <f>retribucións!$H$55</f>
        <v>21327.358496639998</v>
      </c>
      <c r="AD2112" s="15">
        <f t="shared" si="78"/>
        <v>160.08347231999505</v>
      </c>
    </row>
    <row r="2113" spans="1:30" ht="15" customHeight="1" x14ac:dyDescent="0.25">
      <c r="A2113" s="13" t="s">
        <v>17</v>
      </c>
      <c r="B2113" s="13" t="s">
        <v>119</v>
      </c>
      <c r="C2113" s="14" t="s">
        <v>6197</v>
      </c>
      <c r="D2113" s="24" t="s">
        <v>6228</v>
      </c>
      <c r="E2113" s="14" t="s">
        <v>6229</v>
      </c>
      <c r="F2113" s="14" t="s">
        <v>2263</v>
      </c>
      <c r="G2113" s="11">
        <v>14</v>
      </c>
      <c r="H2113" s="15">
        <f>retribucións!$E$55</f>
        <v>7157.92</v>
      </c>
      <c r="I2113" s="11" t="s">
        <v>1349</v>
      </c>
      <c r="J2113" s="24" t="s">
        <v>1350</v>
      </c>
      <c r="K2113" s="11">
        <v>1</v>
      </c>
      <c r="L2113" s="14"/>
      <c r="M2113" s="14"/>
      <c r="N2113" s="12"/>
      <c r="O2113" s="25"/>
      <c r="P2113" s="14" t="s">
        <v>4750</v>
      </c>
      <c r="Q2113" s="11" t="s">
        <v>15</v>
      </c>
      <c r="R2113" s="16" t="s">
        <v>1001</v>
      </c>
      <c r="S2113" s="12"/>
      <c r="T2113" s="13" t="s">
        <v>17</v>
      </c>
      <c r="U2113" s="13" t="s">
        <v>6687</v>
      </c>
      <c r="V2113" s="11" t="s">
        <v>119</v>
      </c>
      <c r="W2113" s="14" t="s">
        <v>119</v>
      </c>
      <c r="X2113" s="14" t="s">
        <v>119</v>
      </c>
      <c r="Y2113" s="14" t="s">
        <v>119</v>
      </c>
      <c r="Z2113" s="14" t="s">
        <v>119</v>
      </c>
      <c r="AA2113" s="14"/>
      <c r="AB2113" s="15">
        <f>retribucións!$N$71</f>
        <v>21167.275024320003</v>
      </c>
      <c r="AC2113" s="15">
        <f>retribucións!$H$55</f>
        <v>21327.358496639998</v>
      </c>
      <c r="AD2113" s="15">
        <f t="shared" si="78"/>
        <v>160.08347231999505</v>
      </c>
    </row>
    <row r="2114" spans="1:30" ht="15" customHeight="1" x14ac:dyDescent="0.25">
      <c r="A2114" s="13" t="s">
        <v>17</v>
      </c>
      <c r="B2114" s="13" t="s">
        <v>17</v>
      </c>
      <c r="C2114" s="14" t="s">
        <v>6197</v>
      </c>
      <c r="D2114" s="24" t="s">
        <v>6230</v>
      </c>
      <c r="E2114" s="14" t="s">
        <v>6231</v>
      </c>
      <c r="F2114" s="14" t="s">
        <v>2263</v>
      </c>
      <c r="G2114" s="11">
        <v>14</v>
      </c>
      <c r="H2114" s="15">
        <f>retribucións!$E$55</f>
        <v>7157.92</v>
      </c>
      <c r="I2114" s="11" t="s">
        <v>1349</v>
      </c>
      <c r="J2114" s="24" t="s">
        <v>1350</v>
      </c>
      <c r="K2114" s="11">
        <v>1</v>
      </c>
      <c r="L2114" s="14"/>
      <c r="M2114" s="14"/>
      <c r="N2114" s="12"/>
      <c r="O2114" s="25"/>
      <c r="P2114" s="14" t="s">
        <v>4750</v>
      </c>
      <c r="Q2114" s="11" t="s">
        <v>15</v>
      </c>
      <c r="R2114" s="16" t="s">
        <v>1001</v>
      </c>
      <c r="S2114" s="12"/>
      <c r="T2114" s="13" t="s">
        <v>17</v>
      </c>
      <c r="U2114" s="13" t="s">
        <v>17</v>
      </c>
      <c r="V2114" s="11">
        <v>349</v>
      </c>
      <c r="W2114" s="14" t="s">
        <v>1210</v>
      </c>
      <c r="X2114" s="14" t="s">
        <v>1211</v>
      </c>
      <c r="Y2114" s="14" t="s">
        <v>20</v>
      </c>
      <c r="Z2114" s="14">
        <v>0</v>
      </c>
      <c r="AA2114" s="14"/>
      <c r="AB2114" s="15">
        <f>retribucións!$N$71</f>
        <v>21167.275024320003</v>
      </c>
      <c r="AC2114" s="15">
        <f>retribucións!$H$55</f>
        <v>21327.358496639998</v>
      </c>
      <c r="AD2114" s="15">
        <f t="shared" si="78"/>
        <v>160.08347231999505</v>
      </c>
    </row>
    <row r="2115" spans="1:30" ht="15" customHeight="1" x14ac:dyDescent="0.25">
      <c r="A2115" s="13" t="s">
        <v>17</v>
      </c>
      <c r="B2115" s="13" t="s">
        <v>119</v>
      </c>
      <c r="C2115" s="14" t="s">
        <v>6197</v>
      </c>
      <c r="D2115" s="24" t="s">
        <v>6232</v>
      </c>
      <c r="E2115" s="14" t="s">
        <v>6233</v>
      </c>
      <c r="F2115" s="14" t="s">
        <v>2263</v>
      </c>
      <c r="G2115" s="11">
        <v>14</v>
      </c>
      <c r="H2115" s="15">
        <f>retribucións!$E$55</f>
        <v>7157.92</v>
      </c>
      <c r="I2115" s="11" t="s">
        <v>1349</v>
      </c>
      <c r="J2115" s="24" t="s">
        <v>1350</v>
      </c>
      <c r="K2115" s="11">
        <v>1</v>
      </c>
      <c r="L2115" s="14"/>
      <c r="M2115" s="14"/>
      <c r="N2115" s="12"/>
      <c r="O2115" s="25"/>
      <c r="P2115" s="14" t="s">
        <v>4750</v>
      </c>
      <c r="Q2115" s="11" t="s">
        <v>15</v>
      </c>
      <c r="R2115" s="16" t="s">
        <v>1001</v>
      </c>
      <c r="S2115" s="12"/>
      <c r="T2115" s="13" t="s">
        <v>17</v>
      </c>
      <c r="U2115" s="13" t="s">
        <v>6687</v>
      </c>
      <c r="V2115" s="11" t="s">
        <v>119</v>
      </c>
      <c r="W2115" s="14" t="s">
        <v>119</v>
      </c>
      <c r="X2115" s="14" t="s">
        <v>119</v>
      </c>
      <c r="Y2115" s="14" t="s">
        <v>119</v>
      </c>
      <c r="Z2115" s="14" t="s">
        <v>119</v>
      </c>
      <c r="AA2115" s="14"/>
      <c r="AB2115" s="15">
        <f>retribucións!$N$71</f>
        <v>21167.275024320003</v>
      </c>
      <c r="AC2115" s="15">
        <f>retribucións!$H$55</f>
        <v>21327.358496639998</v>
      </c>
      <c r="AD2115" s="15">
        <f t="shared" si="78"/>
        <v>160.08347231999505</v>
      </c>
    </row>
    <row r="2116" spans="1:30" ht="15" customHeight="1" x14ac:dyDescent="0.25">
      <c r="A2116" s="13" t="s">
        <v>17</v>
      </c>
      <c r="B2116" s="13" t="s">
        <v>17</v>
      </c>
      <c r="C2116" s="14" t="s">
        <v>6197</v>
      </c>
      <c r="D2116" s="24" t="s">
        <v>6234</v>
      </c>
      <c r="E2116" s="14" t="s">
        <v>6235</v>
      </c>
      <c r="F2116" s="14" t="s">
        <v>2263</v>
      </c>
      <c r="G2116" s="11">
        <v>14</v>
      </c>
      <c r="H2116" s="15">
        <f>retribucións!$E$55</f>
        <v>7157.92</v>
      </c>
      <c r="I2116" s="11" t="s">
        <v>1349</v>
      </c>
      <c r="J2116" s="24" t="s">
        <v>1350</v>
      </c>
      <c r="K2116" s="11">
        <v>1</v>
      </c>
      <c r="L2116" s="14"/>
      <c r="M2116" s="14"/>
      <c r="N2116" s="12"/>
      <c r="O2116" s="25"/>
      <c r="P2116" s="14" t="s">
        <v>4750</v>
      </c>
      <c r="Q2116" s="11" t="s">
        <v>15</v>
      </c>
      <c r="R2116" s="16" t="s">
        <v>1001</v>
      </c>
      <c r="S2116" s="12"/>
      <c r="T2116" s="13" t="s">
        <v>17</v>
      </c>
      <c r="U2116" s="13" t="s">
        <v>17</v>
      </c>
      <c r="V2116" s="11">
        <v>381</v>
      </c>
      <c r="W2116" s="14" t="s">
        <v>1212</v>
      </c>
      <c r="X2116" s="14" t="s">
        <v>1213</v>
      </c>
      <c r="Y2116" s="14" t="s">
        <v>20</v>
      </c>
      <c r="Z2116" s="14">
        <v>0</v>
      </c>
      <c r="AA2116" s="14"/>
      <c r="AB2116" s="15">
        <f>retribucións!$N$71</f>
        <v>21167.275024320003</v>
      </c>
      <c r="AC2116" s="15">
        <f>retribucións!$H$55</f>
        <v>21327.358496639998</v>
      </c>
      <c r="AD2116" s="15">
        <f t="shared" si="78"/>
        <v>160.08347231999505</v>
      </c>
    </row>
    <row r="2117" spans="1:30" ht="15" customHeight="1" x14ac:dyDescent="0.25">
      <c r="A2117" s="13" t="s">
        <v>17</v>
      </c>
      <c r="B2117" s="13" t="s">
        <v>119</v>
      </c>
      <c r="C2117" s="14" t="s">
        <v>6197</v>
      </c>
      <c r="D2117" s="24" t="s">
        <v>6236</v>
      </c>
      <c r="E2117" s="14" t="s">
        <v>6237</v>
      </c>
      <c r="F2117" s="14" t="s">
        <v>2263</v>
      </c>
      <c r="G2117" s="11">
        <v>14</v>
      </c>
      <c r="H2117" s="15">
        <f>retribucións!$E$55</f>
        <v>7157.92</v>
      </c>
      <c r="I2117" s="11" t="s">
        <v>1349</v>
      </c>
      <c r="J2117" s="24" t="s">
        <v>1350</v>
      </c>
      <c r="K2117" s="11">
        <v>1</v>
      </c>
      <c r="L2117" s="14"/>
      <c r="M2117" s="14"/>
      <c r="N2117" s="12"/>
      <c r="O2117" s="25"/>
      <c r="P2117" s="14" t="s">
        <v>4750</v>
      </c>
      <c r="Q2117" s="11" t="s">
        <v>15</v>
      </c>
      <c r="R2117" s="16" t="s">
        <v>1001</v>
      </c>
      <c r="S2117" s="12"/>
      <c r="T2117" s="13" t="s">
        <v>17</v>
      </c>
      <c r="U2117" s="13" t="s">
        <v>6687</v>
      </c>
      <c r="V2117" s="11" t="s">
        <v>119</v>
      </c>
      <c r="W2117" s="14" t="s">
        <v>119</v>
      </c>
      <c r="X2117" s="14" t="s">
        <v>119</v>
      </c>
      <c r="Y2117" s="14" t="s">
        <v>119</v>
      </c>
      <c r="Z2117" s="14" t="s">
        <v>119</v>
      </c>
      <c r="AA2117" s="14"/>
      <c r="AB2117" s="15">
        <f>retribucións!$N$71</f>
        <v>21167.275024320003</v>
      </c>
      <c r="AC2117" s="15">
        <f>retribucións!$H$55</f>
        <v>21327.358496639998</v>
      </c>
      <c r="AD2117" s="15">
        <f t="shared" si="78"/>
        <v>160.08347231999505</v>
      </c>
    </row>
    <row r="2118" spans="1:30" ht="15" customHeight="1" x14ac:dyDescent="0.25">
      <c r="A2118" s="13" t="s">
        <v>17</v>
      </c>
      <c r="B2118" s="13" t="s">
        <v>17</v>
      </c>
      <c r="C2118" s="14" t="s">
        <v>6197</v>
      </c>
      <c r="D2118" s="24" t="s">
        <v>6238</v>
      </c>
      <c r="E2118" s="14" t="s">
        <v>6239</v>
      </c>
      <c r="F2118" s="14" t="s">
        <v>2263</v>
      </c>
      <c r="G2118" s="11">
        <v>14</v>
      </c>
      <c r="H2118" s="15">
        <f>retribucións!$E$55</f>
        <v>7157.92</v>
      </c>
      <c r="I2118" s="11" t="s">
        <v>1349</v>
      </c>
      <c r="J2118" s="24" t="s">
        <v>1350</v>
      </c>
      <c r="K2118" s="11">
        <v>1</v>
      </c>
      <c r="L2118" s="14"/>
      <c r="M2118" s="14"/>
      <c r="N2118" s="12"/>
      <c r="O2118" s="25"/>
      <c r="P2118" s="14" t="s">
        <v>4750</v>
      </c>
      <c r="Q2118" s="11" t="s">
        <v>15</v>
      </c>
      <c r="R2118" s="16" t="s">
        <v>1001</v>
      </c>
      <c r="S2118" s="12"/>
      <c r="T2118" s="13" t="s">
        <v>17</v>
      </c>
      <c r="U2118" s="13" t="s">
        <v>17</v>
      </c>
      <c r="V2118" s="11">
        <v>404</v>
      </c>
      <c r="W2118" s="14" t="s">
        <v>1214</v>
      </c>
      <c r="X2118" s="14" t="s">
        <v>1215</v>
      </c>
      <c r="Y2118" s="14" t="s">
        <v>20</v>
      </c>
      <c r="Z2118" s="14">
        <v>0</v>
      </c>
      <c r="AA2118" s="14"/>
      <c r="AB2118" s="15">
        <f>retribucións!$N$71</f>
        <v>21167.275024320003</v>
      </c>
      <c r="AC2118" s="15">
        <f>retribucións!$H$55</f>
        <v>21327.358496639998</v>
      </c>
      <c r="AD2118" s="15">
        <f t="shared" si="78"/>
        <v>160.08347231999505</v>
      </c>
    </row>
    <row r="2119" spans="1:30" ht="15" customHeight="1" x14ac:dyDescent="0.25">
      <c r="A2119" s="13" t="s">
        <v>17</v>
      </c>
      <c r="B2119" s="13" t="s">
        <v>17</v>
      </c>
      <c r="C2119" s="14" t="s">
        <v>6197</v>
      </c>
      <c r="D2119" s="24" t="s">
        <v>6240</v>
      </c>
      <c r="E2119" s="14" t="s">
        <v>6241</v>
      </c>
      <c r="F2119" s="14" t="s">
        <v>2263</v>
      </c>
      <c r="G2119" s="11">
        <v>14</v>
      </c>
      <c r="H2119" s="15">
        <f>retribucións!$E$55</f>
        <v>7157.92</v>
      </c>
      <c r="I2119" s="11" t="s">
        <v>1349</v>
      </c>
      <c r="J2119" s="24" t="s">
        <v>1350</v>
      </c>
      <c r="K2119" s="11">
        <v>1</v>
      </c>
      <c r="L2119" s="14"/>
      <c r="M2119" s="14"/>
      <c r="N2119" s="12"/>
      <c r="O2119" s="25"/>
      <c r="P2119" s="14" t="s">
        <v>4750</v>
      </c>
      <c r="Q2119" s="11" t="s">
        <v>15</v>
      </c>
      <c r="R2119" s="16" t="s">
        <v>1001</v>
      </c>
      <c r="S2119" s="12"/>
      <c r="T2119" s="13" t="s">
        <v>17</v>
      </c>
      <c r="U2119" s="13" t="s">
        <v>17</v>
      </c>
      <c r="V2119" s="11">
        <v>505</v>
      </c>
      <c r="W2119" s="14" t="s">
        <v>1216</v>
      </c>
      <c r="X2119" s="14" t="s">
        <v>1217</v>
      </c>
      <c r="Y2119" s="14" t="s">
        <v>20</v>
      </c>
      <c r="Z2119" s="14">
        <v>0</v>
      </c>
      <c r="AA2119" s="14"/>
      <c r="AB2119" s="15">
        <f>retribucións!$N$71</f>
        <v>21167.275024320003</v>
      </c>
      <c r="AC2119" s="15">
        <f>retribucións!$H$55</f>
        <v>21327.358496639998</v>
      </c>
      <c r="AD2119" s="15">
        <f t="shared" si="78"/>
        <v>160.08347231999505</v>
      </c>
    </row>
    <row r="2120" spans="1:30" ht="15" customHeight="1" x14ac:dyDescent="0.25">
      <c r="A2120" s="13" t="s">
        <v>17</v>
      </c>
      <c r="B2120" s="13" t="s">
        <v>17</v>
      </c>
      <c r="C2120" s="14" t="s">
        <v>6197</v>
      </c>
      <c r="D2120" s="24" t="s">
        <v>6242</v>
      </c>
      <c r="E2120" s="14" t="s">
        <v>6243</v>
      </c>
      <c r="F2120" s="14" t="s">
        <v>2263</v>
      </c>
      <c r="G2120" s="11">
        <v>14</v>
      </c>
      <c r="H2120" s="15">
        <f>retribucións!$E$55</f>
        <v>7157.92</v>
      </c>
      <c r="I2120" s="11" t="s">
        <v>1349</v>
      </c>
      <c r="J2120" s="24" t="s">
        <v>1350</v>
      </c>
      <c r="K2120" s="11">
        <v>1</v>
      </c>
      <c r="L2120" s="14"/>
      <c r="M2120" s="14"/>
      <c r="N2120" s="12"/>
      <c r="O2120" s="25"/>
      <c r="P2120" s="14" t="s">
        <v>4750</v>
      </c>
      <c r="Q2120" s="11" t="s">
        <v>15</v>
      </c>
      <c r="R2120" s="16" t="s">
        <v>1001</v>
      </c>
      <c r="S2120" s="12"/>
      <c r="T2120" s="13" t="s">
        <v>17</v>
      </c>
      <c r="U2120" s="13" t="s">
        <v>17</v>
      </c>
      <c r="V2120" s="11">
        <v>536</v>
      </c>
      <c r="W2120" s="14" t="s">
        <v>1218</v>
      </c>
      <c r="X2120" s="14" t="s">
        <v>1219</v>
      </c>
      <c r="Y2120" s="14" t="s">
        <v>20</v>
      </c>
      <c r="Z2120" s="14">
        <v>0</v>
      </c>
      <c r="AA2120" s="14"/>
      <c r="AB2120" s="15">
        <f>retribucións!$N$71</f>
        <v>21167.275024320003</v>
      </c>
      <c r="AC2120" s="15">
        <f>retribucións!$H$55</f>
        <v>21327.358496639998</v>
      </c>
      <c r="AD2120" s="15">
        <f t="shared" si="78"/>
        <v>160.08347231999505</v>
      </c>
    </row>
    <row r="2121" spans="1:30" ht="15" customHeight="1" x14ac:dyDescent="0.25">
      <c r="A2121" s="13" t="s">
        <v>17</v>
      </c>
      <c r="B2121" s="13" t="s">
        <v>17</v>
      </c>
      <c r="C2121" s="14" t="s">
        <v>6197</v>
      </c>
      <c r="D2121" s="24" t="s">
        <v>6244</v>
      </c>
      <c r="E2121" s="14" t="s">
        <v>6245</v>
      </c>
      <c r="F2121" s="14" t="s">
        <v>2263</v>
      </c>
      <c r="G2121" s="11">
        <v>14</v>
      </c>
      <c r="H2121" s="15">
        <f>retribucións!$E$55</f>
        <v>7157.92</v>
      </c>
      <c r="I2121" s="11" t="s">
        <v>1349</v>
      </c>
      <c r="J2121" s="24" t="s">
        <v>1350</v>
      </c>
      <c r="K2121" s="11">
        <v>1</v>
      </c>
      <c r="L2121" s="14"/>
      <c r="M2121" s="14"/>
      <c r="N2121" s="12"/>
      <c r="O2121" s="25"/>
      <c r="P2121" s="14" t="s">
        <v>4750</v>
      </c>
      <c r="Q2121" s="11" t="s">
        <v>15</v>
      </c>
      <c r="R2121" s="16" t="s">
        <v>1001</v>
      </c>
      <c r="S2121" s="12"/>
      <c r="T2121" s="13" t="s">
        <v>17</v>
      </c>
      <c r="U2121" s="13" t="s">
        <v>17</v>
      </c>
      <c r="V2121" s="11">
        <v>321</v>
      </c>
      <c r="W2121" s="14" t="s">
        <v>1220</v>
      </c>
      <c r="X2121" s="14" t="s">
        <v>1221</v>
      </c>
      <c r="Y2121" s="14" t="s">
        <v>20</v>
      </c>
      <c r="Z2121" s="14">
        <v>0</v>
      </c>
      <c r="AA2121" s="14"/>
      <c r="AB2121" s="15">
        <f>retribucións!$N$71</f>
        <v>21167.275024320003</v>
      </c>
      <c r="AC2121" s="15">
        <f>retribucións!$H$55</f>
        <v>21327.358496639998</v>
      </c>
      <c r="AD2121" s="15">
        <f t="shared" si="78"/>
        <v>160.08347231999505</v>
      </c>
    </row>
    <row r="2122" spans="1:30" ht="15" customHeight="1" x14ac:dyDescent="0.25">
      <c r="A2122" s="13" t="s">
        <v>17</v>
      </c>
      <c r="B2122" s="13" t="s">
        <v>119</v>
      </c>
      <c r="C2122" s="14" t="s">
        <v>6197</v>
      </c>
      <c r="D2122" s="24" t="s">
        <v>6246</v>
      </c>
      <c r="E2122" s="14" t="s">
        <v>6247</v>
      </c>
      <c r="F2122" s="14" t="s">
        <v>2263</v>
      </c>
      <c r="G2122" s="11">
        <v>14</v>
      </c>
      <c r="H2122" s="15">
        <f>retribucións!$E$55</f>
        <v>7157.92</v>
      </c>
      <c r="I2122" s="11" t="s">
        <v>1349</v>
      </c>
      <c r="J2122" s="24" t="s">
        <v>1350</v>
      </c>
      <c r="K2122" s="11">
        <v>1</v>
      </c>
      <c r="L2122" s="14"/>
      <c r="M2122" s="14"/>
      <c r="N2122" s="12"/>
      <c r="O2122" s="25"/>
      <c r="P2122" s="14" t="s">
        <v>4750</v>
      </c>
      <c r="Q2122" s="11" t="s">
        <v>15</v>
      </c>
      <c r="R2122" s="16">
        <v>4394</v>
      </c>
      <c r="S2122" s="12"/>
      <c r="T2122" s="13" t="s">
        <v>17</v>
      </c>
      <c r="U2122" s="13" t="s">
        <v>6687</v>
      </c>
      <c r="V2122" s="11" t="s">
        <v>119</v>
      </c>
      <c r="W2122" s="14" t="s">
        <v>119</v>
      </c>
      <c r="X2122" s="14" t="s">
        <v>119</v>
      </c>
      <c r="Y2122" s="14" t="s">
        <v>119</v>
      </c>
      <c r="Z2122" s="14" t="s">
        <v>119</v>
      </c>
      <c r="AA2122" s="14"/>
      <c r="AB2122" s="15">
        <f>retribucións!$N$71</f>
        <v>21167.275024320003</v>
      </c>
      <c r="AC2122" s="15">
        <f>retribucións!$H$55</f>
        <v>21327.358496639998</v>
      </c>
      <c r="AD2122" s="15">
        <f t="shared" si="78"/>
        <v>160.08347231999505</v>
      </c>
    </row>
    <row r="2123" spans="1:30" ht="15" customHeight="1" x14ac:dyDescent="0.25">
      <c r="A2123" s="13" t="s">
        <v>17</v>
      </c>
      <c r="B2123" s="13" t="s">
        <v>119</v>
      </c>
      <c r="C2123" s="14" t="s">
        <v>6197</v>
      </c>
      <c r="D2123" s="24" t="s">
        <v>6248</v>
      </c>
      <c r="E2123" s="14" t="s">
        <v>6249</v>
      </c>
      <c r="F2123" s="14" t="s">
        <v>2263</v>
      </c>
      <c r="G2123" s="11">
        <v>14</v>
      </c>
      <c r="H2123" s="15">
        <f>retribucións!$E$55</f>
        <v>7157.92</v>
      </c>
      <c r="I2123" s="11" t="s">
        <v>1349</v>
      </c>
      <c r="J2123" s="24" t="s">
        <v>1350</v>
      </c>
      <c r="K2123" s="11">
        <v>1</v>
      </c>
      <c r="L2123" s="14"/>
      <c r="M2123" s="14"/>
      <c r="N2123" s="12"/>
      <c r="O2123" s="25"/>
      <c r="P2123" s="14" t="s">
        <v>4750</v>
      </c>
      <c r="Q2123" s="11" t="s">
        <v>15</v>
      </c>
      <c r="R2123" s="16" t="s">
        <v>5313</v>
      </c>
      <c r="S2123" s="12"/>
      <c r="T2123" s="13" t="s">
        <v>17</v>
      </c>
      <c r="U2123" s="13" t="s">
        <v>6687</v>
      </c>
      <c r="V2123" s="11" t="s">
        <v>119</v>
      </c>
      <c r="W2123" s="14" t="s">
        <v>119</v>
      </c>
      <c r="X2123" s="14" t="s">
        <v>119</v>
      </c>
      <c r="Y2123" s="14" t="s">
        <v>119</v>
      </c>
      <c r="Z2123" s="14" t="s">
        <v>119</v>
      </c>
      <c r="AA2123" s="14"/>
      <c r="AB2123" s="15">
        <f>retribucións!$N$71</f>
        <v>21167.275024320003</v>
      </c>
      <c r="AC2123" s="15">
        <f>retribucións!$H$55</f>
        <v>21327.358496639998</v>
      </c>
      <c r="AD2123" s="15">
        <f t="shared" si="78"/>
        <v>160.08347231999505</v>
      </c>
    </row>
    <row r="2124" spans="1:30" ht="15" customHeight="1" x14ac:dyDescent="0.25">
      <c r="A2124" s="13" t="s">
        <v>17</v>
      </c>
      <c r="B2124" s="13" t="s">
        <v>119</v>
      </c>
      <c r="C2124" s="14" t="s">
        <v>6197</v>
      </c>
      <c r="D2124" s="24" t="s">
        <v>6250</v>
      </c>
      <c r="E2124" s="14" t="s">
        <v>6251</v>
      </c>
      <c r="F2124" s="14" t="s">
        <v>2263</v>
      </c>
      <c r="G2124" s="11">
        <v>14</v>
      </c>
      <c r="H2124" s="15">
        <f>retribucións!$E$55</f>
        <v>7157.92</v>
      </c>
      <c r="I2124" s="11" t="s">
        <v>1349</v>
      </c>
      <c r="J2124" s="24" t="s">
        <v>1350</v>
      </c>
      <c r="K2124" s="11">
        <v>1</v>
      </c>
      <c r="L2124" s="14"/>
      <c r="M2124" s="14"/>
      <c r="N2124" s="12"/>
      <c r="O2124" s="25"/>
      <c r="P2124" s="14" t="s">
        <v>4750</v>
      </c>
      <c r="Q2124" s="11" t="s">
        <v>15</v>
      </c>
      <c r="R2124" s="16" t="s">
        <v>1001</v>
      </c>
      <c r="S2124" s="12"/>
      <c r="T2124" s="13" t="s">
        <v>17</v>
      </c>
      <c r="U2124" s="13" t="s">
        <v>6687</v>
      </c>
      <c r="V2124" s="11" t="s">
        <v>119</v>
      </c>
      <c r="W2124" s="14" t="s">
        <v>119</v>
      </c>
      <c r="X2124" s="14" t="s">
        <v>119</v>
      </c>
      <c r="Y2124" s="14" t="s">
        <v>119</v>
      </c>
      <c r="Z2124" s="14" t="s">
        <v>119</v>
      </c>
      <c r="AA2124" s="14"/>
      <c r="AB2124" s="15">
        <f>retribucións!$N$71</f>
        <v>21167.275024320003</v>
      </c>
      <c r="AC2124" s="15">
        <f>retribucións!$H$55</f>
        <v>21327.358496639998</v>
      </c>
      <c r="AD2124" s="15">
        <f t="shared" si="78"/>
        <v>160.08347231999505</v>
      </c>
    </row>
    <row r="2125" spans="1:30" ht="15" customHeight="1" x14ac:dyDescent="0.25">
      <c r="A2125" s="13" t="s">
        <v>17</v>
      </c>
      <c r="B2125" s="13" t="s">
        <v>119</v>
      </c>
      <c r="C2125" s="14" t="s">
        <v>6197</v>
      </c>
      <c r="D2125" s="24" t="s">
        <v>6252</v>
      </c>
      <c r="E2125" s="14" t="s">
        <v>6253</v>
      </c>
      <c r="F2125" s="14" t="s">
        <v>2263</v>
      </c>
      <c r="G2125" s="11">
        <v>14</v>
      </c>
      <c r="H2125" s="15">
        <f>retribucións!$E$55</f>
        <v>7157.92</v>
      </c>
      <c r="I2125" s="11" t="s">
        <v>1349</v>
      </c>
      <c r="J2125" s="24" t="s">
        <v>1350</v>
      </c>
      <c r="K2125" s="11">
        <v>1</v>
      </c>
      <c r="L2125" s="14"/>
      <c r="M2125" s="14"/>
      <c r="N2125" s="12"/>
      <c r="O2125" s="25"/>
      <c r="P2125" s="14" t="s">
        <v>4750</v>
      </c>
      <c r="Q2125" s="11" t="s">
        <v>15</v>
      </c>
      <c r="R2125" s="16" t="s">
        <v>1001</v>
      </c>
      <c r="S2125" s="12"/>
      <c r="T2125" s="13" t="s">
        <v>17</v>
      </c>
      <c r="U2125" s="13" t="s">
        <v>6687</v>
      </c>
      <c r="V2125" s="11" t="s">
        <v>119</v>
      </c>
      <c r="W2125" s="14" t="s">
        <v>119</v>
      </c>
      <c r="X2125" s="14" t="s">
        <v>119</v>
      </c>
      <c r="Y2125" s="14" t="s">
        <v>119</v>
      </c>
      <c r="Z2125" s="14" t="s">
        <v>119</v>
      </c>
      <c r="AA2125" s="14"/>
      <c r="AB2125" s="15">
        <f>retribucións!$N$71</f>
        <v>21167.275024320003</v>
      </c>
      <c r="AC2125" s="15">
        <f>retribucións!$H$55</f>
        <v>21327.358496639998</v>
      </c>
      <c r="AD2125" s="15">
        <f t="shared" si="78"/>
        <v>160.08347231999505</v>
      </c>
    </row>
    <row r="2126" spans="1:30" ht="15" customHeight="1" x14ac:dyDescent="0.25">
      <c r="A2126" s="13" t="s">
        <v>17</v>
      </c>
      <c r="B2126" s="13" t="s">
        <v>119</v>
      </c>
      <c r="C2126" s="14" t="s">
        <v>6197</v>
      </c>
      <c r="D2126" s="24" t="s">
        <v>6254</v>
      </c>
      <c r="E2126" s="14" t="s">
        <v>6255</v>
      </c>
      <c r="F2126" s="14" t="s">
        <v>2263</v>
      </c>
      <c r="G2126" s="11">
        <v>14</v>
      </c>
      <c r="H2126" s="15">
        <f>retribucións!$E$55</f>
        <v>7157.92</v>
      </c>
      <c r="I2126" s="11" t="s">
        <v>1349</v>
      </c>
      <c r="J2126" s="24" t="s">
        <v>1350</v>
      </c>
      <c r="K2126" s="11">
        <v>1</v>
      </c>
      <c r="L2126" s="14"/>
      <c r="M2126" s="14"/>
      <c r="N2126" s="12"/>
      <c r="O2126" s="25"/>
      <c r="P2126" s="14" t="s">
        <v>4750</v>
      </c>
      <c r="Q2126" s="11" t="s">
        <v>15</v>
      </c>
      <c r="R2126" s="16" t="s">
        <v>1001</v>
      </c>
      <c r="S2126" s="12"/>
      <c r="T2126" s="13" t="s">
        <v>17</v>
      </c>
      <c r="U2126" s="13" t="s">
        <v>6687</v>
      </c>
      <c r="V2126" s="11" t="s">
        <v>119</v>
      </c>
      <c r="W2126" s="14" t="s">
        <v>119</v>
      </c>
      <c r="X2126" s="14" t="s">
        <v>119</v>
      </c>
      <c r="Y2126" s="14" t="s">
        <v>119</v>
      </c>
      <c r="Z2126" s="14" t="s">
        <v>119</v>
      </c>
      <c r="AA2126" s="14"/>
      <c r="AB2126" s="15">
        <f>retribucións!$N$71</f>
        <v>21167.275024320003</v>
      </c>
      <c r="AC2126" s="15">
        <f>retribucións!$H$55</f>
        <v>21327.358496639998</v>
      </c>
      <c r="AD2126" s="15">
        <f t="shared" si="78"/>
        <v>160.08347231999505</v>
      </c>
    </row>
    <row r="2127" spans="1:30" ht="15" customHeight="1" x14ac:dyDescent="0.25">
      <c r="A2127" s="13" t="s">
        <v>17</v>
      </c>
      <c r="B2127" s="13" t="s">
        <v>119</v>
      </c>
      <c r="C2127" s="14" t="s">
        <v>6256</v>
      </c>
      <c r="D2127" s="24" t="s">
        <v>6257</v>
      </c>
      <c r="E2127" s="14" t="s">
        <v>6258</v>
      </c>
      <c r="F2127" s="14" t="s">
        <v>1903</v>
      </c>
      <c r="G2127" s="11">
        <v>14</v>
      </c>
      <c r="H2127" s="15">
        <f>retribucións!$E$55</f>
        <v>7157.92</v>
      </c>
      <c r="I2127" s="11" t="s">
        <v>1349</v>
      </c>
      <c r="J2127" s="24" t="s">
        <v>1350</v>
      </c>
      <c r="K2127" s="11">
        <v>1</v>
      </c>
      <c r="L2127" s="14"/>
      <c r="M2127" s="14"/>
      <c r="N2127" s="12"/>
      <c r="O2127" s="25"/>
      <c r="P2127" s="14" t="s">
        <v>4750</v>
      </c>
      <c r="Q2127" s="11" t="s">
        <v>15</v>
      </c>
      <c r="R2127" s="16" t="s">
        <v>5194</v>
      </c>
      <c r="S2127" s="12"/>
      <c r="T2127" s="13" t="s">
        <v>17</v>
      </c>
      <c r="U2127" s="13" t="s">
        <v>6687</v>
      </c>
      <c r="V2127" s="11" t="s">
        <v>119</v>
      </c>
      <c r="W2127" s="14" t="s">
        <v>119</v>
      </c>
      <c r="X2127" s="14" t="s">
        <v>119</v>
      </c>
      <c r="Y2127" s="14" t="s">
        <v>119</v>
      </c>
      <c r="Z2127" s="14" t="s">
        <v>119</v>
      </c>
      <c r="AA2127" s="14"/>
      <c r="AB2127" s="15">
        <f>retribucións!$N$71</f>
        <v>21167.275024320003</v>
      </c>
      <c r="AC2127" s="15">
        <f>retribucións!$H$55</f>
        <v>21327.358496639998</v>
      </c>
      <c r="AD2127" s="15">
        <f t="shared" si="78"/>
        <v>160.08347231999505</v>
      </c>
    </row>
    <row r="2128" spans="1:30" ht="15" customHeight="1" x14ac:dyDescent="0.25">
      <c r="A2128" s="13" t="s">
        <v>17</v>
      </c>
      <c r="B2128" s="13" t="s">
        <v>119</v>
      </c>
      <c r="C2128" s="14" t="s">
        <v>6256</v>
      </c>
      <c r="D2128" s="24" t="s">
        <v>6259</v>
      </c>
      <c r="E2128" s="14" t="s">
        <v>6260</v>
      </c>
      <c r="F2128" s="14" t="s">
        <v>1903</v>
      </c>
      <c r="G2128" s="11">
        <v>14</v>
      </c>
      <c r="H2128" s="15">
        <f>retribucións!$E$55</f>
        <v>7157.92</v>
      </c>
      <c r="I2128" s="11" t="s">
        <v>1349</v>
      </c>
      <c r="J2128" s="24" t="s">
        <v>1350</v>
      </c>
      <c r="K2128" s="11">
        <v>1</v>
      </c>
      <c r="L2128" s="14"/>
      <c r="M2128" s="14"/>
      <c r="N2128" s="12"/>
      <c r="O2128" s="25"/>
      <c r="P2128" s="14" t="s">
        <v>4750</v>
      </c>
      <c r="Q2128" s="11" t="s">
        <v>15</v>
      </c>
      <c r="R2128" s="16" t="s">
        <v>5194</v>
      </c>
      <c r="S2128" s="12"/>
      <c r="T2128" s="13" t="s">
        <v>17</v>
      </c>
      <c r="U2128" s="13" t="s">
        <v>6687</v>
      </c>
      <c r="V2128" s="11" t="s">
        <v>119</v>
      </c>
      <c r="W2128" s="14" t="s">
        <v>119</v>
      </c>
      <c r="X2128" s="14" t="s">
        <v>119</v>
      </c>
      <c r="Y2128" s="14" t="s">
        <v>119</v>
      </c>
      <c r="Z2128" s="14" t="s">
        <v>119</v>
      </c>
      <c r="AA2128" s="14"/>
      <c r="AB2128" s="15">
        <f>retribucións!$N$71</f>
        <v>21167.275024320003</v>
      </c>
      <c r="AC2128" s="15">
        <f>retribucións!$H$55</f>
        <v>21327.358496639998</v>
      </c>
      <c r="AD2128" s="15">
        <f t="shared" si="78"/>
        <v>160.08347231999505</v>
      </c>
    </row>
    <row r="2129" spans="1:30" ht="15" customHeight="1" x14ac:dyDescent="0.25">
      <c r="A2129" s="13" t="s">
        <v>17</v>
      </c>
      <c r="B2129" s="13" t="s">
        <v>119</v>
      </c>
      <c r="C2129" s="14" t="s">
        <v>6256</v>
      </c>
      <c r="D2129" s="24" t="s">
        <v>6261</v>
      </c>
      <c r="E2129" s="14" t="s">
        <v>6262</v>
      </c>
      <c r="F2129" s="14" t="s">
        <v>1903</v>
      </c>
      <c r="G2129" s="11">
        <v>14</v>
      </c>
      <c r="H2129" s="15">
        <f>retribucións!$E$55</f>
        <v>7157.92</v>
      </c>
      <c r="I2129" s="11" t="s">
        <v>1349</v>
      </c>
      <c r="J2129" s="24" t="s">
        <v>1350</v>
      </c>
      <c r="K2129" s="11">
        <v>1</v>
      </c>
      <c r="L2129" s="14"/>
      <c r="M2129" s="14"/>
      <c r="N2129" s="12"/>
      <c r="O2129" s="25"/>
      <c r="P2129" s="14" t="s">
        <v>4750</v>
      </c>
      <c r="Q2129" s="11" t="s">
        <v>15</v>
      </c>
      <c r="R2129" s="16" t="s">
        <v>5194</v>
      </c>
      <c r="S2129" s="12"/>
      <c r="T2129" s="13" t="s">
        <v>17</v>
      </c>
      <c r="U2129" s="13" t="s">
        <v>6687</v>
      </c>
      <c r="V2129" s="11" t="s">
        <v>119</v>
      </c>
      <c r="W2129" s="14" t="s">
        <v>119</v>
      </c>
      <c r="X2129" s="14" t="s">
        <v>119</v>
      </c>
      <c r="Y2129" s="14" t="s">
        <v>119</v>
      </c>
      <c r="Z2129" s="14" t="s">
        <v>119</v>
      </c>
      <c r="AA2129" s="14"/>
      <c r="AB2129" s="15">
        <f>retribucións!$N$71</f>
        <v>21167.275024320003</v>
      </c>
      <c r="AC2129" s="15">
        <f>retribucións!$H$55</f>
        <v>21327.358496639998</v>
      </c>
      <c r="AD2129" s="15">
        <f t="shared" si="78"/>
        <v>160.08347231999505</v>
      </c>
    </row>
    <row r="2130" spans="1:30" ht="15" customHeight="1" x14ac:dyDescent="0.25">
      <c r="A2130" s="13" t="s">
        <v>17</v>
      </c>
      <c r="B2130" s="13" t="s">
        <v>119</v>
      </c>
      <c r="C2130" s="14" t="s">
        <v>6256</v>
      </c>
      <c r="D2130" s="24" t="s">
        <v>6263</v>
      </c>
      <c r="E2130" s="14" t="s">
        <v>6264</v>
      </c>
      <c r="F2130" s="14" t="s">
        <v>2263</v>
      </c>
      <c r="G2130" s="11">
        <v>14</v>
      </c>
      <c r="H2130" s="15">
        <f>retribucións!$E$55</f>
        <v>7157.92</v>
      </c>
      <c r="I2130" s="11" t="s">
        <v>1349</v>
      </c>
      <c r="J2130" s="24" t="s">
        <v>1350</v>
      </c>
      <c r="K2130" s="11">
        <v>1</v>
      </c>
      <c r="L2130" s="14"/>
      <c r="M2130" s="14"/>
      <c r="N2130" s="12"/>
      <c r="O2130" s="25"/>
      <c r="P2130" s="14" t="s">
        <v>4750</v>
      </c>
      <c r="Q2130" s="11" t="s">
        <v>15</v>
      </c>
      <c r="R2130" s="16" t="s">
        <v>5313</v>
      </c>
      <c r="S2130" s="12"/>
      <c r="T2130" s="13" t="s">
        <v>17</v>
      </c>
      <c r="U2130" s="13" t="s">
        <v>6687</v>
      </c>
      <c r="V2130" s="11" t="s">
        <v>119</v>
      </c>
      <c r="W2130" s="14" t="s">
        <v>119</v>
      </c>
      <c r="X2130" s="14" t="s">
        <v>119</v>
      </c>
      <c r="Y2130" s="14" t="s">
        <v>119</v>
      </c>
      <c r="Z2130" s="14" t="s">
        <v>119</v>
      </c>
      <c r="AA2130" s="14"/>
      <c r="AB2130" s="15">
        <f>retribucións!$N$71</f>
        <v>21167.275024320003</v>
      </c>
      <c r="AC2130" s="15">
        <f>retribucións!$H$55</f>
        <v>21327.358496639998</v>
      </c>
      <c r="AD2130" s="15">
        <f t="shared" si="78"/>
        <v>160.08347231999505</v>
      </c>
    </row>
    <row r="2131" spans="1:30" ht="15" customHeight="1" x14ac:dyDescent="0.25">
      <c r="A2131" s="13" t="s">
        <v>17</v>
      </c>
      <c r="B2131" s="13" t="s">
        <v>119</v>
      </c>
      <c r="C2131" s="14" t="s">
        <v>6256</v>
      </c>
      <c r="D2131" s="24" t="s">
        <v>6265</v>
      </c>
      <c r="E2131" s="14" t="s">
        <v>6266</v>
      </c>
      <c r="F2131" s="14" t="s">
        <v>2263</v>
      </c>
      <c r="G2131" s="11">
        <v>14</v>
      </c>
      <c r="H2131" s="15">
        <f>retribucións!$E$55</f>
        <v>7157.92</v>
      </c>
      <c r="I2131" s="11" t="s">
        <v>1349</v>
      </c>
      <c r="J2131" s="24" t="s">
        <v>1350</v>
      </c>
      <c r="K2131" s="11">
        <v>1</v>
      </c>
      <c r="L2131" s="14"/>
      <c r="M2131" s="14"/>
      <c r="N2131" s="12"/>
      <c r="O2131" s="25"/>
      <c r="P2131" s="14" t="s">
        <v>4750</v>
      </c>
      <c r="Q2131" s="11" t="s">
        <v>15</v>
      </c>
      <c r="R2131" s="16" t="s">
        <v>5313</v>
      </c>
      <c r="S2131" s="12"/>
      <c r="T2131" s="13" t="s">
        <v>17</v>
      </c>
      <c r="U2131" s="13" t="s">
        <v>6687</v>
      </c>
      <c r="V2131" s="11" t="s">
        <v>119</v>
      </c>
      <c r="W2131" s="14" t="s">
        <v>119</v>
      </c>
      <c r="X2131" s="14" t="s">
        <v>119</v>
      </c>
      <c r="Y2131" s="14" t="s">
        <v>119</v>
      </c>
      <c r="Z2131" s="14" t="s">
        <v>119</v>
      </c>
      <c r="AA2131" s="14"/>
      <c r="AB2131" s="15">
        <f>retribucións!$N$71</f>
        <v>21167.275024320003</v>
      </c>
      <c r="AC2131" s="15">
        <f>retribucións!$H$55</f>
        <v>21327.358496639998</v>
      </c>
      <c r="AD2131" s="15">
        <f t="shared" si="78"/>
        <v>160.08347231999505</v>
      </c>
    </row>
    <row r="2132" spans="1:30" ht="15" customHeight="1" x14ac:dyDescent="0.25">
      <c r="A2132" s="13" t="s">
        <v>17</v>
      </c>
      <c r="B2132" s="13" t="s">
        <v>119</v>
      </c>
      <c r="C2132" s="14" t="s">
        <v>6256</v>
      </c>
      <c r="D2132" s="24" t="s">
        <v>6267</v>
      </c>
      <c r="E2132" s="14" t="s">
        <v>6268</v>
      </c>
      <c r="F2132" s="14" t="s">
        <v>2263</v>
      </c>
      <c r="G2132" s="11">
        <v>14</v>
      </c>
      <c r="H2132" s="15">
        <f>retribucións!$E$55</f>
        <v>7157.92</v>
      </c>
      <c r="I2132" s="11" t="s">
        <v>1349</v>
      </c>
      <c r="J2132" s="24" t="s">
        <v>1350</v>
      </c>
      <c r="K2132" s="11">
        <v>1</v>
      </c>
      <c r="L2132" s="14"/>
      <c r="M2132" s="14"/>
      <c r="N2132" s="12"/>
      <c r="O2132" s="25"/>
      <c r="P2132" s="14" t="s">
        <v>4750</v>
      </c>
      <c r="Q2132" s="11" t="s">
        <v>15</v>
      </c>
      <c r="R2132" s="16">
        <v>4205</v>
      </c>
      <c r="S2132" s="12"/>
      <c r="T2132" s="13" t="s">
        <v>17</v>
      </c>
      <c r="U2132" s="13" t="s">
        <v>6687</v>
      </c>
      <c r="V2132" s="11" t="s">
        <v>119</v>
      </c>
      <c r="W2132" s="14" t="s">
        <v>119</v>
      </c>
      <c r="X2132" s="14" t="s">
        <v>119</v>
      </c>
      <c r="Y2132" s="14" t="s">
        <v>119</v>
      </c>
      <c r="Z2132" s="14" t="s">
        <v>119</v>
      </c>
      <c r="AA2132" s="14"/>
      <c r="AB2132" s="15">
        <f>retribucións!$N$71</f>
        <v>21167.275024320003</v>
      </c>
      <c r="AC2132" s="15">
        <f>retribucións!$H$55</f>
        <v>21327.358496639998</v>
      </c>
      <c r="AD2132" s="15">
        <f t="shared" si="78"/>
        <v>160.08347231999505</v>
      </c>
    </row>
    <row r="2133" spans="1:30" ht="15" customHeight="1" x14ac:dyDescent="0.25">
      <c r="A2133" s="13" t="s">
        <v>17</v>
      </c>
      <c r="B2133" s="13" t="s">
        <v>119</v>
      </c>
      <c r="C2133" s="14" t="s">
        <v>6256</v>
      </c>
      <c r="D2133" s="24" t="s">
        <v>6269</v>
      </c>
      <c r="E2133" s="14" t="s">
        <v>6270</v>
      </c>
      <c r="F2133" s="14" t="s">
        <v>2263</v>
      </c>
      <c r="G2133" s="11">
        <v>14</v>
      </c>
      <c r="H2133" s="15">
        <f>retribucións!$E$55</f>
        <v>7157.92</v>
      </c>
      <c r="I2133" s="11" t="s">
        <v>1349</v>
      </c>
      <c r="J2133" s="24" t="s">
        <v>1350</v>
      </c>
      <c r="K2133" s="11">
        <v>1</v>
      </c>
      <c r="L2133" s="14"/>
      <c r="M2133" s="14"/>
      <c r="N2133" s="12"/>
      <c r="O2133" s="25"/>
      <c r="P2133" s="14" t="s">
        <v>4750</v>
      </c>
      <c r="Q2133" s="11" t="s">
        <v>15</v>
      </c>
      <c r="R2133" s="16" t="s">
        <v>1001</v>
      </c>
      <c r="S2133" s="12"/>
      <c r="T2133" s="13" t="s">
        <v>17</v>
      </c>
      <c r="U2133" s="13" t="s">
        <v>6687</v>
      </c>
      <c r="V2133" s="11" t="s">
        <v>119</v>
      </c>
      <c r="W2133" s="14" t="s">
        <v>119</v>
      </c>
      <c r="X2133" s="14" t="s">
        <v>119</v>
      </c>
      <c r="Y2133" s="14" t="s">
        <v>119</v>
      </c>
      <c r="Z2133" s="14" t="s">
        <v>119</v>
      </c>
      <c r="AA2133" s="14"/>
      <c r="AB2133" s="15">
        <f>retribucións!$N$71</f>
        <v>21167.275024320003</v>
      </c>
      <c r="AC2133" s="15">
        <f>retribucións!$H$55</f>
        <v>21327.358496639998</v>
      </c>
      <c r="AD2133" s="15">
        <f t="shared" si="78"/>
        <v>160.08347231999505</v>
      </c>
    </row>
    <row r="2134" spans="1:30" ht="15" customHeight="1" x14ac:dyDescent="0.25">
      <c r="A2134" s="13" t="s">
        <v>17</v>
      </c>
      <c r="B2134" s="13" t="s">
        <v>119</v>
      </c>
      <c r="C2134" s="14" t="s">
        <v>6256</v>
      </c>
      <c r="D2134" s="24" t="s">
        <v>6271</v>
      </c>
      <c r="E2134" s="14" t="s">
        <v>6272</v>
      </c>
      <c r="F2134" s="14" t="s">
        <v>2263</v>
      </c>
      <c r="G2134" s="11">
        <v>14</v>
      </c>
      <c r="H2134" s="15">
        <f>retribucións!$E$55</f>
        <v>7157.92</v>
      </c>
      <c r="I2134" s="11" t="s">
        <v>1349</v>
      </c>
      <c r="J2134" s="24" t="s">
        <v>1350</v>
      </c>
      <c r="K2134" s="11">
        <v>1</v>
      </c>
      <c r="L2134" s="14"/>
      <c r="M2134" s="14"/>
      <c r="N2134" s="12"/>
      <c r="O2134" s="25"/>
      <c r="P2134" s="14" t="s">
        <v>4750</v>
      </c>
      <c r="Q2134" s="11" t="s">
        <v>15</v>
      </c>
      <c r="R2134" s="16" t="s">
        <v>5313</v>
      </c>
      <c r="S2134" s="12"/>
      <c r="T2134" s="13" t="s">
        <v>17</v>
      </c>
      <c r="U2134" s="13" t="s">
        <v>6687</v>
      </c>
      <c r="V2134" s="11" t="s">
        <v>119</v>
      </c>
      <c r="W2134" s="14" t="s">
        <v>119</v>
      </c>
      <c r="X2134" s="14" t="s">
        <v>119</v>
      </c>
      <c r="Y2134" s="14" t="s">
        <v>119</v>
      </c>
      <c r="Z2134" s="14" t="s">
        <v>119</v>
      </c>
      <c r="AA2134" s="14"/>
      <c r="AB2134" s="15">
        <f>retribucións!$N$71</f>
        <v>21167.275024320003</v>
      </c>
      <c r="AC2134" s="15">
        <f>retribucións!$H$55</f>
        <v>21327.358496639998</v>
      </c>
      <c r="AD2134" s="15">
        <f t="shared" si="78"/>
        <v>160.08347231999505</v>
      </c>
    </row>
    <row r="2135" spans="1:30" ht="15" customHeight="1" x14ac:dyDescent="0.25">
      <c r="A2135" s="13" t="s">
        <v>17</v>
      </c>
      <c r="B2135" s="13" t="s">
        <v>119</v>
      </c>
      <c r="C2135" s="14" t="s">
        <v>6256</v>
      </c>
      <c r="D2135" s="24" t="s">
        <v>6273</v>
      </c>
      <c r="E2135" s="14" t="s">
        <v>6274</v>
      </c>
      <c r="F2135" s="14" t="s">
        <v>2263</v>
      </c>
      <c r="G2135" s="11">
        <v>14</v>
      </c>
      <c r="H2135" s="15">
        <f>retribucións!$E$55</f>
        <v>7157.92</v>
      </c>
      <c r="I2135" s="11" t="s">
        <v>1349</v>
      </c>
      <c r="J2135" s="24" t="s">
        <v>1350</v>
      </c>
      <c r="K2135" s="11">
        <v>1</v>
      </c>
      <c r="L2135" s="14"/>
      <c r="M2135" s="14"/>
      <c r="N2135" s="12"/>
      <c r="O2135" s="25"/>
      <c r="P2135" s="14" t="s">
        <v>4750</v>
      </c>
      <c r="Q2135" s="11" t="s">
        <v>15</v>
      </c>
      <c r="R2135" s="16" t="s">
        <v>1001</v>
      </c>
      <c r="S2135" s="12"/>
      <c r="T2135" s="13" t="s">
        <v>17</v>
      </c>
      <c r="U2135" s="13" t="s">
        <v>6687</v>
      </c>
      <c r="V2135" s="11" t="s">
        <v>119</v>
      </c>
      <c r="W2135" s="14" t="s">
        <v>119</v>
      </c>
      <c r="X2135" s="14" t="s">
        <v>119</v>
      </c>
      <c r="Y2135" s="14" t="s">
        <v>119</v>
      </c>
      <c r="Z2135" s="14" t="s">
        <v>119</v>
      </c>
      <c r="AA2135" s="14"/>
      <c r="AB2135" s="15">
        <f>retribucións!$N$71</f>
        <v>21167.275024320003</v>
      </c>
      <c r="AC2135" s="15">
        <f>retribucións!$H$55</f>
        <v>21327.358496639998</v>
      </c>
      <c r="AD2135" s="15">
        <f t="shared" si="78"/>
        <v>160.08347231999505</v>
      </c>
    </row>
    <row r="2136" spans="1:30" ht="15" customHeight="1" x14ac:dyDescent="0.25">
      <c r="A2136" s="13" t="s">
        <v>17</v>
      </c>
      <c r="B2136" s="13" t="s">
        <v>17</v>
      </c>
      <c r="C2136" s="14" t="s">
        <v>6256</v>
      </c>
      <c r="D2136" s="24" t="s">
        <v>6275</v>
      </c>
      <c r="E2136" s="14" t="s">
        <v>6276</v>
      </c>
      <c r="F2136" s="14" t="s">
        <v>2263</v>
      </c>
      <c r="G2136" s="11">
        <v>14</v>
      </c>
      <c r="H2136" s="15">
        <f>retribucións!$E$55</f>
        <v>7157.92</v>
      </c>
      <c r="I2136" s="11" t="s">
        <v>1349</v>
      </c>
      <c r="J2136" s="24" t="s">
        <v>1350</v>
      </c>
      <c r="K2136" s="11">
        <v>1</v>
      </c>
      <c r="L2136" s="14"/>
      <c r="M2136" s="14"/>
      <c r="N2136" s="12"/>
      <c r="O2136" s="25"/>
      <c r="P2136" s="14" t="s">
        <v>4750</v>
      </c>
      <c r="Q2136" s="11" t="s">
        <v>15</v>
      </c>
      <c r="R2136" s="16" t="s">
        <v>1001</v>
      </c>
      <c r="S2136" s="12"/>
      <c r="T2136" s="13" t="s">
        <v>17</v>
      </c>
      <c r="U2136" s="13" t="s">
        <v>17</v>
      </c>
      <c r="V2136" s="11">
        <v>439</v>
      </c>
      <c r="W2136" s="14" t="s">
        <v>1222</v>
      </c>
      <c r="X2136" s="14" t="s">
        <v>1223</v>
      </c>
      <c r="Y2136" s="14" t="s">
        <v>20</v>
      </c>
      <c r="Z2136" s="14">
        <v>0</v>
      </c>
      <c r="AA2136" s="14"/>
      <c r="AB2136" s="15">
        <f>retribucións!$N$71</f>
        <v>21167.275024320003</v>
      </c>
      <c r="AC2136" s="15">
        <f>retribucións!$H$55</f>
        <v>21327.358496639998</v>
      </c>
      <c r="AD2136" s="15">
        <f t="shared" si="78"/>
        <v>160.08347231999505</v>
      </c>
    </row>
    <row r="2137" spans="1:30" ht="15" customHeight="1" x14ac:dyDescent="0.25">
      <c r="A2137" s="13" t="s">
        <v>17</v>
      </c>
      <c r="B2137" s="13" t="s">
        <v>119</v>
      </c>
      <c r="C2137" s="14" t="s">
        <v>6256</v>
      </c>
      <c r="D2137" s="24" t="s">
        <v>6277</v>
      </c>
      <c r="E2137" s="14" t="s">
        <v>6278</v>
      </c>
      <c r="F2137" s="14" t="s">
        <v>2263</v>
      </c>
      <c r="G2137" s="11">
        <v>14</v>
      </c>
      <c r="H2137" s="15">
        <f>retribucións!$E$55</f>
        <v>7157.92</v>
      </c>
      <c r="I2137" s="11" t="s">
        <v>1349</v>
      </c>
      <c r="J2137" s="24" t="s">
        <v>1350</v>
      </c>
      <c r="K2137" s="11">
        <v>1</v>
      </c>
      <c r="L2137" s="14"/>
      <c r="M2137" s="14"/>
      <c r="N2137" s="12"/>
      <c r="O2137" s="25"/>
      <c r="P2137" s="14" t="s">
        <v>4750</v>
      </c>
      <c r="Q2137" s="11" t="s">
        <v>15</v>
      </c>
      <c r="R2137" s="16" t="s">
        <v>1001</v>
      </c>
      <c r="S2137" s="12"/>
      <c r="T2137" s="13" t="s">
        <v>17</v>
      </c>
      <c r="U2137" s="13" t="s">
        <v>6687</v>
      </c>
      <c r="V2137" s="11" t="s">
        <v>119</v>
      </c>
      <c r="W2137" s="14" t="s">
        <v>119</v>
      </c>
      <c r="X2137" s="14" t="s">
        <v>119</v>
      </c>
      <c r="Y2137" s="14" t="s">
        <v>119</v>
      </c>
      <c r="Z2137" s="14" t="s">
        <v>119</v>
      </c>
      <c r="AA2137" s="14"/>
      <c r="AB2137" s="15">
        <f>retribucións!$N$71</f>
        <v>21167.275024320003</v>
      </c>
      <c r="AC2137" s="15">
        <f>retribucións!$H$55</f>
        <v>21327.358496639998</v>
      </c>
      <c r="AD2137" s="15">
        <f t="shared" si="78"/>
        <v>160.08347231999505</v>
      </c>
    </row>
    <row r="2138" spans="1:30" ht="15" customHeight="1" x14ac:dyDescent="0.25">
      <c r="A2138" s="13" t="s">
        <v>17</v>
      </c>
      <c r="B2138" s="13" t="s">
        <v>119</v>
      </c>
      <c r="C2138" s="14" t="s">
        <v>6256</v>
      </c>
      <c r="D2138" s="24" t="s">
        <v>6279</v>
      </c>
      <c r="E2138" s="14" t="s">
        <v>6280</v>
      </c>
      <c r="F2138" s="14" t="s">
        <v>2263</v>
      </c>
      <c r="G2138" s="11">
        <v>14</v>
      </c>
      <c r="H2138" s="15">
        <f>retribucións!$E$55</f>
        <v>7157.92</v>
      </c>
      <c r="I2138" s="11" t="s">
        <v>1349</v>
      </c>
      <c r="J2138" s="24" t="s">
        <v>1350</v>
      </c>
      <c r="K2138" s="11">
        <v>1</v>
      </c>
      <c r="L2138" s="14"/>
      <c r="M2138" s="14"/>
      <c r="N2138" s="12"/>
      <c r="O2138" s="25"/>
      <c r="P2138" s="14" t="s">
        <v>4750</v>
      </c>
      <c r="Q2138" s="11" t="s">
        <v>15</v>
      </c>
      <c r="R2138" s="16" t="s">
        <v>1001</v>
      </c>
      <c r="S2138" s="12"/>
      <c r="T2138" s="13" t="s">
        <v>17</v>
      </c>
      <c r="U2138" s="13" t="s">
        <v>6687</v>
      </c>
      <c r="V2138" s="11" t="s">
        <v>119</v>
      </c>
      <c r="W2138" s="14" t="s">
        <v>119</v>
      </c>
      <c r="X2138" s="14" t="s">
        <v>119</v>
      </c>
      <c r="Y2138" s="14" t="s">
        <v>119</v>
      </c>
      <c r="Z2138" s="14" t="s">
        <v>119</v>
      </c>
      <c r="AA2138" s="14"/>
      <c r="AB2138" s="15">
        <f>retribucións!$N$71</f>
        <v>21167.275024320003</v>
      </c>
      <c r="AC2138" s="15">
        <f>retribucións!$H$55</f>
        <v>21327.358496639998</v>
      </c>
      <c r="AD2138" s="15">
        <f t="shared" si="78"/>
        <v>160.08347231999505</v>
      </c>
    </row>
    <row r="2139" spans="1:30" ht="15" customHeight="1" x14ac:dyDescent="0.25">
      <c r="A2139" s="13" t="s">
        <v>17</v>
      </c>
      <c r="B2139" s="13" t="s">
        <v>119</v>
      </c>
      <c r="C2139" s="14" t="s">
        <v>6256</v>
      </c>
      <c r="D2139" s="24" t="s">
        <v>6281</v>
      </c>
      <c r="E2139" s="14" t="s">
        <v>6282</v>
      </c>
      <c r="F2139" s="14" t="s">
        <v>2263</v>
      </c>
      <c r="G2139" s="11">
        <v>14</v>
      </c>
      <c r="H2139" s="15">
        <f>retribucións!$E$55</f>
        <v>7157.92</v>
      </c>
      <c r="I2139" s="11" t="s">
        <v>1349</v>
      </c>
      <c r="J2139" s="24" t="s">
        <v>1350</v>
      </c>
      <c r="K2139" s="11">
        <v>1</v>
      </c>
      <c r="L2139" s="14"/>
      <c r="M2139" s="14"/>
      <c r="N2139" s="12"/>
      <c r="O2139" s="25"/>
      <c r="P2139" s="14" t="s">
        <v>4750</v>
      </c>
      <c r="Q2139" s="11" t="s">
        <v>15</v>
      </c>
      <c r="R2139" s="16" t="s">
        <v>5313</v>
      </c>
      <c r="S2139" s="12"/>
      <c r="T2139" s="13" t="s">
        <v>17</v>
      </c>
      <c r="U2139" s="13" t="s">
        <v>6687</v>
      </c>
      <c r="V2139" s="11" t="s">
        <v>119</v>
      </c>
      <c r="W2139" s="14" t="s">
        <v>119</v>
      </c>
      <c r="X2139" s="14" t="s">
        <v>119</v>
      </c>
      <c r="Y2139" s="14" t="s">
        <v>119</v>
      </c>
      <c r="Z2139" s="14" t="s">
        <v>119</v>
      </c>
      <c r="AA2139" s="14"/>
      <c r="AB2139" s="15">
        <f>retribucións!$N$71</f>
        <v>21167.275024320003</v>
      </c>
      <c r="AC2139" s="15">
        <f>retribucións!$H$55</f>
        <v>21327.358496639998</v>
      </c>
      <c r="AD2139" s="15">
        <f t="shared" si="78"/>
        <v>160.08347231999505</v>
      </c>
    </row>
    <row r="2140" spans="1:30" ht="15" customHeight="1" x14ac:dyDescent="0.25">
      <c r="A2140" s="13" t="s">
        <v>17</v>
      </c>
      <c r="B2140" s="13" t="s">
        <v>119</v>
      </c>
      <c r="C2140" s="14" t="s">
        <v>6256</v>
      </c>
      <c r="D2140" s="24" t="s">
        <v>6283</v>
      </c>
      <c r="E2140" s="14" t="s">
        <v>6284</v>
      </c>
      <c r="F2140" s="14" t="s">
        <v>2263</v>
      </c>
      <c r="G2140" s="11">
        <v>14</v>
      </c>
      <c r="H2140" s="15">
        <f>retribucións!$E$55</f>
        <v>7157.92</v>
      </c>
      <c r="I2140" s="11" t="s">
        <v>1349</v>
      </c>
      <c r="J2140" s="24" t="s">
        <v>1350</v>
      </c>
      <c r="K2140" s="11">
        <v>1</v>
      </c>
      <c r="L2140" s="14"/>
      <c r="M2140" s="14"/>
      <c r="N2140" s="12"/>
      <c r="O2140" s="25"/>
      <c r="P2140" s="14" t="s">
        <v>4750</v>
      </c>
      <c r="Q2140" s="11" t="s">
        <v>15</v>
      </c>
      <c r="R2140" s="16" t="s">
        <v>1001</v>
      </c>
      <c r="S2140" s="12"/>
      <c r="T2140" s="13" t="s">
        <v>17</v>
      </c>
      <c r="U2140" s="13" t="s">
        <v>6687</v>
      </c>
      <c r="V2140" s="11" t="s">
        <v>119</v>
      </c>
      <c r="W2140" s="14" t="s">
        <v>119</v>
      </c>
      <c r="X2140" s="14" t="s">
        <v>119</v>
      </c>
      <c r="Y2140" s="14" t="s">
        <v>119</v>
      </c>
      <c r="Z2140" s="14" t="s">
        <v>119</v>
      </c>
      <c r="AA2140" s="14"/>
      <c r="AB2140" s="15">
        <f>retribucións!$N$71</f>
        <v>21167.275024320003</v>
      </c>
      <c r="AC2140" s="15">
        <f>retribucións!$H$55</f>
        <v>21327.358496639998</v>
      </c>
      <c r="AD2140" s="15">
        <f t="shared" si="78"/>
        <v>160.08347231999505</v>
      </c>
    </row>
    <row r="2141" spans="1:30" ht="15" customHeight="1" x14ac:dyDescent="0.25">
      <c r="A2141" s="13" t="s">
        <v>17</v>
      </c>
      <c r="B2141" s="13" t="s">
        <v>119</v>
      </c>
      <c r="C2141" s="14" t="s">
        <v>6256</v>
      </c>
      <c r="D2141" s="24" t="s">
        <v>6285</v>
      </c>
      <c r="E2141" s="14" t="s">
        <v>6286</v>
      </c>
      <c r="F2141" s="14" t="s">
        <v>2263</v>
      </c>
      <c r="G2141" s="11">
        <v>14</v>
      </c>
      <c r="H2141" s="15">
        <f>retribucións!$E$55</f>
        <v>7157.92</v>
      </c>
      <c r="I2141" s="11" t="s">
        <v>1349</v>
      </c>
      <c r="J2141" s="24" t="s">
        <v>1350</v>
      </c>
      <c r="K2141" s="11">
        <v>1</v>
      </c>
      <c r="L2141" s="14"/>
      <c r="M2141" s="14"/>
      <c r="N2141" s="12"/>
      <c r="O2141" s="25"/>
      <c r="P2141" s="14" t="s">
        <v>4750</v>
      </c>
      <c r="Q2141" s="11" t="s">
        <v>15</v>
      </c>
      <c r="R2141" s="16" t="s">
        <v>1001</v>
      </c>
      <c r="S2141" s="12"/>
      <c r="T2141" s="13" t="s">
        <v>17</v>
      </c>
      <c r="U2141" s="13" t="s">
        <v>6687</v>
      </c>
      <c r="V2141" s="11" t="s">
        <v>119</v>
      </c>
      <c r="W2141" s="14" t="s">
        <v>119</v>
      </c>
      <c r="X2141" s="14" t="s">
        <v>119</v>
      </c>
      <c r="Y2141" s="14" t="s">
        <v>119</v>
      </c>
      <c r="Z2141" s="14" t="s">
        <v>119</v>
      </c>
      <c r="AA2141" s="14"/>
      <c r="AB2141" s="15">
        <f>retribucións!$N$71</f>
        <v>21167.275024320003</v>
      </c>
      <c r="AC2141" s="15">
        <f>retribucións!$H$55</f>
        <v>21327.358496639998</v>
      </c>
      <c r="AD2141" s="15">
        <f t="shared" si="78"/>
        <v>160.08347231999505</v>
      </c>
    </row>
    <row r="2142" spans="1:30" ht="15" customHeight="1" x14ac:dyDescent="0.25">
      <c r="A2142" s="13" t="s">
        <v>17</v>
      </c>
      <c r="B2142" s="13" t="s">
        <v>119</v>
      </c>
      <c r="C2142" s="14" t="s">
        <v>6256</v>
      </c>
      <c r="D2142" s="24" t="s">
        <v>6287</v>
      </c>
      <c r="E2142" s="14" t="s">
        <v>6288</v>
      </c>
      <c r="F2142" s="14" t="s">
        <v>2263</v>
      </c>
      <c r="G2142" s="11">
        <v>14</v>
      </c>
      <c r="H2142" s="15">
        <f>retribucións!$E$55</f>
        <v>7157.92</v>
      </c>
      <c r="I2142" s="11" t="s">
        <v>1349</v>
      </c>
      <c r="J2142" s="24" t="s">
        <v>1350</v>
      </c>
      <c r="K2142" s="11">
        <v>1</v>
      </c>
      <c r="L2142" s="14"/>
      <c r="M2142" s="14"/>
      <c r="N2142" s="12"/>
      <c r="O2142" s="25"/>
      <c r="P2142" s="14" t="s">
        <v>4750</v>
      </c>
      <c r="Q2142" s="11" t="s">
        <v>15</v>
      </c>
      <c r="R2142" s="16" t="s">
        <v>1001</v>
      </c>
      <c r="S2142" s="12"/>
      <c r="T2142" s="13" t="s">
        <v>17</v>
      </c>
      <c r="U2142" s="13" t="s">
        <v>6687</v>
      </c>
      <c r="V2142" s="11" t="s">
        <v>119</v>
      </c>
      <c r="W2142" s="14" t="s">
        <v>119</v>
      </c>
      <c r="X2142" s="14" t="s">
        <v>119</v>
      </c>
      <c r="Y2142" s="14" t="s">
        <v>119</v>
      </c>
      <c r="Z2142" s="14" t="s">
        <v>119</v>
      </c>
      <c r="AA2142" s="14"/>
      <c r="AB2142" s="15">
        <f>retribucións!$N$71</f>
        <v>21167.275024320003</v>
      </c>
      <c r="AC2142" s="15">
        <f>retribucións!$H$55</f>
        <v>21327.358496639998</v>
      </c>
      <c r="AD2142" s="15">
        <f t="shared" si="78"/>
        <v>160.08347231999505</v>
      </c>
    </row>
    <row r="2143" spans="1:30" ht="15" customHeight="1" x14ac:dyDescent="0.25">
      <c r="A2143" s="13" t="s">
        <v>17</v>
      </c>
      <c r="B2143" s="13" t="s">
        <v>119</v>
      </c>
      <c r="C2143" s="14" t="s">
        <v>6256</v>
      </c>
      <c r="D2143" s="24" t="s">
        <v>6289</v>
      </c>
      <c r="E2143" s="14" t="s">
        <v>6290</v>
      </c>
      <c r="F2143" s="14" t="s">
        <v>2263</v>
      </c>
      <c r="G2143" s="11">
        <v>14</v>
      </c>
      <c r="H2143" s="15">
        <f>retribucións!$E$55</f>
        <v>7157.92</v>
      </c>
      <c r="I2143" s="11" t="s">
        <v>1349</v>
      </c>
      <c r="J2143" s="24" t="s">
        <v>1350</v>
      </c>
      <c r="K2143" s="11">
        <v>1</v>
      </c>
      <c r="L2143" s="14"/>
      <c r="M2143" s="14"/>
      <c r="N2143" s="12"/>
      <c r="O2143" s="25"/>
      <c r="P2143" s="14" t="s">
        <v>4750</v>
      </c>
      <c r="Q2143" s="11" t="s">
        <v>15</v>
      </c>
      <c r="R2143" s="16">
        <v>4394</v>
      </c>
      <c r="S2143" s="12"/>
      <c r="T2143" s="13" t="s">
        <v>17</v>
      </c>
      <c r="U2143" s="13" t="s">
        <v>6687</v>
      </c>
      <c r="V2143" s="11" t="s">
        <v>119</v>
      </c>
      <c r="W2143" s="14" t="s">
        <v>119</v>
      </c>
      <c r="X2143" s="14" t="s">
        <v>119</v>
      </c>
      <c r="Y2143" s="14" t="s">
        <v>119</v>
      </c>
      <c r="Z2143" s="14" t="s">
        <v>119</v>
      </c>
      <c r="AA2143" s="14"/>
      <c r="AB2143" s="15">
        <f>retribucións!$N$71</f>
        <v>21167.275024320003</v>
      </c>
      <c r="AC2143" s="15">
        <f>retribucións!$H$55</f>
        <v>21327.358496639998</v>
      </c>
      <c r="AD2143" s="15">
        <f t="shared" si="78"/>
        <v>160.08347231999505</v>
      </c>
    </row>
    <row r="2144" spans="1:30" ht="15" customHeight="1" x14ac:dyDescent="0.25">
      <c r="A2144" s="13" t="s">
        <v>17</v>
      </c>
      <c r="B2144" s="13" t="s">
        <v>17</v>
      </c>
      <c r="C2144" s="14" t="s">
        <v>6256</v>
      </c>
      <c r="D2144" s="24" t="s">
        <v>6291</v>
      </c>
      <c r="E2144" s="14" t="s">
        <v>6292</v>
      </c>
      <c r="F2144" s="14" t="s">
        <v>2263</v>
      </c>
      <c r="G2144" s="11">
        <v>14</v>
      </c>
      <c r="H2144" s="15">
        <f>retribucións!$E$55</f>
        <v>7157.92</v>
      </c>
      <c r="I2144" s="11" t="s">
        <v>1349</v>
      </c>
      <c r="J2144" s="24" t="s">
        <v>1350</v>
      </c>
      <c r="K2144" s="11">
        <v>1</v>
      </c>
      <c r="L2144" s="14"/>
      <c r="M2144" s="14"/>
      <c r="N2144" s="12"/>
      <c r="O2144" s="25"/>
      <c r="P2144" s="14" t="s">
        <v>4750</v>
      </c>
      <c r="Q2144" s="11" t="s">
        <v>15</v>
      </c>
      <c r="R2144" s="16" t="s">
        <v>1001</v>
      </c>
      <c r="S2144" s="12"/>
      <c r="T2144" s="13" t="s">
        <v>17</v>
      </c>
      <c r="U2144" s="13" t="s">
        <v>17</v>
      </c>
      <c r="V2144" s="11">
        <v>132</v>
      </c>
      <c r="W2144" s="14" t="s">
        <v>1224</v>
      </c>
      <c r="X2144" s="14" t="s">
        <v>1225</v>
      </c>
      <c r="Y2144" s="14" t="s">
        <v>20</v>
      </c>
      <c r="Z2144" s="14">
        <v>0</v>
      </c>
      <c r="AA2144" s="14"/>
      <c r="AB2144" s="15">
        <f>retribucións!$N$71</f>
        <v>21167.275024320003</v>
      </c>
      <c r="AC2144" s="15">
        <f>retribucións!$H$55</f>
        <v>21327.358496639998</v>
      </c>
      <c r="AD2144" s="15">
        <f t="shared" si="78"/>
        <v>160.08347231999505</v>
      </c>
    </row>
    <row r="2145" spans="1:30" ht="15" customHeight="1" x14ac:dyDescent="0.25">
      <c r="A2145" s="13" t="s">
        <v>17</v>
      </c>
      <c r="B2145" s="13" t="s">
        <v>17</v>
      </c>
      <c r="C2145" s="14" t="s">
        <v>6256</v>
      </c>
      <c r="D2145" s="24" t="s">
        <v>6293</v>
      </c>
      <c r="E2145" s="14" t="s">
        <v>6294</v>
      </c>
      <c r="F2145" s="14" t="s">
        <v>2263</v>
      </c>
      <c r="G2145" s="11">
        <v>14</v>
      </c>
      <c r="H2145" s="15">
        <f>retribucións!$E$55</f>
        <v>7157.92</v>
      </c>
      <c r="I2145" s="11" t="s">
        <v>1349</v>
      </c>
      <c r="J2145" s="24" t="s">
        <v>1350</v>
      </c>
      <c r="K2145" s="11">
        <v>1</v>
      </c>
      <c r="L2145" s="14"/>
      <c r="M2145" s="14"/>
      <c r="N2145" s="12"/>
      <c r="O2145" s="25"/>
      <c r="P2145" s="14" t="s">
        <v>4750</v>
      </c>
      <c r="Q2145" s="11" t="s">
        <v>15</v>
      </c>
      <c r="R2145" s="16" t="s">
        <v>1001</v>
      </c>
      <c r="S2145" s="12"/>
      <c r="T2145" s="13" t="s">
        <v>17</v>
      </c>
      <c r="U2145" s="13" t="s">
        <v>17</v>
      </c>
      <c r="V2145" s="11">
        <v>520</v>
      </c>
      <c r="W2145" s="14" t="s">
        <v>1226</v>
      </c>
      <c r="X2145" s="14" t="s">
        <v>1227</v>
      </c>
      <c r="Y2145" s="14" t="s">
        <v>20</v>
      </c>
      <c r="Z2145" s="14">
        <v>0</v>
      </c>
      <c r="AA2145" s="14"/>
      <c r="AB2145" s="15">
        <f>retribucións!$N$71</f>
        <v>21167.275024320003</v>
      </c>
      <c r="AC2145" s="15">
        <f>retribucións!$H$55</f>
        <v>21327.358496639998</v>
      </c>
      <c r="AD2145" s="15">
        <f t="shared" si="78"/>
        <v>160.08347231999505</v>
      </c>
    </row>
    <row r="2146" spans="1:30" ht="15" customHeight="1" x14ac:dyDescent="0.25">
      <c r="A2146" s="13" t="s">
        <v>17</v>
      </c>
      <c r="B2146" s="13" t="s">
        <v>119</v>
      </c>
      <c r="C2146" s="14" t="s">
        <v>6256</v>
      </c>
      <c r="D2146" s="24" t="s">
        <v>6295</v>
      </c>
      <c r="E2146" s="14" t="s">
        <v>6296</v>
      </c>
      <c r="F2146" s="14" t="s">
        <v>2263</v>
      </c>
      <c r="G2146" s="11">
        <v>14</v>
      </c>
      <c r="H2146" s="15">
        <f>retribucións!$E$55</f>
        <v>7157.92</v>
      </c>
      <c r="I2146" s="11" t="s">
        <v>1349</v>
      </c>
      <c r="J2146" s="24" t="s">
        <v>1350</v>
      </c>
      <c r="K2146" s="11">
        <v>1</v>
      </c>
      <c r="L2146" s="14"/>
      <c r="M2146" s="14"/>
      <c r="N2146" s="12"/>
      <c r="O2146" s="25"/>
      <c r="P2146" s="14" t="s">
        <v>4750</v>
      </c>
      <c r="Q2146" s="11" t="s">
        <v>15</v>
      </c>
      <c r="R2146" s="16" t="s">
        <v>1001</v>
      </c>
      <c r="S2146" s="12"/>
      <c r="T2146" s="13" t="s">
        <v>17</v>
      </c>
      <c r="U2146" s="13" t="s">
        <v>6687</v>
      </c>
      <c r="V2146" s="11" t="s">
        <v>119</v>
      </c>
      <c r="W2146" s="14" t="s">
        <v>119</v>
      </c>
      <c r="X2146" s="14" t="s">
        <v>119</v>
      </c>
      <c r="Y2146" s="14" t="s">
        <v>119</v>
      </c>
      <c r="Z2146" s="14" t="s">
        <v>119</v>
      </c>
      <c r="AA2146" s="14"/>
      <c r="AB2146" s="15">
        <f>retribucións!$N$71</f>
        <v>21167.275024320003</v>
      </c>
      <c r="AC2146" s="15">
        <f>retribucións!$H$55</f>
        <v>21327.358496639998</v>
      </c>
      <c r="AD2146" s="15">
        <f t="shared" si="78"/>
        <v>160.08347231999505</v>
      </c>
    </row>
    <row r="2147" spans="1:30" ht="15" customHeight="1" x14ac:dyDescent="0.25">
      <c r="A2147" s="13" t="s">
        <v>17</v>
      </c>
      <c r="B2147" s="13" t="s">
        <v>119</v>
      </c>
      <c r="C2147" s="14" t="s">
        <v>6256</v>
      </c>
      <c r="D2147" s="24" t="s">
        <v>6297</v>
      </c>
      <c r="E2147" s="14" t="s">
        <v>6298</v>
      </c>
      <c r="F2147" s="14" t="s">
        <v>2263</v>
      </c>
      <c r="G2147" s="11">
        <v>14</v>
      </c>
      <c r="H2147" s="15">
        <f>retribucións!$E$55</f>
        <v>7157.92</v>
      </c>
      <c r="I2147" s="11" t="s">
        <v>1349</v>
      </c>
      <c r="J2147" s="24" t="s">
        <v>1350</v>
      </c>
      <c r="K2147" s="11">
        <v>1</v>
      </c>
      <c r="L2147" s="14"/>
      <c r="M2147" s="14"/>
      <c r="N2147" s="12"/>
      <c r="O2147" s="25"/>
      <c r="P2147" s="14" t="s">
        <v>4750</v>
      </c>
      <c r="Q2147" s="11" t="s">
        <v>15</v>
      </c>
      <c r="R2147" s="16" t="s">
        <v>1001</v>
      </c>
      <c r="S2147" s="12"/>
      <c r="T2147" s="13" t="s">
        <v>17</v>
      </c>
      <c r="U2147" s="13" t="s">
        <v>6687</v>
      </c>
      <c r="V2147" s="11" t="s">
        <v>119</v>
      </c>
      <c r="W2147" s="14" t="s">
        <v>119</v>
      </c>
      <c r="X2147" s="14" t="s">
        <v>119</v>
      </c>
      <c r="Y2147" s="14" t="s">
        <v>119</v>
      </c>
      <c r="Z2147" s="14" t="s">
        <v>119</v>
      </c>
      <c r="AA2147" s="14"/>
      <c r="AB2147" s="15">
        <f>retribucións!$N$71</f>
        <v>21167.275024320003</v>
      </c>
      <c r="AC2147" s="15">
        <f>retribucións!$H$55</f>
        <v>21327.358496639998</v>
      </c>
      <c r="AD2147" s="15">
        <f t="shared" si="78"/>
        <v>160.08347231999505</v>
      </c>
    </row>
    <row r="2148" spans="1:30" ht="15" customHeight="1" x14ac:dyDescent="0.25">
      <c r="A2148" s="13" t="s">
        <v>17</v>
      </c>
      <c r="B2148" s="13" t="s">
        <v>119</v>
      </c>
      <c r="C2148" s="14" t="s">
        <v>6256</v>
      </c>
      <c r="D2148" s="24" t="s">
        <v>6299</v>
      </c>
      <c r="E2148" s="14" t="s">
        <v>6300</v>
      </c>
      <c r="F2148" s="14" t="s">
        <v>2263</v>
      </c>
      <c r="G2148" s="11">
        <v>14</v>
      </c>
      <c r="H2148" s="15">
        <f>retribucións!$E$55</f>
        <v>7157.92</v>
      </c>
      <c r="I2148" s="11" t="s">
        <v>1349</v>
      </c>
      <c r="J2148" s="24" t="s">
        <v>1350</v>
      </c>
      <c r="K2148" s="11">
        <v>1</v>
      </c>
      <c r="L2148" s="14"/>
      <c r="M2148" s="14"/>
      <c r="N2148" s="12"/>
      <c r="O2148" s="25"/>
      <c r="P2148" s="14" t="s">
        <v>4750</v>
      </c>
      <c r="Q2148" s="11" t="s">
        <v>15</v>
      </c>
      <c r="R2148" s="16">
        <v>4205</v>
      </c>
      <c r="S2148" s="12"/>
      <c r="T2148" s="13" t="s">
        <v>17</v>
      </c>
      <c r="U2148" s="13" t="s">
        <v>6687</v>
      </c>
      <c r="V2148" s="11" t="s">
        <v>119</v>
      </c>
      <c r="W2148" s="14" t="s">
        <v>119</v>
      </c>
      <c r="X2148" s="14" t="s">
        <v>119</v>
      </c>
      <c r="Y2148" s="14" t="s">
        <v>119</v>
      </c>
      <c r="Z2148" s="14" t="s">
        <v>119</v>
      </c>
      <c r="AA2148" s="14"/>
      <c r="AB2148" s="15">
        <f>retribucións!$N$71</f>
        <v>21167.275024320003</v>
      </c>
      <c r="AC2148" s="15">
        <f>retribucións!$H$55</f>
        <v>21327.358496639998</v>
      </c>
      <c r="AD2148" s="15">
        <f t="shared" si="78"/>
        <v>160.08347231999505</v>
      </c>
    </row>
    <row r="2149" spans="1:30" ht="15" customHeight="1" x14ac:dyDescent="0.25">
      <c r="A2149" s="13" t="s">
        <v>17</v>
      </c>
      <c r="B2149" s="13" t="s">
        <v>119</v>
      </c>
      <c r="C2149" s="14" t="s">
        <v>6256</v>
      </c>
      <c r="D2149" s="24" t="s">
        <v>6301</v>
      </c>
      <c r="E2149" s="14" t="s">
        <v>6302</v>
      </c>
      <c r="F2149" s="14" t="s">
        <v>2263</v>
      </c>
      <c r="G2149" s="11">
        <v>14</v>
      </c>
      <c r="H2149" s="15">
        <f>retribucións!$E$55</f>
        <v>7157.92</v>
      </c>
      <c r="I2149" s="11" t="s">
        <v>1349</v>
      </c>
      <c r="J2149" s="24" t="s">
        <v>1350</v>
      </c>
      <c r="K2149" s="11">
        <v>1</v>
      </c>
      <c r="L2149" s="14"/>
      <c r="M2149" s="14"/>
      <c r="N2149" s="12"/>
      <c r="O2149" s="25"/>
      <c r="P2149" s="14" t="s">
        <v>4750</v>
      </c>
      <c r="Q2149" s="11" t="s">
        <v>15</v>
      </c>
      <c r="R2149" s="16">
        <v>4205</v>
      </c>
      <c r="S2149" s="12"/>
      <c r="T2149" s="13" t="s">
        <v>17</v>
      </c>
      <c r="U2149" s="13" t="s">
        <v>6687</v>
      </c>
      <c r="V2149" s="11" t="s">
        <v>119</v>
      </c>
      <c r="W2149" s="14" t="s">
        <v>119</v>
      </c>
      <c r="X2149" s="14" t="s">
        <v>119</v>
      </c>
      <c r="Y2149" s="14" t="s">
        <v>119</v>
      </c>
      <c r="Z2149" s="14" t="s">
        <v>119</v>
      </c>
      <c r="AA2149" s="14"/>
      <c r="AB2149" s="15">
        <f>retribucións!$N$71</f>
        <v>21167.275024320003</v>
      </c>
      <c r="AC2149" s="15">
        <f>retribucións!$H$55</f>
        <v>21327.358496639998</v>
      </c>
      <c r="AD2149" s="15">
        <f t="shared" si="78"/>
        <v>160.08347231999505</v>
      </c>
    </row>
    <row r="2150" spans="1:30" ht="15" customHeight="1" x14ac:dyDescent="0.25">
      <c r="A2150" s="13" t="s">
        <v>17</v>
      </c>
      <c r="B2150" s="13" t="s">
        <v>119</v>
      </c>
      <c r="C2150" s="14" t="s">
        <v>6256</v>
      </c>
      <c r="D2150" s="24" t="s">
        <v>6303</v>
      </c>
      <c r="E2150" s="14" t="s">
        <v>6304</v>
      </c>
      <c r="F2150" s="14" t="s">
        <v>2263</v>
      </c>
      <c r="G2150" s="11">
        <v>14</v>
      </c>
      <c r="H2150" s="15">
        <f>retribucións!$E$55</f>
        <v>7157.92</v>
      </c>
      <c r="I2150" s="11" t="s">
        <v>1349</v>
      </c>
      <c r="J2150" s="24" t="s">
        <v>1350</v>
      </c>
      <c r="K2150" s="11">
        <v>1</v>
      </c>
      <c r="L2150" s="14"/>
      <c r="M2150" s="14"/>
      <c r="N2150" s="12"/>
      <c r="O2150" s="25"/>
      <c r="P2150" s="14" t="s">
        <v>4750</v>
      </c>
      <c r="Q2150" s="11" t="s">
        <v>15</v>
      </c>
      <c r="R2150" s="16">
        <v>4205</v>
      </c>
      <c r="S2150" s="12"/>
      <c r="T2150" s="13" t="s">
        <v>17</v>
      </c>
      <c r="U2150" s="13" t="s">
        <v>6687</v>
      </c>
      <c r="V2150" s="11" t="s">
        <v>119</v>
      </c>
      <c r="W2150" s="14" t="s">
        <v>119</v>
      </c>
      <c r="X2150" s="14" t="s">
        <v>119</v>
      </c>
      <c r="Y2150" s="14" t="s">
        <v>119</v>
      </c>
      <c r="Z2150" s="14" t="s">
        <v>119</v>
      </c>
      <c r="AA2150" s="14"/>
      <c r="AB2150" s="15">
        <f>retribucións!$N$71</f>
        <v>21167.275024320003</v>
      </c>
      <c r="AC2150" s="15">
        <f>retribucións!$H$55</f>
        <v>21327.358496639998</v>
      </c>
      <c r="AD2150" s="15">
        <f t="shared" si="78"/>
        <v>160.08347231999505</v>
      </c>
    </row>
    <row r="2151" spans="1:30" ht="15" customHeight="1" x14ac:dyDescent="0.25">
      <c r="A2151" s="13" t="s">
        <v>17</v>
      </c>
      <c r="B2151" s="13" t="s">
        <v>119</v>
      </c>
      <c r="C2151" s="14" t="s">
        <v>6256</v>
      </c>
      <c r="D2151" s="24" t="s">
        <v>6305</v>
      </c>
      <c r="E2151" s="14" t="s">
        <v>6306</v>
      </c>
      <c r="F2151" s="14" t="s">
        <v>2263</v>
      </c>
      <c r="G2151" s="11">
        <v>14</v>
      </c>
      <c r="H2151" s="15">
        <f>retribucións!$E$55</f>
        <v>7157.92</v>
      </c>
      <c r="I2151" s="11" t="s">
        <v>1349</v>
      </c>
      <c r="J2151" s="24" t="s">
        <v>1350</v>
      </c>
      <c r="K2151" s="11">
        <v>1</v>
      </c>
      <c r="L2151" s="14"/>
      <c r="M2151" s="14"/>
      <c r="N2151" s="12"/>
      <c r="O2151" s="25"/>
      <c r="P2151" s="14" t="s">
        <v>4750</v>
      </c>
      <c r="Q2151" s="11" t="s">
        <v>15</v>
      </c>
      <c r="R2151" s="16" t="s">
        <v>5313</v>
      </c>
      <c r="S2151" s="12"/>
      <c r="T2151" s="13" t="s">
        <v>17</v>
      </c>
      <c r="U2151" s="13" t="s">
        <v>6687</v>
      </c>
      <c r="V2151" s="11" t="s">
        <v>119</v>
      </c>
      <c r="W2151" s="14" t="s">
        <v>119</v>
      </c>
      <c r="X2151" s="14" t="s">
        <v>119</v>
      </c>
      <c r="Y2151" s="14" t="s">
        <v>119</v>
      </c>
      <c r="Z2151" s="14" t="s">
        <v>119</v>
      </c>
      <c r="AA2151" s="14"/>
      <c r="AB2151" s="15">
        <f>retribucións!$N$71</f>
        <v>21167.275024320003</v>
      </c>
      <c r="AC2151" s="15">
        <f>retribucións!$H$55</f>
        <v>21327.358496639998</v>
      </c>
      <c r="AD2151" s="15">
        <f t="shared" si="78"/>
        <v>160.08347231999505</v>
      </c>
    </row>
    <row r="2152" spans="1:30" ht="15" customHeight="1" x14ac:dyDescent="0.25">
      <c r="A2152" s="13" t="s">
        <v>17</v>
      </c>
      <c r="B2152" s="13" t="s">
        <v>119</v>
      </c>
      <c r="C2152" s="14" t="s">
        <v>6256</v>
      </c>
      <c r="D2152" s="24" t="s">
        <v>6307</v>
      </c>
      <c r="E2152" s="14" t="s">
        <v>6308</v>
      </c>
      <c r="F2152" s="14" t="s">
        <v>2263</v>
      </c>
      <c r="G2152" s="11">
        <v>14</v>
      </c>
      <c r="H2152" s="15">
        <f>retribucións!$E$55</f>
        <v>7157.92</v>
      </c>
      <c r="I2152" s="11" t="s">
        <v>1349</v>
      </c>
      <c r="J2152" s="24" t="s">
        <v>1350</v>
      </c>
      <c r="K2152" s="11">
        <v>1</v>
      </c>
      <c r="L2152" s="14"/>
      <c r="M2152" s="14"/>
      <c r="N2152" s="12"/>
      <c r="O2152" s="25"/>
      <c r="P2152" s="14" t="s">
        <v>4750</v>
      </c>
      <c r="Q2152" s="11" t="s">
        <v>15</v>
      </c>
      <c r="R2152" s="16">
        <v>4205</v>
      </c>
      <c r="S2152" s="12"/>
      <c r="T2152" s="13" t="s">
        <v>17</v>
      </c>
      <c r="U2152" s="13" t="s">
        <v>6687</v>
      </c>
      <c r="V2152" s="11" t="s">
        <v>119</v>
      </c>
      <c r="W2152" s="14" t="s">
        <v>119</v>
      </c>
      <c r="X2152" s="14" t="s">
        <v>119</v>
      </c>
      <c r="Y2152" s="14" t="s">
        <v>119</v>
      </c>
      <c r="Z2152" s="14" t="s">
        <v>119</v>
      </c>
      <c r="AA2152" s="14"/>
      <c r="AB2152" s="15">
        <f>retribucións!$N$71</f>
        <v>21167.275024320003</v>
      </c>
      <c r="AC2152" s="15">
        <f>retribucións!$H$55</f>
        <v>21327.358496639998</v>
      </c>
      <c r="AD2152" s="15">
        <f t="shared" si="78"/>
        <v>160.08347231999505</v>
      </c>
    </row>
    <row r="2153" spans="1:30" ht="15" customHeight="1" x14ac:dyDescent="0.25">
      <c r="A2153" s="13" t="s">
        <v>17</v>
      </c>
      <c r="B2153" s="13" t="s">
        <v>119</v>
      </c>
      <c r="C2153" s="14" t="s">
        <v>6256</v>
      </c>
      <c r="D2153" s="24" t="s">
        <v>6309</v>
      </c>
      <c r="E2153" s="14" t="s">
        <v>6310</v>
      </c>
      <c r="F2153" s="14" t="s">
        <v>2263</v>
      </c>
      <c r="G2153" s="11">
        <v>14</v>
      </c>
      <c r="H2153" s="15">
        <f>retribucións!$E$55</f>
        <v>7157.92</v>
      </c>
      <c r="I2153" s="11" t="s">
        <v>1349</v>
      </c>
      <c r="J2153" s="24" t="s">
        <v>1350</v>
      </c>
      <c r="K2153" s="11">
        <v>1</v>
      </c>
      <c r="L2153" s="14"/>
      <c r="M2153" s="14"/>
      <c r="N2153" s="12"/>
      <c r="O2153" s="25"/>
      <c r="P2153" s="14" t="s">
        <v>4750</v>
      </c>
      <c r="Q2153" s="11" t="s">
        <v>15</v>
      </c>
      <c r="R2153" s="16">
        <v>4205</v>
      </c>
      <c r="S2153" s="12"/>
      <c r="T2153" s="13" t="s">
        <v>17</v>
      </c>
      <c r="U2153" s="13" t="s">
        <v>6687</v>
      </c>
      <c r="V2153" s="11" t="s">
        <v>119</v>
      </c>
      <c r="W2153" s="14" t="s">
        <v>119</v>
      </c>
      <c r="X2153" s="14" t="s">
        <v>119</v>
      </c>
      <c r="Y2153" s="14" t="s">
        <v>119</v>
      </c>
      <c r="Z2153" s="14" t="s">
        <v>119</v>
      </c>
      <c r="AA2153" s="14"/>
      <c r="AB2153" s="15">
        <f>retribucións!$N$71</f>
        <v>21167.275024320003</v>
      </c>
      <c r="AC2153" s="15">
        <f>retribucións!$H$55</f>
        <v>21327.358496639998</v>
      </c>
      <c r="AD2153" s="15">
        <f t="shared" si="78"/>
        <v>160.08347231999505</v>
      </c>
    </row>
    <row r="2154" spans="1:30" ht="15" customHeight="1" x14ac:dyDescent="0.25">
      <c r="A2154" s="13" t="s">
        <v>17</v>
      </c>
      <c r="B2154" s="13" t="s">
        <v>119</v>
      </c>
      <c r="C2154" s="14" t="s">
        <v>6256</v>
      </c>
      <c r="D2154" s="24" t="s">
        <v>6311</v>
      </c>
      <c r="E2154" s="14" t="s">
        <v>6312</v>
      </c>
      <c r="F2154" s="14" t="s">
        <v>2263</v>
      </c>
      <c r="G2154" s="11">
        <v>14</v>
      </c>
      <c r="H2154" s="15">
        <f>retribucións!$E$55</f>
        <v>7157.92</v>
      </c>
      <c r="I2154" s="11" t="s">
        <v>1349</v>
      </c>
      <c r="J2154" s="24" t="s">
        <v>1350</v>
      </c>
      <c r="K2154" s="11">
        <v>1</v>
      </c>
      <c r="L2154" s="14"/>
      <c r="M2154" s="14"/>
      <c r="N2154" s="12"/>
      <c r="O2154" s="25"/>
      <c r="P2154" s="14" t="s">
        <v>4750</v>
      </c>
      <c r="Q2154" s="11" t="s">
        <v>15</v>
      </c>
      <c r="R2154" s="16">
        <v>4205</v>
      </c>
      <c r="S2154" s="12"/>
      <c r="T2154" s="13" t="s">
        <v>17</v>
      </c>
      <c r="U2154" s="13" t="s">
        <v>6687</v>
      </c>
      <c r="V2154" s="11" t="s">
        <v>119</v>
      </c>
      <c r="W2154" s="14" t="s">
        <v>119</v>
      </c>
      <c r="X2154" s="14" t="s">
        <v>119</v>
      </c>
      <c r="Y2154" s="14" t="s">
        <v>119</v>
      </c>
      <c r="Z2154" s="14" t="s">
        <v>119</v>
      </c>
      <c r="AA2154" s="14"/>
      <c r="AB2154" s="15">
        <f>retribucións!$N$71</f>
        <v>21167.275024320003</v>
      </c>
      <c r="AC2154" s="15">
        <f>retribucións!$H$55</f>
        <v>21327.358496639998</v>
      </c>
      <c r="AD2154" s="15">
        <f t="shared" si="78"/>
        <v>160.08347231999505</v>
      </c>
    </row>
    <row r="2155" spans="1:30" ht="15" customHeight="1" x14ac:dyDescent="0.25">
      <c r="A2155" s="13" t="s">
        <v>17</v>
      </c>
      <c r="B2155" s="13" t="s">
        <v>17</v>
      </c>
      <c r="C2155" s="14" t="s">
        <v>6313</v>
      </c>
      <c r="D2155" s="24" t="s">
        <v>6314</v>
      </c>
      <c r="E2155" s="14" t="s">
        <v>6315</v>
      </c>
      <c r="F2155" s="14" t="s">
        <v>1903</v>
      </c>
      <c r="G2155" s="11">
        <v>9</v>
      </c>
      <c r="H2155" s="15">
        <f>retribucións!$E$60</f>
        <v>6319.04</v>
      </c>
      <c r="I2155" s="11" t="s">
        <v>1349</v>
      </c>
      <c r="J2155" s="24" t="s">
        <v>1350</v>
      </c>
      <c r="K2155" s="11">
        <v>1</v>
      </c>
      <c r="L2155" s="14"/>
      <c r="M2155" s="14"/>
      <c r="N2155" s="12"/>
      <c r="O2155" s="25"/>
      <c r="P2155" s="14"/>
      <c r="Q2155" s="11" t="s">
        <v>15</v>
      </c>
      <c r="R2155" s="16">
        <v>904</v>
      </c>
      <c r="S2155" s="12"/>
      <c r="T2155" s="13" t="s">
        <v>17</v>
      </c>
      <c r="U2155" s="13" t="s">
        <v>17</v>
      </c>
      <c r="V2155" s="11">
        <v>382</v>
      </c>
      <c r="W2155" s="14" t="s">
        <v>1228</v>
      </c>
      <c r="X2155" s="14" t="s">
        <v>1229</v>
      </c>
      <c r="Y2155" s="14" t="s">
        <v>20</v>
      </c>
      <c r="Z2155" s="14">
        <v>0</v>
      </c>
      <c r="AA2155" s="14"/>
      <c r="AB2155" s="15">
        <f>retribucións!$H$71</f>
        <v>18383.701689600002</v>
      </c>
      <c r="AC2155" s="15">
        <f>retribucións!$H$60</f>
        <v>18626.938628479998</v>
      </c>
      <c r="AD2155" s="15">
        <f>AC2155-AB2155</f>
        <v>243.23693887999616</v>
      </c>
    </row>
    <row r="2156" spans="1:30" ht="15" customHeight="1" x14ac:dyDescent="0.25">
      <c r="A2156" s="13" t="s">
        <v>17</v>
      </c>
      <c r="B2156" s="13" t="s">
        <v>17</v>
      </c>
      <c r="C2156" s="14" t="s">
        <v>6313</v>
      </c>
      <c r="D2156" s="24" t="s">
        <v>6316</v>
      </c>
      <c r="E2156" s="14" t="s">
        <v>6317</v>
      </c>
      <c r="F2156" s="14" t="s">
        <v>2263</v>
      </c>
      <c r="G2156" s="11">
        <v>9</v>
      </c>
      <c r="H2156" s="15">
        <f>retribucións!$E$60</f>
        <v>6319.04</v>
      </c>
      <c r="I2156" s="11" t="s">
        <v>1349</v>
      </c>
      <c r="J2156" s="24" t="s">
        <v>1350</v>
      </c>
      <c r="K2156" s="11">
        <v>1</v>
      </c>
      <c r="L2156" s="14"/>
      <c r="M2156" s="14"/>
      <c r="N2156" s="12"/>
      <c r="O2156" s="25"/>
      <c r="P2156" s="14"/>
      <c r="Q2156" s="11" t="s">
        <v>15</v>
      </c>
      <c r="R2156" s="16" t="s">
        <v>1230</v>
      </c>
      <c r="S2156" s="12"/>
      <c r="T2156" s="13" t="s">
        <v>17</v>
      </c>
      <c r="U2156" s="13" t="s">
        <v>17</v>
      </c>
      <c r="V2156" s="11">
        <v>248</v>
      </c>
      <c r="W2156" s="14" t="s">
        <v>1231</v>
      </c>
      <c r="X2156" s="14" t="s">
        <v>1232</v>
      </c>
      <c r="Y2156" s="14" t="s">
        <v>20</v>
      </c>
      <c r="Z2156" s="14">
        <v>0</v>
      </c>
      <c r="AA2156" s="14"/>
      <c r="AB2156" s="15">
        <f>retribucións!$H$71</f>
        <v>18383.701689600002</v>
      </c>
      <c r="AC2156" s="15">
        <f>retribucións!$H$60</f>
        <v>18626.938628479998</v>
      </c>
      <c r="AD2156" s="15">
        <f t="shared" ref="AD2156:AD2158" si="79">AC2156-AB2156</f>
        <v>243.23693887999616</v>
      </c>
    </row>
    <row r="2157" spans="1:30" ht="15" customHeight="1" x14ac:dyDescent="0.25">
      <c r="A2157" s="13" t="s">
        <v>17</v>
      </c>
      <c r="B2157" s="13" t="s">
        <v>119</v>
      </c>
      <c r="C2157" s="14" t="s">
        <v>6313</v>
      </c>
      <c r="D2157" s="24" t="s">
        <v>6318</v>
      </c>
      <c r="E2157" s="14" t="s">
        <v>6319</v>
      </c>
      <c r="F2157" s="14" t="s">
        <v>2263</v>
      </c>
      <c r="G2157" s="11">
        <v>9</v>
      </c>
      <c r="H2157" s="15">
        <f>retribucións!$E$60</f>
        <v>6319.04</v>
      </c>
      <c r="I2157" s="11" t="s">
        <v>1349</v>
      </c>
      <c r="J2157" s="24" t="s">
        <v>1350</v>
      </c>
      <c r="K2157" s="11">
        <v>1</v>
      </c>
      <c r="L2157" s="14"/>
      <c r="M2157" s="14"/>
      <c r="N2157" s="12"/>
      <c r="O2157" s="25"/>
      <c r="P2157" s="14"/>
      <c r="Q2157" s="11" t="s">
        <v>15</v>
      </c>
      <c r="R2157" s="16" t="s">
        <v>1230</v>
      </c>
      <c r="S2157" s="12"/>
      <c r="T2157" s="13" t="s">
        <v>17</v>
      </c>
      <c r="U2157" s="13" t="s">
        <v>6687</v>
      </c>
      <c r="V2157" s="11" t="s">
        <v>119</v>
      </c>
      <c r="W2157" s="14" t="s">
        <v>119</v>
      </c>
      <c r="X2157" s="14" t="s">
        <v>119</v>
      </c>
      <c r="Y2157" s="14" t="s">
        <v>119</v>
      </c>
      <c r="Z2157" s="14" t="s">
        <v>119</v>
      </c>
      <c r="AA2157" s="14"/>
      <c r="AB2157" s="15">
        <f>retribucións!$H$71</f>
        <v>18383.701689600002</v>
      </c>
      <c r="AC2157" s="15">
        <f>retribucións!$H$60</f>
        <v>18626.938628479998</v>
      </c>
      <c r="AD2157" s="15">
        <f t="shared" si="79"/>
        <v>243.23693887999616</v>
      </c>
    </row>
    <row r="2158" spans="1:30" ht="15" customHeight="1" x14ac:dyDescent="0.25">
      <c r="A2158" s="13" t="s">
        <v>17</v>
      </c>
      <c r="B2158" s="13" t="s">
        <v>119</v>
      </c>
      <c r="C2158" s="14" t="s">
        <v>6313</v>
      </c>
      <c r="D2158" s="24" t="s">
        <v>6320</v>
      </c>
      <c r="E2158" s="14" t="s">
        <v>6321</v>
      </c>
      <c r="F2158" s="14" t="s">
        <v>2263</v>
      </c>
      <c r="G2158" s="11">
        <v>9</v>
      </c>
      <c r="H2158" s="15">
        <f>retribucións!$E$60</f>
        <v>6319.04</v>
      </c>
      <c r="I2158" s="11" t="s">
        <v>1349</v>
      </c>
      <c r="J2158" s="24" t="s">
        <v>1350</v>
      </c>
      <c r="K2158" s="11">
        <v>1</v>
      </c>
      <c r="L2158" s="14"/>
      <c r="M2158" s="14"/>
      <c r="N2158" s="12"/>
      <c r="O2158" s="25"/>
      <c r="P2158" s="14"/>
      <c r="Q2158" s="11" t="s">
        <v>15</v>
      </c>
      <c r="R2158" s="16" t="s">
        <v>1230</v>
      </c>
      <c r="S2158" s="12"/>
      <c r="T2158" s="13" t="s">
        <v>17</v>
      </c>
      <c r="U2158" s="13" t="s">
        <v>6687</v>
      </c>
      <c r="V2158" s="11" t="s">
        <v>119</v>
      </c>
      <c r="W2158" s="14" t="s">
        <v>119</v>
      </c>
      <c r="X2158" s="14" t="s">
        <v>119</v>
      </c>
      <c r="Y2158" s="14" t="s">
        <v>119</v>
      </c>
      <c r="Z2158" s="14" t="s">
        <v>119</v>
      </c>
      <c r="AA2158" s="14"/>
      <c r="AB2158" s="15">
        <f>retribucións!$H$71</f>
        <v>18383.701689600002</v>
      </c>
      <c r="AC2158" s="15">
        <f>retribucións!$H$60</f>
        <v>18626.938628479998</v>
      </c>
      <c r="AD2158" s="15">
        <f t="shared" si="79"/>
        <v>243.23693887999616</v>
      </c>
    </row>
    <row r="2159" spans="1:30" ht="15" customHeight="1" x14ac:dyDescent="0.25">
      <c r="A2159" s="13" t="s">
        <v>17</v>
      </c>
      <c r="B2159" s="13" t="s">
        <v>119</v>
      </c>
      <c r="C2159" s="14" t="s">
        <v>6322</v>
      </c>
      <c r="D2159" s="24" t="s">
        <v>6323</v>
      </c>
      <c r="E2159" s="14" t="s">
        <v>6324</v>
      </c>
      <c r="F2159" s="14" t="s">
        <v>1903</v>
      </c>
      <c r="G2159" s="11">
        <v>9</v>
      </c>
      <c r="H2159" s="15">
        <f>retribucións!$E$60</f>
        <v>6319.04</v>
      </c>
      <c r="I2159" s="11" t="s">
        <v>1349</v>
      </c>
      <c r="J2159" s="24" t="s">
        <v>1350</v>
      </c>
      <c r="K2159" s="11">
        <v>1</v>
      </c>
      <c r="L2159" s="14"/>
      <c r="M2159" s="14"/>
      <c r="N2159" s="12"/>
      <c r="O2159" s="25"/>
      <c r="P2159" s="14"/>
      <c r="Q2159" s="11" t="s">
        <v>15</v>
      </c>
      <c r="R2159" s="16">
        <v>904</v>
      </c>
      <c r="S2159" s="12"/>
      <c r="T2159" s="13" t="s">
        <v>17</v>
      </c>
      <c r="U2159" s="13" t="s">
        <v>6687</v>
      </c>
      <c r="V2159" s="11" t="s">
        <v>119</v>
      </c>
      <c r="W2159" s="14" t="s">
        <v>119</v>
      </c>
      <c r="X2159" s="14" t="s">
        <v>119</v>
      </c>
      <c r="Y2159" s="14" t="s">
        <v>119</v>
      </c>
      <c r="Z2159" s="14" t="s">
        <v>119</v>
      </c>
      <c r="AA2159" s="14"/>
      <c r="AB2159" s="15">
        <f>retribucións!$H$71</f>
        <v>18383.701689600002</v>
      </c>
      <c r="AC2159" s="15">
        <f>retribucións!$H$60</f>
        <v>18626.938628479998</v>
      </c>
      <c r="AD2159" s="15">
        <f>AC2159-AB2159</f>
        <v>243.23693887999616</v>
      </c>
    </row>
    <row r="2160" spans="1:30" ht="15" customHeight="1" x14ac:dyDescent="0.25">
      <c r="A2160" s="13" t="s">
        <v>17</v>
      </c>
      <c r="B2160" s="13" t="s">
        <v>17</v>
      </c>
      <c r="C2160" s="14" t="s">
        <v>6322</v>
      </c>
      <c r="D2160" s="24" t="s">
        <v>6325</v>
      </c>
      <c r="E2160" s="14" t="s">
        <v>6326</v>
      </c>
      <c r="F2160" s="14" t="s">
        <v>2263</v>
      </c>
      <c r="G2160" s="11">
        <v>9</v>
      </c>
      <c r="H2160" s="15">
        <f>retribucións!$E$60</f>
        <v>6319.04</v>
      </c>
      <c r="I2160" s="11" t="s">
        <v>1349</v>
      </c>
      <c r="J2160" s="24" t="s">
        <v>1350</v>
      </c>
      <c r="K2160" s="11">
        <v>1</v>
      </c>
      <c r="L2160" s="14"/>
      <c r="M2160" s="14"/>
      <c r="N2160" s="12"/>
      <c r="O2160" s="25"/>
      <c r="P2160" s="14"/>
      <c r="Q2160" s="11" t="s">
        <v>15</v>
      </c>
      <c r="R2160" s="16" t="s">
        <v>1230</v>
      </c>
      <c r="S2160" s="12"/>
      <c r="T2160" s="13" t="s">
        <v>17</v>
      </c>
      <c r="U2160" s="13" t="s">
        <v>17</v>
      </c>
      <c r="V2160" s="11">
        <v>150</v>
      </c>
      <c r="W2160" s="14" t="s">
        <v>1233</v>
      </c>
      <c r="X2160" s="14" t="s">
        <v>1234</v>
      </c>
      <c r="Y2160" s="14" t="s">
        <v>20</v>
      </c>
      <c r="Z2160" s="14">
        <v>0</v>
      </c>
      <c r="AA2160" s="14"/>
      <c r="AB2160" s="15">
        <f>retribucións!$H$71</f>
        <v>18383.701689600002</v>
      </c>
      <c r="AC2160" s="15">
        <f>retribucións!$H$60</f>
        <v>18626.938628479998</v>
      </c>
      <c r="AD2160" s="15">
        <f t="shared" ref="AD2160:AD2162" si="80">AC2160-AB2160</f>
        <v>243.23693887999616</v>
      </c>
    </row>
    <row r="2161" spans="1:30" ht="15" customHeight="1" x14ac:dyDescent="0.25">
      <c r="A2161" s="13" t="s">
        <v>17</v>
      </c>
      <c r="B2161" s="13" t="s">
        <v>119</v>
      </c>
      <c r="C2161" s="14" t="s">
        <v>6322</v>
      </c>
      <c r="D2161" s="24" t="s">
        <v>6327</v>
      </c>
      <c r="E2161" s="14" t="s">
        <v>6328</v>
      </c>
      <c r="F2161" s="14" t="s">
        <v>2263</v>
      </c>
      <c r="G2161" s="11">
        <v>9</v>
      </c>
      <c r="H2161" s="15">
        <f>retribucións!$E$60</f>
        <v>6319.04</v>
      </c>
      <c r="I2161" s="11" t="s">
        <v>1349</v>
      </c>
      <c r="J2161" s="24" t="s">
        <v>1350</v>
      </c>
      <c r="K2161" s="11">
        <v>1</v>
      </c>
      <c r="L2161" s="14"/>
      <c r="M2161" s="14"/>
      <c r="N2161" s="12"/>
      <c r="O2161" s="25"/>
      <c r="P2161" s="14"/>
      <c r="Q2161" s="11" t="s">
        <v>15</v>
      </c>
      <c r="R2161" s="16" t="s">
        <v>1230</v>
      </c>
      <c r="S2161" s="12"/>
      <c r="T2161" s="13" t="s">
        <v>17</v>
      </c>
      <c r="U2161" s="13" t="s">
        <v>6687</v>
      </c>
      <c r="V2161" s="11" t="s">
        <v>119</v>
      </c>
      <c r="W2161" s="14" t="s">
        <v>119</v>
      </c>
      <c r="X2161" s="14" t="s">
        <v>119</v>
      </c>
      <c r="Y2161" s="14" t="s">
        <v>119</v>
      </c>
      <c r="Z2161" s="14" t="s">
        <v>119</v>
      </c>
      <c r="AA2161" s="14"/>
      <c r="AB2161" s="15">
        <f>retribucións!$H$71</f>
        <v>18383.701689600002</v>
      </c>
      <c r="AC2161" s="15">
        <f>retribucións!$H$60</f>
        <v>18626.938628479998</v>
      </c>
      <c r="AD2161" s="15">
        <f t="shared" si="80"/>
        <v>243.23693887999616</v>
      </c>
    </row>
    <row r="2162" spans="1:30" ht="15" customHeight="1" x14ac:dyDescent="0.25">
      <c r="A2162" s="13" t="s">
        <v>17</v>
      </c>
      <c r="B2162" s="13" t="s">
        <v>119</v>
      </c>
      <c r="C2162" s="14" t="s">
        <v>6322</v>
      </c>
      <c r="D2162" s="24" t="s">
        <v>6329</v>
      </c>
      <c r="E2162" s="14" t="s">
        <v>6330</v>
      </c>
      <c r="F2162" s="14" t="s">
        <v>2263</v>
      </c>
      <c r="G2162" s="11">
        <v>9</v>
      </c>
      <c r="H2162" s="15">
        <f>retribucións!$E$60</f>
        <v>6319.04</v>
      </c>
      <c r="I2162" s="11" t="s">
        <v>1349</v>
      </c>
      <c r="J2162" s="24" t="s">
        <v>1350</v>
      </c>
      <c r="K2162" s="11">
        <v>1</v>
      </c>
      <c r="L2162" s="14"/>
      <c r="M2162" s="14"/>
      <c r="N2162" s="12"/>
      <c r="O2162" s="25"/>
      <c r="P2162" s="14" t="s">
        <v>6331</v>
      </c>
      <c r="Q2162" s="11" t="s">
        <v>15</v>
      </c>
      <c r="R2162" s="16" t="s">
        <v>1230</v>
      </c>
      <c r="S2162" s="12"/>
      <c r="T2162" s="13" t="s">
        <v>17</v>
      </c>
      <c r="U2162" s="13" t="s">
        <v>6687</v>
      </c>
      <c r="V2162" s="11" t="s">
        <v>119</v>
      </c>
      <c r="W2162" s="14" t="s">
        <v>119</v>
      </c>
      <c r="X2162" s="14" t="s">
        <v>119</v>
      </c>
      <c r="Y2162" s="14" t="s">
        <v>119</v>
      </c>
      <c r="Z2162" s="14" t="s">
        <v>119</v>
      </c>
      <c r="AA2162" s="14"/>
      <c r="AB2162" s="15">
        <f>retribucións!$H$71</f>
        <v>18383.701689600002</v>
      </c>
      <c r="AC2162" s="15">
        <f>retribucións!$H$60</f>
        <v>18626.938628479998</v>
      </c>
      <c r="AD2162" s="15">
        <f t="shared" si="80"/>
        <v>243.23693887999616</v>
      </c>
    </row>
    <row r="2163" spans="1:30" ht="15" customHeight="1" x14ac:dyDescent="0.25">
      <c r="A2163" s="13" t="s">
        <v>17</v>
      </c>
      <c r="B2163" s="13" t="s">
        <v>17</v>
      </c>
      <c r="C2163" s="14" t="s">
        <v>6332</v>
      </c>
      <c r="D2163" s="24" t="s">
        <v>6333</v>
      </c>
      <c r="E2163" s="14" t="s">
        <v>6334</v>
      </c>
      <c r="F2163" s="14" t="s">
        <v>1903</v>
      </c>
      <c r="G2163" s="11">
        <v>9</v>
      </c>
      <c r="H2163" s="15">
        <f>retribucións!$E$60</f>
        <v>6319.04</v>
      </c>
      <c r="I2163" s="11" t="s">
        <v>1349</v>
      </c>
      <c r="J2163" s="24" t="s">
        <v>1350</v>
      </c>
      <c r="K2163" s="11">
        <v>1</v>
      </c>
      <c r="L2163" s="14"/>
      <c r="M2163" s="14"/>
      <c r="N2163" s="12"/>
      <c r="O2163" s="25"/>
      <c r="P2163" s="14"/>
      <c r="Q2163" s="11" t="s">
        <v>15</v>
      </c>
      <c r="R2163" s="16">
        <v>904</v>
      </c>
      <c r="S2163" s="12"/>
      <c r="T2163" s="13" t="s">
        <v>17</v>
      </c>
      <c r="U2163" s="13" t="s">
        <v>17</v>
      </c>
      <c r="V2163" s="11">
        <v>385</v>
      </c>
      <c r="W2163" s="14" t="s">
        <v>1235</v>
      </c>
      <c r="X2163" s="14" t="s">
        <v>1236</v>
      </c>
      <c r="Y2163" s="14" t="s">
        <v>20</v>
      </c>
      <c r="Z2163" s="14">
        <v>0</v>
      </c>
      <c r="AA2163" s="14"/>
      <c r="AB2163" s="15">
        <f>retribucións!$H$71</f>
        <v>18383.701689600002</v>
      </c>
      <c r="AC2163" s="15">
        <f>retribucións!$H$60</f>
        <v>18626.938628479998</v>
      </c>
      <c r="AD2163" s="15">
        <f>AC2163-AB2163</f>
        <v>243.23693887999616</v>
      </c>
    </row>
    <row r="2164" spans="1:30" ht="15" customHeight="1" x14ac:dyDescent="0.25">
      <c r="A2164" s="13" t="s">
        <v>17</v>
      </c>
      <c r="B2164" s="13" t="s">
        <v>119</v>
      </c>
      <c r="C2164" s="14" t="s">
        <v>6332</v>
      </c>
      <c r="D2164" s="24" t="s">
        <v>6335</v>
      </c>
      <c r="E2164" s="14" t="s">
        <v>6336</v>
      </c>
      <c r="F2164" s="14" t="s">
        <v>2263</v>
      </c>
      <c r="G2164" s="11">
        <v>9</v>
      </c>
      <c r="H2164" s="15">
        <f>retribucións!$E$60</f>
        <v>6319.04</v>
      </c>
      <c r="I2164" s="11" t="s">
        <v>1349</v>
      </c>
      <c r="J2164" s="24" t="s">
        <v>1350</v>
      </c>
      <c r="K2164" s="11">
        <v>1</v>
      </c>
      <c r="L2164" s="14"/>
      <c r="M2164" s="14"/>
      <c r="N2164" s="12"/>
      <c r="O2164" s="25"/>
      <c r="P2164" s="14"/>
      <c r="Q2164" s="11" t="s">
        <v>15</v>
      </c>
      <c r="R2164" s="16">
        <v>9862</v>
      </c>
      <c r="S2164" s="12"/>
      <c r="T2164" s="13" t="s">
        <v>17</v>
      </c>
      <c r="U2164" s="13" t="s">
        <v>6687</v>
      </c>
      <c r="V2164" s="11" t="s">
        <v>119</v>
      </c>
      <c r="W2164" s="14" t="s">
        <v>119</v>
      </c>
      <c r="X2164" s="14" t="s">
        <v>119</v>
      </c>
      <c r="Y2164" s="14" t="s">
        <v>119</v>
      </c>
      <c r="Z2164" s="14" t="s">
        <v>119</v>
      </c>
      <c r="AA2164" s="14"/>
      <c r="AB2164" s="15">
        <f>retribucións!$H$71</f>
        <v>18383.701689600002</v>
      </c>
      <c r="AC2164" s="15">
        <f>retribucións!$H$60</f>
        <v>18626.938628479998</v>
      </c>
      <c r="AD2164" s="15">
        <f t="shared" ref="AD2164:AD2167" si="81">AC2164-AB2164</f>
        <v>243.23693887999616</v>
      </c>
    </row>
    <row r="2165" spans="1:30" ht="15" customHeight="1" x14ac:dyDescent="0.25">
      <c r="A2165" s="13" t="s">
        <v>17</v>
      </c>
      <c r="B2165" s="13" t="s">
        <v>119</v>
      </c>
      <c r="C2165" s="14" t="s">
        <v>6332</v>
      </c>
      <c r="D2165" s="24" t="s">
        <v>6337</v>
      </c>
      <c r="E2165" s="14" t="s">
        <v>6338</v>
      </c>
      <c r="F2165" s="14" t="s">
        <v>2263</v>
      </c>
      <c r="G2165" s="11">
        <v>9</v>
      </c>
      <c r="H2165" s="15">
        <f>retribucións!$E$60</f>
        <v>6319.04</v>
      </c>
      <c r="I2165" s="11" t="s">
        <v>1349</v>
      </c>
      <c r="J2165" s="24" t="s">
        <v>1350</v>
      </c>
      <c r="K2165" s="11">
        <v>1</v>
      </c>
      <c r="L2165" s="14"/>
      <c r="M2165" s="14"/>
      <c r="N2165" s="12"/>
      <c r="O2165" s="25"/>
      <c r="P2165" s="14"/>
      <c r="Q2165" s="11" t="s">
        <v>15</v>
      </c>
      <c r="R2165" s="16" t="s">
        <v>1230</v>
      </c>
      <c r="S2165" s="12"/>
      <c r="T2165" s="13" t="s">
        <v>17</v>
      </c>
      <c r="U2165" s="13" t="s">
        <v>6687</v>
      </c>
      <c r="V2165" s="11" t="s">
        <v>119</v>
      </c>
      <c r="W2165" s="14" t="s">
        <v>119</v>
      </c>
      <c r="X2165" s="14" t="s">
        <v>119</v>
      </c>
      <c r="Y2165" s="14" t="s">
        <v>119</v>
      </c>
      <c r="Z2165" s="14" t="s">
        <v>119</v>
      </c>
      <c r="AA2165" s="14"/>
      <c r="AB2165" s="15">
        <f>retribucións!$H$71</f>
        <v>18383.701689600002</v>
      </c>
      <c r="AC2165" s="15">
        <f>retribucións!$H$60</f>
        <v>18626.938628479998</v>
      </c>
      <c r="AD2165" s="15">
        <f t="shared" si="81"/>
        <v>243.23693887999616</v>
      </c>
    </row>
    <row r="2166" spans="1:30" ht="15" customHeight="1" x14ac:dyDescent="0.25">
      <c r="A2166" s="13" t="s">
        <v>17</v>
      </c>
      <c r="B2166" s="13" t="s">
        <v>119</v>
      </c>
      <c r="C2166" s="14" t="s">
        <v>6332</v>
      </c>
      <c r="D2166" s="24" t="s">
        <v>6339</v>
      </c>
      <c r="E2166" s="14" t="s">
        <v>6340</v>
      </c>
      <c r="F2166" s="14" t="s">
        <v>2263</v>
      </c>
      <c r="G2166" s="11">
        <v>9</v>
      </c>
      <c r="H2166" s="15">
        <f>retribucións!$E$60</f>
        <v>6319.04</v>
      </c>
      <c r="I2166" s="11" t="s">
        <v>1349</v>
      </c>
      <c r="J2166" s="24" t="s">
        <v>1350</v>
      </c>
      <c r="K2166" s="11">
        <v>1</v>
      </c>
      <c r="L2166" s="14"/>
      <c r="M2166" s="14"/>
      <c r="N2166" s="12"/>
      <c r="O2166" s="25"/>
      <c r="P2166" s="14"/>
      <c r="Q2166" s="11" t="s">
        <v>15</v>
      </c>
      <c r="R2166" s="16" t="s">
        <v>1230</v>
      </c>
      <c r="S2166" s="12"/>
      <c r="T2166" s="13" t="s">
        <v>17</v>
      </c>
      <c r="U2166" s="13" t="s">
        <v>6687</v>
      </c>
      <c r="V2166" s="11" t="s">
        <v>119</v>
      </c>
      <c r="W2166" s="14" t="s">
        <v>119</v>
      </c>
      <c r="X2166" s="14" t="s">
        <v>119</v>
      </c>
      <c r="Y2166" s="14" t="s">
        <v>119</v>
      </c>
      <c r="Z2166" s="14" t="s">
        <v>119</v>
      </c>
      <c r="AA2166" s="14"/>
      <c r="AB2166" s="15">
        <f>retribucións!$H$71</f>
        <v>18383.701689600002</v>
      </c>
      <c r="AC2166" s="15">
        <f>retribucións!$H$60</f>
        <v>18626.938628479998</v>
      </c>
      <c r="AD2166" s="15">
        <f t="shared" si="81"/>
        <v>243.23693887999616</v>
      </c>
    </row>
    <row r="2167" spans="1:30" ht="15" customHeight="1" x14ac:dyDescent="0.25">
      <c r="A2167" s="13" t="s">
        <v>17</v>
      </c>
      <c r="B2167" s="13" t="s">
        <v>119</v>
      </c>
      <c r="C2167" s="14" t="s">
        <v>6332</v>
      </c>
      <c r="D2167" s="24" t="s">
        <v>6341</v>
      </c>
      <c r="E2167" s="14" t="s">
        <v>6342</v>
      </c>
      <c r="F2167" s="14" t="s">
        <v>2263</v>
      </c>
      <c r="G2167" s="11">
        <v>9</v>
      </c>
      <c r="H2167" s="15">
        <f>retribucións!$E$60</f>
        <v>6319.04</v>
      </c>
      <c r="I2167" s="11" t="s">
        <v>1349</v>
      </c>
      <c r="J2167" s="24" t="s">
        <v>1350</v>
      </c>
      <c r="K2167" s="11">
        <v>1</v>
      </c>
      <c r="L2167" s="14"/>
      <c r="M2167" s="14"/>
      <c r="N2167" s="12"/>
      <c r="O2167" s="25"/>
      <c r="P2167" s="14"/>
      <c r="Q2167" s="11" t="s">
        <v>15</v>
      </c>
      <c r="R2167" s="16">
        <v>9862</v>
      </c>
      <c r="S2167" s="12"/>
      <c r="T2167" s="13" t="s">
        <v>17</v>
      </c>
      <c r="U2167" s="13" t="s">
        <v>6687</v>
      </c>
      <c r="V2167" s="11" t="s">
        <v>119</v>
      </c>
      <c r="W2167" s="14" t="s">
        <v>119</v>
      </c>
      <c r="X2167" s="14" t="s">
        <v>119</v>
      </c>
      <c r="Y2167" s="14" t="s">
        <v>119</v>
      </c>
      <c r="Z2167" s="14" t="s">
        <v>119</v>
      </c>
      <c r="AA2167" s="14"/>
      <c r="AB2167" s="15">
        <f>retribucións!$H$71</f>
        <v>18383.701689600002</v>
      </c>
      <c r="AC2167" s="15">
        <f>retribucións!$H$60</f>
        <v>18626.938628479998</v>
      </c>
      <c r="AD2167" s="15">
        <f t="shared" si="81"/>
        <v>243.23693887999616</v>
      </c>
    </row>
    <row r="2168" spans="1:30" ht="15" customHeight="1" x14ac:dyDescent="0.25">
      <c r="A2168" s="13" t="s">
        <v>17</v>
      </c>
      <c r="B2168" s="13" t="s">
        <v>119</v>
      </c>
      <c r="C2168" s="14" t="s">
        <v>6343</v>
      </c>
      <c r="D2168" s="24" t="s">
        <v>6344</v>
      </c>
      <c r="E2168" s="14" t="s">
        <v>6345</v>
      </c>
      <c r="F2168" s="14" t="s">
        <v>1903</v>
      </c>
      <c r="G2168" s="11">
        <v>9</v>
      </c>
      <c r="H2168" s="15">
        <f>retribucións!$E$60</f>
        <v>6319.04</v>
      </c>
      <c r="I2168" s="11" t="s">
        <v>1349</v>
      </c>
      <c r="J2168" s="24" t="s">
        <v>1350</v>
      </c>
      <c r="K2168" s="11">
        <v>1</v>
      </c>
      <c r="L2168" s="14"/>
      <c r="M2168" s="14"/>
      <c r="N2168" s="12"/>
      <c r="O2168" s="25"/>
      <c r="P2168" s="14"/>
      <c r="Q2168" s="11" t="s">
        <v>15</v>
      </c>
      <c r="R2168" s="16">
        <v>904</v>
      </c>
      <c r="S2168" s="12"/>
      <c r="T2168" s="13" t="s">
        <v>17</v>
      </c>
      <c r="U2168" s="13" t="s">
        <v>6687</v>
      </c>
      <c r="V2168" s="11" t="s">
        <v>119</v>
      </c>
      <c r="W2168" s="14" t="s">
        <v>119</v>
      </c>
      <c r="X2168" s="14" t="s">
        <v>119</v>
      </c>
      <c r="Y2168" s="14" t="s">
        <v>119</v>
      </c>
      <c r="Z2168" s="14" t="s">
        <v>119</v>
      </c>
      <c r="AA2168" s="14"/>
      <c r="AB2168" s="15">
        <f>+retribucións!H71</f>
        <v>18383.701689600002</v>
      </c>
      <c r="AC2168" s="15">
        <f>+retribucións!H60</f>
        <v>18626.938628479998</v>
      </c>
      <c r="AD2168" s="15">
        <f>AC2168-AB2168</f>
        <v>243.23693887999616</v>
      </c>
    </row>
    <row r="2169" spans="1:30" ht="15" customHeight="1" x14ac:dyDescent="0.25">
      <c r="A2169" s="13" t="s">
        <v>17</v>
      </c>
      <c r="B2169" s="13" t="s">
        <v>119</v>
      </c>
      <c r="C2169" s="14" t="s">
        <v>6343</v>
      </c>
      <c r="D2169" s="24" t="s">
        <v>6346</v>
      </c>
      <c r="E2169" s="14" t="s">
        <v>6347</v>
      </c>
      <c r="F2169" s="14" t="s">
        <v>2263</v>
      </c>
      <c r="G2169" s="11">
        <v>9</v>
      </c>
      <c r="H2169" s="15">
        <f>retribucións!$E$60</f>
        <v>6319.04</v>
      </c>
      <c r="I2169" s="11" t="s">
        <v>1349</v>
      </c>
      <c r="J2169" s="24" t="s">
        <v>1350</v>
      </c>
      <c r="K2169" s="11">
        <v>1</v>
      </c>
      <c r="L2169" s="14"/>
      <c r="M2169" s="14"/>
      <c r="N2169" s="12"/>
      <c r="O2169" s="25"/>
      <c r="P2169" s="14"/>
      <c r="Q2169" s="11" t="s">
        <v>15</v>
      </c>
      <c r="R2169" s="16" t="s">
        <v>1230</v>
      </c>
      <c r="S2169" s="12"/>
      <c r="T2169" s="13" t="s">
        <v>17</v>
      </c>
      <c r="U2169" s="13" t="s">
        <v>6687</v>
      </c>
      <c r="V2169" s="11" t="s">
        <v>119</v>
      </c>
      <c r="W2169" s="14" t="s">
        <v>119</v>
      </c>
      <c r="X2169" s="14" t="s">
        <v>119</v>
      </c>
      <c r="Y2169" s="14" t="s">
        <v>119</v>
      </c>
      <c r="Z2169" s="14" t="s">
        <v>119</v>
      </c>
      <c r="AA2169" s="14"/>
      <c r="AB2169" s="15">
        <f>retribucións!$H$71</f>
        <v>18383.701689600002</v>
      </c>
      <c r="AC2169" s="15">
        <f>retribucións!$H$60</f>
        <v>18626.938628479998</v>
      </c>
      <c r="AD2169" s="15">
        <f t="shared" ref="AD2169:AD2171" si="82">AC2169-AB2169</f>
        <v>243.23693887999616</v>
      </c>
    </row>
    <row r="2170" spans="1:30" ht="15" customHeight="1" x14ac:dyDescent="0.25">
      <c r="A2170" s="13" t="s">
        <v>17</v>
      </c>
      <c r="B2170" s="13" t="s">
        <v>17</v>
      </c>
      <c r="C2170" s="14" t="s">
        <v>6343</v>
      </c>
      <c r="D2170" s="24" t="s">
        <v>6348</v>
      </c>
      <c r="E2170" s="14" t="s">
        <v>6349</v>
      </c>
      <c r="F2170" s="14" t="s">
        <v>2263</v>
      </c>
      <c r="G2170" s="11">
        <v>9</v>
      </c>
      <c r="H2170" s="15">
        <f>retribucións!$E$60</f>
        <v>6319.04</v>
      </c>
      <c r="I2170" s="11" t="s">
        <v>1349</v>
      </c>
      <c r="J2170" s="24" t="s">
        <v>1350</v>
      </c>
      <c r="K2170" s="11">
        <v>1</v>
      </c>
      <c r="L2170" s="14"/>
      <c r="M2170" s="14"/>
      <c r="N2170" s="12"/>
      <c r="O2170" s="25"/>
      <c r="P2170" s="14"/>
      <c r="Q2170" s="11" t="s">
        <v>15</v>
      </c>
      <c r="R2170" s="16" t="s">
        <v>1230</v>
      </c>
      <c r="S2170" s="12"/>
      <c r="T2170" s="13" t="s">
        <v>17</v>
      </c>
      <c r="U2170" s="13" t="s">
        <v>17</v>
      </c>
      <c r="V2170" s="11">
        <v>562</v>
      </c>
      <c r="W2170" s="14" t="s">
        <v>1237</v>
      </c>
      <c r="X2170" s="14" t="s">
        <v>1238</v>
      </c>
      <c r="Y2170" s="14" t="s">
        <v>44</v>
      </c>
      <c r="Z2170" s="14">
        <v>0</v>
      </c>
      <c r="AA2170" s="14"/>
      <c r="AB2170" s="15">
        <f>retribucións!$H$71</f>
        <v>18383.701689600002</v>
      </c>
      <c r="AC2170" s="15">
        <f>retribucións!$H$60</f>
        <v>18626.938628479998</v>
      </c>
      <c r="AD2170" s="15">
        <f t="shared" si="82"/>
        <v>243.23693887999616</v>
      </c>
    </row>
    <row r="2171" spans="1:30" ht="15" customHeight="1" x14ac:dyDescent="0.25">
      <c r="A2171" s="13" t="s">
        <v>17</v>
      </c>
      <c r="B2171" s="13" t="s">
        <v>119</v>
      </c>
      <c r="C2171" s="14" t="s">
        <v>6343</v>
      </c>
      <c r="D2171" s="24" t="s">
        <v>6350</v>
      </c>
      <c r="E2171" s="14" t="s">
        <v>6351</v>
      </c>
      <c r="F2171" s="14" t="s">
        <v>2263</v>
      </c>
      <c r="G2171" s="11">
        <v>9</v>
      </c>
      <c r="H2171" s="15">
        <f>retribucións!$E$60</f>
        <v>6319.04</v>
      </c>
      <c r="I2171" s="11" t="s">
        <v>1349</v>
      </c>
      <c r="J2171" s="24" t="s">
        <v>1350</v>
      </c>
      <c r="K2171" s="11">
        <v>1</v>
      </c>
      <c r="L2171" s="14"/>
      <c r="M2171" s="14"/>
      <c r="N2171" s="12"/>
      <c r="O2171" s="25"/>
      <c r="P2171" s="14"/>
      <c r="Q2171" s="11" t="s">
        <v>15</v>
      </c>
      <c r="R2171" s="16">
        <v>9862</v>
      </c>
      <c r="S2171" s="12"/>
      <c r="T2171" s="13" t="s">
        <v>17</v>
      </c>
      <c r="U2171" s="13" t="s">
        <v>6687</v>
      </c>
      <c r="V2171" s="11" t="s">
        <v>119</v>
      </c>
      <c r="W2171" s="14" t="s">
        <v>119</v>
      </c>
      <c r="X2171" s="14" t="s">
        <v>119</v>
      </c>
      <c r="Y2171" s="14" t="s">
        <v>119</v>
      </c>
      <c r="Z2171" s="14" t="s">
        <v>119</v>
      </c>
      <c r="AA2171" s="14"/>
      <c r="AB2171" s="15">
        <f>retribucións!$H$71</f>
        <v>18383.701689600002</v>
      </c>
      <c r="AC2171" s="15">
        <f>retribucións!$H$60</f>
        <v>18626.938628479998</v>
      </c>
      <c r="AD2171" s="15">
        <f t="shared" si="82"/>
        <v>243.23693887999616</v>
      </c>
    </row>
    <row r="2172" spans="1:30" ht="15" customHeight="1" x14ac:dyDescent="0.25">
      <c r="A2172" s="13" t="s">
        <v>17</v>
      </c>
      <c r="B2172" s="13" t="s">
        <v>119</v>
      </c>
      <c r="C2172" s="14" t="s">
        <v>6352</v>
      </c>
      <c r="D2172" s="24" t="s">
        <v>6353</v>
      </c>
      <c r="E2172" s="14" t="s">
        <v>6354</v>
      </c>
      <c r="F2172" s="14" t="s">
        <v>1903</v>
      </c>
      <c r="G2172" s="11">
        <v>9</v>
      </c>
      <c r="H2172" s="15">
        <f>retribucións!$E$60</f>
        <v>6319.04</v>
      </c>
      <c r="I2172" s="11" t="s">
        <v>1349</v>
      </c>
      <c r="J2172" s="24" t="s">
        <v>1350</v>
      </c>
      <c r="K2172" s="11">
        <v>1</v>
      </c>
      <c r="L2172" s="14"/>
      <c r="M2172" s="14"/>
      <c r="N2172" s="12"/>
      <c r="O2172" s="25"/>
      <c r="P2172" s="14"/>
      <c r="Q2172" s="11" t="s">
        <v>15</v>
      </c>
      <c r="R2172" s="16">
        <v>904</v>
      </c>
      <c r="S2172" s="12"/>
      <c r="T2172" s="13" t="s">
        <v>17</v>
      </c>
      <c r="U2172" s="13" t="s">
        <v>6687</v>
      </c>
      <c r="V2172" s="11" t="s">
        <v>119</v>
      </c>
      <c r="W2172" s="14" t="s">
        <v>119</v>
      </c>
      <c r="X2172" s="14" t="s">
        <v>119</v>
      </c>
      <c r="Y2172" s="14" t="s">
        <v>119</v>
      </c>
      <c r="Z2172" s="14" t="s">
        <v>119</v>
      </c>
      <c r="AA2172" s="14"/>
      <c r="AB2172" s="15">
        <f>retribucións!$H$71</f>
        <v>18383.701689600002</v>
      </c>
      <c r="AC2172" s="15">
        <f>retribucións!$H$60</f>
        <v>18626.938628479998</v>
      </c>
      <c r="AD2172" s="15">
        <f>AC2172-AB2172</f>
        <v>243.23693887999616</v>
      </c>
    </row>
    <row r="2173" spans="1:30" ht="15" customHeight="1" x14ac:dyDescent="0.25">
      <c r="A2173" s="13" t="s">
        <v>17</v>
      </c>
      <c r="B2173" s="13" t="s">
        <v>119</v>
      </c>
      <c r="C2173" s="14" t="s">
        <v>6352</v>
      </c>
      <c r="D2173" s="24" t="s">
        <v>6355</v>
      </c>
      <c r="E2173" s="14" t="s">
        <v>6356</v>
      </c>
      <c r="F2173" s="14" t="s">
        <v>2263</v>
      </c>
      <c r="G2173" s="11">
        <v>9</v>
      </c>
      <c r="H2173" s="15">
        <f>retribucións!$E$60</f>
        <v>6319.04</v>
      </c>
      <c r="I2173" s="11" t="s">
        <v>1349</v>
      </c>
      <c r="J2173" s="24" t="s">
        <v>1350</v>
      </c>
      <c r="K2173" s="11">
        <v>1</v>
      </c>
      <c r="L2173" s="14"/>
      <c r="M2173" s="14"/>
      <c r="N2173" s="12"/>
      <c r="O2173" s="25"/>
      <c r="P2173" s="14"/>
      <c r="Q2173" s="11" t="s">
        <v>15</v>
      </c>
      <c r="R2173" s="16" t="s">
        <v>1230</v>
      </c>
      <c r="S2173" s="12"/>
      <c r="T2173" s="13" t="s">
        <v>17</v>
      </c>
      <c r="U2173" s="13" t="s">
        <v>6687</v>
      </c>
      <c r="V2173" s="11" t="s">
        <v>119</v>
      </c>
      <c r="W2173" s="14" t="s">
        <v>119</v>
      </c>
      <c r="X2173" s="14" t="s">
        <v>119</v>
      </c>
      <c r="Y2173" s="14" t="s">
        <v>119</v>
      </c>
      <c r="Z2173" s="14" t="s">
        <v>119</v>
      </c>
      <c r="AA2173" s="14"/>
      <c r="AB2173" s="15">
        <f>retribucións!$H$71</f>
        <v>18383.701689600002</v>
      </c>
      <c r="AC2173" s="15">
        <f>retribucións!$H$60</f>
        <v>18626.938628479998</v>
      </c>
      <c r="AD2173" s="15">
        <f t="shared" ref="AD2173:AD2175" si="83">AC2173-AB2173</f>
        <v>243.23693887999616</v>
      </c>
    </row>
    <row r="2174" spans="1:30" ht="15" customHeight="1" x14ac:dyDescent="0.25">
      <c r="A2174" s="13" t="s">
        <v>17</v>
      </c>
      <c r="B2174" s="13" t="s">
        <v>119</v>
      </c>
      <c r="C2174" s="14" t="s">
        <v>6352</v>
      </c>
      <c r="D2174" s="24" t="s">
        <v>6357</v>
      </c>
      <c r="E2174" s="14" t="s">
        <v>6358</v>
      </c>
      <c r="F2174" s="14" t="s">
        <v>2263</v>
      </c>
      <c r="G2174" s="11">
        <v>9</v>
      </c>
      <c r="H2174" s="15">
        <f>retribucións!$E$60</f>
        <v>6319.04</v>
      </c>
      <c r="I2174" s="11" t="s">
        <v>1349</v>
      </c>
      <c r="J2174" s="24" t="s">
        <v>1350</v>
      </c>
      <c r="K2174" s="11">
        <v>1</v>
      </c>
      <c r="L2174" s="14"/>
      <c r="M2174" s="14"/>
      <c r="N2174" s="12"/>
      <c r="O2174" s="25"/>
      <c r="P2174" s="14"/>
      <c r="Q2174" s="11" t="s">
        <v>15</v>
      </c>
      <c r="R2174" s="16" t="s">
        <v>1230</v>
      </c>
      <c r="S2174" s="12"/>
      <c r="T2174" s="13" t="s">
        <v>17</v>
      </c>
      <c r="U2174" s="13" t="s">
        <v>6687</v>
      </c>
      <c r="V2174" s="11" t="s">
        <v>119</v>
      </c>
      <c r="W2174" s="14" t="s">
        <v>119</v>
      </c>
      <c r="X2174" s="14" t="s">
        <v>119</v>
      </c>
      <c r="Y2174" s="14" t="s">
        <v>119</v>
      </c>
      <c r="Z2174" s="14" t="s">
        <v>119</v>
      </c>
      <c r="AA2174" s="14"/>
      <c r="AB2174" s="15">
        <f>retribucións!$H$71</f>
        <v>18383.701689600002</v>
      </c>
      <c r="AC2174" s="15">
        <f>retribucións!$H$60</f>
        <v>18626.938628479998</v>
      </c>
      <c r="AD2174" s="15">
        <f t="shared" si="83"/>
        <v>243.23693887999616</v>
      </c>
    </row>
    <row r="2175" spans="1:30" ht="15" customHeight="1" x14ac:dyDescent="0.25">
      <c r="A2175" s="13" t="s">
        <v>17</v>
      </c>
      <c r="B2175" s="13" t="s">
        <v>119</v>
      </c>
      <c r="C2175" s="14" t="s">
        <v>6352</v>
      </c>
      <c r="D2175" s="24" t="s">
        <v>6359</v>
      </c>
      <c r="E2175" s="14" t="s">
        <v>6360</v>
      </c>
      <c r="F2175" s="14" t="s">
        <v>2263</v>
      </c>
      <c r="G2175" s="11">
        <v>9</v>
      </c>
      <c r="H2175" s="15">
        <f>retribucións!$E$60</f>
        <v>6319.04</v>
      </c>
      <c r="I2175" s="11" t="s">
        <v>1349</v>
      </c>
      <c r="J2175" s="24" t="s">
        <v>1350</v>
      </c>
      <c r="K2175" s="11">
        <v>1</v>
      </c>
      <c r="L2175" s="14"/>
      <c r="M2175" s="14"/>
      <c r="N2175" s="12"/>
      <c r="O2175" s="25"/>
      <c r="P2175" s="14"/>
      <c r="Q2175" s="11" t="s">
        <v>15</v>
      </c>
      <c r="R2175" s="16" t="s">
        <v>1230</v>
      </c>
      <c r="S2175" s="12"/>
      <c r="T2175" s="13" t="s">
        <v>17</v>
      </c>
      <c r="U2175" s="13" t="s">
        <v>6687</v>
      </c>
      <c r="V2175" s="11" t="s">
        <v>119</v>
      </c>
      <c r="W2175" s="14" t="s">
        <v>119</v>
      </c>
      <c r="X2175" s="14" t="s">
        <v>119</v>
      </c>
      <c r="Y2175" s="14" t="s">
        <v>119</v>
      </c>
      <c r="Z2175" s="14" t="s">
        <v>119</v>
      </c>
      <c r="AA2175" s="14"/>
      <c r="AB2175" s="15">
        <f>retribucións!$H$71</f>
        <v>18383.701689600002</v>
      </c>
      <c r="AC2175" s="15">
        <f>retribucións!$H$60</f>
        <v>18626.938628479998</v>
      </c>
      <c r="AD2175" s="15">
        <f t="shared" si="83"/>
        <v>243.23693887999616</v>
      </c>
    </row>
    <row r="2176" spans="1:30" ht="15" customHeight="1" x14ac:dyDescent="0.25">
      <c r="A2176" s="13" t="s">
        <v>17</v>
      </c>
      <c r="B2176" s="13" t="s">
        <v>119</v>
      </c>
      <c r="C2176" s="14" t="s">
        <v>6361</v>
      </c>
      <c r="D2176" s="24" t="s">
        <v>6362</v>
      </c>
      <c r="E2176" s="14" t="s">
        <v>6363</v>
      </c>
      <c r="F2176" s="14" t="s">
        <v>1903</v>
      </c>
      <c r="G2176" s="11">
        <v>9</v>
      </c>
      <c r="H2176" s="15">
        <f>retribucións!$E$60</f>
        <v>6319.04</v>
      </c>
      <c r="I2176" s="11" t="s">
        <v>1349</v>
      </c>
      <c r="J2176" s="24" t="s">
        <v>1350</v>
      </c>
      <c r="K2176" s="11">
        <v>1</v>
      </c>
      <c r="L2176" s="14"/>
      <c r="M2176" s="14"/>
      <c r="N2176" s="12"/>
      <c r="O2176" s="25"/>
      <c r="P2176" s="14"/>
      <c r="Q2176" s="11" t="s">
        <v>15</v>
      </c>
      <c r="R2176" s="16">
        <v>904</v>
      </c>
      <c r="S2176" s="12"/>
      <c r="T2176" s="13" t="s">
        <v>17</v>
      </c>
      <c r="U2176" s="13" t="s">
        <v>6687</v>
      </c>
      <c r="V2176" s="11" t="s">
        <v>119</v>
      </c>
      <c r="W2176" s="14" t="s">
        <v>119</v>
      </c>
      <c r="X2176" s="14" t="s">
        <v>119</v>
      </c>
      <c r="Y2176" s="14" t="s">
        <v>119</v>
      </c>
      <c r="Z2176" s="14" t="s">
        <v>119</v>
      </c>
      <c r="AA2176" s="14"/>
      <c r="AB2176" s="15">
        <f>retribucións!$H$71</f>
        <v>18383.701689600002</v>
      </c>
      <c r="AC2176" s="15">
        <f>retribucións!$H$60</f>
        <v>18626.938628479998</v>
      </c>
      <c r="AD2176" s="15">
        <f>AC2176-AB2176</f>
        <v>243.23693887999616</v>
      </c>
    </row>
    <row r="2177" spans="1:30" ht="15" customHeight="1" x14ac:dyDescent="0.25">
      <c r="A2177" s="13" t="s">
        <v>17</v>
      </c>
      <c r="B2177" s="13" t="s">
        <v>119</v>
      </c>
      <c r="C2177" s="14" t="s">
        <v>6361</v>
      </c>
      <c r="D2177" s="24" t="s">
        <v>6364</v>
      </c>
      <c r="E2177" s="14" t="s">
        <v>6365</v>
      </c>
      <c r="F2177" s="14" t="s">
        <v>2263</v>
      </c>
      <c r="G2177" s="11">
        <v>9</v>
      </c>
      <c r="H2177" s="15">
        <f>retribucións!$E$60</f>
        <v>6319.04</v>
      </c>
      <c r="I2177" s="11" t="s">
        <v>1349</v>
      </c>
      <c r="J2177" s="24" t="s">
        <v>1350</v>
      </c>
      <c r="K2177" s="11">
        <v>1</v>
      </c>
      <c r="L2177" s="14"/>
      <c r="M2177" s="14"/>
      <c r="N2177" s="12"/>
      <c r="O2177" s="25"/>
      <c r="P2177" s="14"/>
      <c r="Q2177" s="11" t="s">
        <v>15</v>
      </c>
      <c r="R2177" s="16" t="s">
        <v>1230</v>
      </c>
      <c r="S2177" s="12"/>
      <c r="T2177" s="13" t="s">
        <v>17</v>
      </c>
      <c r="U2177" s="13" t="s">
        <v>6687</v>
      </c>
      <c r="V2177" s="11" t="s">
        <v>119</v>
      </c>
      <c r="W2177" s="14" t="s">
        <v>119</v>
      </c>
      <c r="X2177" s="14" t="s">
        <v>119</v>
      </c>
      <c r="Y2177" s="14" t="s">
        <v>119</v>
      </c>
      <c r="Z2177" s="14" t="s">
        <v>119</v>
      </c>
      <c r="AA2177" s="14"/>
      <c r="AB2177" s="15">
        <f>retribucións!$H$71</f>
        <v>18383.701689600002</v>
      </c>
      <c r="AC2177" s="15">
        <f>retribucións!$H$60</f>
        <v>18626.938628479998</v>
      </c>
      <c r="AD2177" s="15">
        <f t="shared" ref="AD2177:AD2181" si="84">AC2177-AB2177</f>
        <v>243.23693887999616</v>
      </c>
    </row>
    <row r="2178" spans="1:30" ht="15" customHeight="1" x14ac:dyDescent="0.25">
      <c r="A2178" s="13" t="s">
        <v>17</v>
      </c>
      <c r="B2178" s="13" t="s">
        <v>119</v>
      </c>
      <c r="C2178" s="14" t="s">
        <v>6361</v>
      </c>
      <c r="D2178" s="24" t="s">
        <v>6366</v>
      </c>
      <c r="E2178" s="14" t="s">
        <v>6367</v>
      </c>
      <c r="F2178" s="14" t="s">
        <v>2263</v>
      </c>
      <c r="G2178" s="11">
        <v>9</v>
      </c>
      <c r="H2178" s="15">
        <f>retribucións!$E$60</f>
        <v>6319.04</v>
      </c>
      <c r="I2178" s="11" t="s">
        <v>1349</v>
      </c>
      <c r="J2178" s="24" t="s">
        <v>1350</v>
      </c>
      <c r="K2178" s="11">
        <v>1</v>
      </c>
      <c r="L2178" s="14"/>
      <c r="M2178" s="14"/>
      <c r="N2178" s="12"/>
      <c r="O2178" s="25"/>
      <c r="P2178" s="14"/>
      <c r="Q2178" s="11" t="s">
        <v>15</v>
      </c>
      <c r="R2178" s="16" t="s">
        <v>1230</v>
      </c>
      <c r="S2178" s="12"/>
      <c r="T2178" s="13" t="s">
        <v>17</v>
      </c>
      <c r="U2178" s="13" t="s">
        <v>6687</v>
      </c>
      <c r="V2178" s="11" t="s">
        <v>119</v>
      </c>
      <c r="W2178" s="14" t="s">
        <v>119</v>
      </c>
      <c r="X2178" s="14" t="s">
        <v>119</v>
      </c>
      <c r="Y2178" s="14" t="s">
        <v>119</v>
      </c>
      <c r="Z2178" s="14" t="s">
        <v>119</v>
      </c>
      <c r="AA2178" s="14"/>
      <c r="AB2178" s="15">
        <f>retribucións!$H$71</f>
        <v>18383.701689600002</v>
      </c>
      <c r="AC2178" s="15">
        <f>retribucións!$H$60</f>
        <v>18626.938628479998</v>
      </c>
      <c r="AD2178" s="15">
        <f t="shared" si="84"/>
        <v>243.23693887999616</v>
      </c>
    </row>
    <row r="2179" spans="1:30" ht="15" customHeight="1" x14ac:dyDescent="0.25">
      <c r="A2179" s="13" t="s">
        <v>17</v>
      </c>
      <c r="B2179" s="13" t="s">
        <v>119</v>
      </c>
      <c r="C2179" s="14" t="s">
        <v>6361</v>
      </c>
      <c r="D2179" s="24" t="s">
        <v>6368</v>
      </c>
      <c r="E2179" s="14" t="s">
        <v>6369</v>
      </c>
      <c r="F2179" s="14" t="s">
        <v>2263</v>
      </c>
      <c r="G2179" s="11">
        <v>9</v>
      </c>
      <c r="H2179" s="15">
        <f>retribucións!$E$60</f>
        <v>6319.04</v>
      </c>
      <c r="I2179" s="11" t="s">
        <v>1349</v>
      </c>
      <c r="J2179" s="24" t="s">
        <v>1350</v>
      </c>
      <c r="K2179" s="11">
        <v>1</v>
      </c>
      <c r="L2179" s="14"/>
      <c r="M2179" s="14"/>
      <c r="N2179" s="12"/>
      <c r="O2179" s="25"/>
      <c r="P2179" s="14"/>
      <c r="Q2179" s="11" t="s">
        <v>15</v>
      </c>
      <c r="R2179" s="16" t="s">
        <v>1230</v>
      </c>
      <c r="S2179" s="12"/>
      <c r="T2179" s="13" t="s">
        <v>17</v>
      </c>
      <c r="U2179" s="13" t="s">
        <v>6687</v>
      </c>
      <c r="V2179" s="11" t="s">
        <v>119</v>
      </c>
      <c r="W2179" s="14" t="s">
        <v>119</v>
      </c>
      <c r="X2179" s="14" t="s">
        <v>119</v>
      </c>
      <c r="Y2179" s="14" t="s">
        <v>119</v>
      </c>
      <c r="Z2179" s="14" t="s">
        <v>119</v>
      </c>
      <c r="AA2179" s="14"/>
      <c r="AB2179" s="15">
        <f>retribucións!$H$71</f>
        <v>18383.701689600002</v>
      </c>
      <c r="AC2179" s="15">
        <f>retribucións!$H$60</f>
        <v>18626.938628479998</v>
      </c>
      <c r="AD2179" s="15">
        <f t="shared" si="84"/>
        <v>243.23693887999616</v>
      </c>
    </row>
    <row r="2180" spans="1:30" ht="15" customHeight="1" x14ac:dyDescent="0.25">
      <c r="A2180" s="13" t="s">
        <v>17</v>
      </c>
      <c r="B2180" s="13" t="s">
        <v>119</v>
      </c>
      <c r="C2180" s="14" t="s">
        <v>6370</v>
      </c>
      <c r="D2180" s="24" t="s">
        <v>6371</v>
      </c>
      <c r="E2180" s="14" t="s">
        <v>6372</v>
      </c>
      <c r="F2180" s="14" t="s">
        <v>2263</v>
      </c>
      <c r="G2180" s="11">
        <v>9</v>
      </c>
      <c r="H2180" s="15">
        <f>retribucións!$E$60</f>
        <v>6319.04</v>
      </c>
      <c r="I2180" s="11" t="s">
        <v>1349</v>
      </c>
      <c r="J2180" s="24" t="s">
        <v>1350</v>
      </c>
      <c r="K2180" s="11">
        <v>1</v>
      </c>
      <c r="L2180" s="14"/>
      <c r="M2180" s="14"/>
      <c r="N2180" s="12"/>
      <c r="O2180" s="25"/>
      <c r="P2180" s="14"/>
      <c r="Q2180" s="11" t="s">
        <v>15</v>
      </c>
      <c r="R2180" s="16">
        <v>9862</v>
      </c>
      <c r="S2180" s="12"/>
      <c r="T2180" s="13" t="s">
        <v>17</v>
      </c>
      <c r="U2180" s="13" t="s">
        <v>6687</v>
      </c>
      <c r="V2180" s="11" t="s">
        <v>119</v>
      </c>
      <c r="W2180" s="14" t="s">
        <v>119</v>
      </c>
      <c r="X2180" s="14" t="s">
        <v>119</v>
      </c>
      <c r="Y2180" s="14" t="s">
        <v>119</v>
      </c>
      <c r="Z2180" s="14" t="s">
        <v>119</v>
      </c>
      <c r="AA2180" s="14"/>
      <c r="AB2180" s="15">
        <f>retribucións!$H$71</f>
        <v>18383.701689600002</v>
      </c>
      <c r="AC2180" s="15">
        <f>retribucións!$H$60</f>
        <v>18626.938628479998</v>
      </c>
      <c r="AD2180" s="15">
        <f t="shared" si="84"/>
        <v>243.23693887999616</v>
      </c>
    </row>
    <row r="2181" spans="1:30" ht="15" customHeight="1" x14ac:dyDescent="0.25">
      <c r="A2181" s="13" t="s">
        <v>17</v>
      </c>
      <c r="B2181" s="13" t="s">
        <v>17</v>
      </c>
      <c r="C2181" s="14" t="s">
        <v>6370</v>
      </c>
      <c r="D2181" s="24" t="s">
        <v>6373</v>
      </c>
      <c r="E2181" s="14" t="s">
        <v>6374</v>
      </c>
      <c r="F2181" s="14" t="s">
        <v>2263</v>
      </c>
      <c r="G2181" s="11">
        <v>9</v>
      </c>
      <c r="H2181" s="15">
        <f>retribucións!$E$60</f>
        <v>6319.04</v>
      </c>
      <c r="I2181" s="11" t="s">
        <v>1349</v>
      </c>
      <c r="J2181" s="24" t="s">
        <v>1350</v>
      </c>
      <c r="K2181" s="11">
        <v>1</v>
      </c>
      <c r="L2181" s="14"/>
      <c r="M2181" s="14"/>
      <c r="N2181" s="12"/>
      <c r="O2181" s="25"/>
      <c r="P2181" s="14"/>
      <c r="Q2181" s="11" t="s">
        <v>15</v>
      </c>
      <c r="R2181" s="16" t="s">
        <v>1230</v>
      </c>
      <c r="S2181" s="12"/>
      <c r="T2181" s="13" t="s">
        <v>17</v>
      </c>
      <c r="U2181" s="13" t="s">
        <v>17</v>
      </c>
      <c r="V2181" s="11">
        <v>40</v>
      </c>
      <c r="W2181" s="14" t="s">
        <v>1239</v>
      </c>
      <c r="X2181" s="14" t="s">
        <v>1240</v>
      </c>
      <c r="Y2181" s="14" t="s">
        <v>20</v>
      </c>
      <c r="Z2181" s="14">
        <v>0</v>
      </c>
      <c r="AA2181" s="14"/>
      <c r="AB2181" s="15">
        <f>retribucións!$H$71</f>
        <v>18383.701689600002</v>
      </c>
      <c r="AC2181" s="15">
        <f>retribucións!$H$60</f>
        <v>18626.938628479998</v>
      </c>
      <c r="AD2181" s="15">
        <f t="shared" si="84"/>
        <v>243.23693887999616</v>
      </c>
    </row>
    <row r="2182" spans="1:30" ht="15" customHeight="1" x14ac:dyDescent="0.25">
      <c r="A2182" s="13" t="s">
        <v>17</v>
      </c>
      <c r="B2182" s="13" t="s">
        <v>119</v>
      </c>
      <c r="C2182" s="14" t="s">
        <v>6370</v>
      </c>
      <c r="D2182" s="24" t="s">
        <v>6375</v>
      </c>
      <c r="E2182" s="14" t="s">
        <v>6376</v>
      </c>
      <c r="F2182" s="14" t="s">
        <v>1903</v>
      </c>
      <c r="G2182" s="11">
        <v>9</v>
      </c>
      <c r="H2182" s="15">
        <f>retribucións!$E$60</f>
        <v>6319.04</v>
      </c>
      <c r="I2182" s="11" t="s">
        <v>1349</v>
      </c>
      <c r="J2182" s="24" t="s">
        <v>1350</v>
      </c>
      <c r="K2182" s="11">
        <v>1</v>
      </c>
      <c r="L2182" s="14"/>
      <c r="M2182" s="14"/>
      <c r="N2182" s="12"/>
      <c r="O2182" s="25"/>
      <c r="P2182" s="14"/>
      <c r="Q2182" s="11" t="s">
        <v>15</v>
      </c>
      <c r="R2182" s="16">
        <v>904</v>
      </c>
      <c r="S2182" s="12"/>
      <c r="T2182" s="13" t="s">
        <v>17</v>
      </c>
      <c r="U2182" s="13" t="s">
        <v>6687</v>
      </c>
      <c r="V2182" s="11" t="s">
        <v>119</v>
      </c>
      <c r="W2182" s="14" t="s">
        <v>119</v>
      </c>
      <c r="X2182" s="14" t="s">
        <v>119</v>
      </c>
      <c r="Y2182" s="14" t="s">
        <v>119</v>
      </c>
      <c r="Z2182" s="14" t="s">
        <v>119</v>
      </c>
      <c r="AA2182" s="14"/>
      <c r="AB2182" s="15">
        <f>retribucións!$H$71</f>
        <v>18383.701689600002</v>
      </c>
      <c r="AC2182" s="15">
        <f>retribucións!$H$60</f>
        <v>18626.938628479998</v>
      </c>
      <c r="AD2182" s="15">
        <f>AC2182-AB2182</f>
        <v>243.23693887999616</v>
      </c>
    </row>
    <row r="2183" spans="1:30" ht="15" customHeight="1" x14ac:dyDescent="0.25">
      <c r="A2183" s="13" t="s">
        <v>17</v>
      </c>
      <c r="B2183" s="13" t="s">
        <v>119</v>
      </c>
      <c r="C2183" s="14" t="s">
        <v>6377</v>
      </c>
      <c r="D2183" s="24" t="s">
        <v>6378</v>
      </c>
      <c r="E2183" s="14" t="s">
        <v>6379</v>
      </c>
      <c r="F2183" s="14" t="s">
        <v>1903</v>
      </c>
      <c r="G2183" s="11">
        <v>9</v>
      </c>
      <c r="H2183" s="15">
        <f>retribucións!$E$60</f>
        <v>6319.04</v>
      </c>
      <c r="I2183" s="11" t="s">
        <v>1349</v>
      </c>
      <c r="J2183" s="24" t="s">
        <v>1350</v>
      </c>
      <c r="K2183" s="11">
        <v>1</v>
      </c>
      <c r="L2183" s="14"/>
      <c r="M2183" s="14"/>
      <c r="N2183" s="12"/>
      <c r="O2183" s="25"/>
      <c r="P2183" s="14"/>
      <c r="Q2183" s="11" t="s">
        <v>15</v>
      </c>
      <c r="R2183" s="16">
        <v>904</v>
      </c>
      <c r="S2183" s="12"/>
      <c r="T2183" s="13" t="s">
        <v>17</v>
      </c>
      <c r="U2183" s="13" t="s">
        <v>6687</v>
      </c>
      <c r="V2183" s="11" t="s">
        <v>119</v>
      </c>
      <c r="W2183" s="14" t="s">
        <v>119</v>
      </c>
      <c r="X2183" s="14" t="s">
        <v>119</v>
      </c>
      <c r="Y2183" s="14" t="s">
        <v>119</v>
      </c>
      <c r="Z2183" s="14" t="s">
        <v>119</v>
      </c>
      <c r="AA2183" s="14"/>
      <c r="AB2183" s="15">
        <f>retribucións!$H$71</f>
        <v>18383.701689600002</v>
      </c>
      <c r="AC2183" s="15">
        <f>retribucións!$H$60</f>
        <v>18626.938628479998</v>
      </c>
      <c r="AD2183" s="15">
        <f>AC2183-AB2183</f>
        <v>243.23693887999616</v>
      </c>
    </row>
    <row r="2184" spans="1:30" ht="15" customHeight="1" x14ac:dyDescent="0.25">
      <c r="A2184" s="13" t="s">
        <v>17</v>
      </c>
      <c r="B2184" s="13" t="s">
        <v>17</v>
      </c>
      <c r="C2184" s="14" t="s">
        <v>6377</v>
      </c>
      <c r="D2184" s="24" t="s">
        <v>6380</v>
      </c>
      <c r="E2184" s="14" t="s">
        <v>6381</v>
      </c>
      <c r="F2184" s="14" t="s">
        <v>2263</v>
      </c>
      <c r="G2184" s="11">
        <v>9</v>
      </c>
      <c r="H2184" s="15">
        <f>retribucións!$E$60</f>
        <v>6319.04</v>
      </c>
      <c r="I2184" s="11" t="s">
        <v>1349</v>
      </c>
      <c r="J2184" s="24" t="s">
        <v>1350</v>
      </c>
      <c r="K2184" s="11">
        <v>1</v>
      </c>
      <c r="L2184" s="14"/>
      <c r="M2184" s="14"/>
      <c r="N2184" s="12"/>
      <c r="O2184" s="25"/>
      <c r="P2184" s="14"/>
      <c r="Q2184" s="11" t="s">
        <v>15</v>
      </c>
      <c r="R2184" s="16" t="s">
        <v>1230</v>
      </c>
      <c r="S2184" s="12"/>
      <c r="T2184" s="13" t="s">
        <v>17</v>
      </c>
      <c r="U2184" s="13" t="s">
        <v>17</v>
      </c>
      <c r="V2184" s="11">
        <v>486</v>
      </c>
      <c r="W2184" s="14" t="s">
        <v>1241</v>
      </c>
      <c r="X2184" s="14" t="s">
        <v>1242</v>
      </c>
      <c r="Y2184" s="14" t="s">
        <v>20</v>
      </c>
      <c r="Z2184" s="14">
        <v>0</v>
      </c>
      <c r="AA2184" s="14"/>
      <c r="AB2184" s="15">
        <f>retribucións!$H$71</f>
        <v>18383.701689600002</v>
      </c>
      <c r="AC2184" s="15">
        <f>retribucións!$H$60</f>
        <v>18626.938628479998</v>
      </c>
      <c r="AD2184" s="15">
        <f t="shared" ref="AD2184:AD2186" si="85">AC2184-AB2184</f>
        <v>243.23693887999616</v>
      </c>
    </row>
    <row r="2185" spans="1:30" ht="15" customHeight="1" x14ac:dyDescent="0.25">
      <c r="A2185" s="13" t="s">
        <v>17</v>
      </c>
      <c r="B2185" s="13" t="s">
        <v>119</v>
      </c>
      <c r="C2185" s="14" t="s">
        <v>6377</v>
      </c>
      <c r="D2185" s="24" t="s">
        <v>6382</v>
      </c>
      <c r="E2185" s="14" t="s">
        <v>6383</v>
      </c>
      <c r="F2185" s="14" t="s">
        <v>2263</v>
      </c>
      <c r="G2185" s="11">
        <v>9</v>
      </c>
      <c r="H2185" s="15">
        <f>retribucións!$E$60</f>
        <v>6319.04</v>
      </c>
      <c r="I2185" s="11" t="s">
        <v>1349</v>
      </c>
      <c r="J2185" s="24" t="s">
        <v>1350</v>
      </c>
      <c r="K2185" s="11">
        <v>1</v>
      </c>
      <c r="L2185" s="14"/>
      <c r="M2185" s="14"/>
      <c r="N2185" s="12"/>
      <c r="O2185" s="25"/>
      <c r="P2185" s="14"/>
      <c r="Q2185" s="11" t="s">
        <v>15</v>
      </c>
      <c r="R2185" s="16" t="s">
        <v>1230</v>
      </c>
      <c r="S2185" s="12"/>
      <c r="T2185" s="13" t="s">
        <v>17</v>
      </c>
      <c r="U2185" s="13" t="s">
        <v>6687</v>
      </c>
      <c r="V2185" s="11" t="s">
        <v>119</v>
      </c>
      <c r="W2185" s="14" t="s">
        <v>119</v>
      </c>
      <c r="X2185" s="14" t="s">
        <v>119</v>
      </c>
      <c r="Y2185" s="14" t="s">
        <v>119</v>
      </c>
      <c r="Z2185" s="14" t="s">
        <v>119</v>
      </c>
      <c r="AA2185" s="14"/>
      <c r="AB2185" s="15">
        <f>retribucións!$H$71</f>
        <v>18383.701689600002</v>
      </c>
      <c r="AC2185" s="15">
        <f>retribucións!$H$60</f>
        <v>18626.938628479998</v>
      </c>
      <c r="AD2185" s="15">
        <f t="shared" si="85"/>
        <v>243.23693887999616</v>
      </c>
    </row>
    <row r="2186" spans="1:30" ht="15" customHeight="1" x14ac:dyDescent="0.25">
      <c r="A2186" s="13" t="s">
        <v>17</v>
      </c>
      <c r="B2186" s="13" t="s">
        <v>17</v>
      </c>
      <c r="C2186" s="14" t="s">
        <v>6377</v>
      </c>
      <c r="D2186" s="24" t="s">
        <v>6384</v>
      </c>
      <c r="E2186" s="14" t="s">
        <v>6385</v>
      </c>
      <c r="F2186" s="14" t="s">
        <v>2263</v>
      </c>
      <c r="G2186" s="11">
        <v>9</v>
      </c>
      <c r="H2186" s="15">
        <f>retribucións!$E$60</f>
        <v>6319.04</v>
      </c>
      <c r="I2186" s="11" t="s">
        <v>1349</v>
      </c>
      <c r="J2186" s="24" t="s">
        <v>1350</v>
      </c>
      <c r="K2186" s="11">
        <v>1</v>
      </c>
      <c r="L2186" s="14"/>
      <c r="M2186" s="14"/>
      <c r="N2186" s="12"/>
      <c r="O2186" s="25"/>
      <c r="P2186" s="14"/>
      <c r="Q2186" s="11" t="s">
        <v>15</v>
      </c>
      <c r="R2186" s="16" t="s">
        <v>1230</v>
      </c>
      <c r="S2186" s="12"/>
      <c r="T2186" s="13" t="s">
        <v>17</v>
      </c>
      <c r="U2186" s="13" t="s">
        <v>17</v>
      </c>
      <c r="V2186" s="11">
        <v>258</v>
      </c>
      <c r="W2186" s="14" t="s">
        <v>1243</v>
      </c>
      <c r="X2186" s="14" t="s">
        <v>1244</v>
      </c>
      <c r="Y2186" s="14" t="s">
        <v>20</v>
      </c>
      <c r="Z2186" s="14">
        <v>0</v>
      </c>
      <c r="AA2186" s="14"/>
      <c r="AB2186" s="15">
        <f>retribucións!$H$71</f>
        <v>18383.701689600002</v>
      </c>
      <c r="AC2186" s="15">
        <f>retribucións!$H$60</f>
        <v>18626.938628479998</v>
      </c>
      <c r="AD2186" s="15">
        <f t="shared" si="85"/>
        <v>243.23693887999616</v>
      </c>
    </row>
    <row r="2187" spans="1:30" ht="15" customHeight="1" x14ac:dyDescent="0.25">
      <c r="A2187" s="13" t="s">
        <v>17</v>
      </c>
      <c r="B2187" s="13" t="s">
        <v>119</v>
      </c>
      <c r="C2187" s="14" t="s">
        <v>6386</v>
      </c>
      <c r="D2187" s="24" t="s">
        <v>6387</v>
      </c>
      <c r="E2187" s="14" t="s">
        <v>6388</v>
      </c>
      <c r="F2187" s="14" t="s">
        <v>1903</v>
      </c>
      <c r="G2187" s="11">
        <v>9</v>
      </c>
      <c r="H2187" s="15">
        <f>retribucións!$E$60</f>
        <v>6319.04</v>
      </c>
      <c r="I2187" s="11" t="s">
        <v>1349</v>
      </c>
      <c r="J2187" s="24" t="s">
        <v>1350</v>
      </c>
      <c r="K2187" s="11">
        <v>1</v>
      </c>
      <c r="L2187" s="14"/>
      <c r="M2187" s="14"/>
      <c r="N2187" s="12"/>
      <c r="O2187" s="25"/>
      <c r="P2187" s="14"/>
      <c r="Q2187" s="11" t="s">
        <v>15</v>
      </c>
      <c r="R2187" s="16">
        <v>904</v>
      </c>
      <c r="S2187" s="12"/>
      <c r="T2187" s="13" t="s">
        <v>17</v>
      </c>
      <c r="U2187" s="13" t="s">
        <v>6687</v>
      </c>
      <c r="V2187" s="11" t="s">
        <v>119</v>
      </c>
      <c r="W2187" s="14" t="s">
        <v>119</v>
      </c>
      <c r="X2187" s="14" t="s">
        <v>119</v>
      </c>
      <c r="Y2187" s="14" t="s">
        <v>119</v>
      </c>
      <c r="Z2187" s="14" t="s">
        <v>119</v>
      </c>
      <c r="AA2187" s="14"/>
      <c r="AB2187" s="15">
        <f>retribucións!$H$71</f>
        <v>18383.701689600002</v>
      </c>
      <c r="AC2187" s="15">
        <f>retribucións!$H$60</f>
        <v>18626.938628479998</v>
      </c>
      <c r="AD2187" s="15">
        <f>AC2187-AB2187</f>
        <v>243.23693887999616</v>
      </c>
    </row>
    <row r="2188" spans="1:30" ht="15" customHeight="1" x14ac:dyDescent="0.25">
      <c r="A2188" s="13" t="s">
        <v>17</v>
      </c>
      <c r="B2188" s="13" t="s">
        <v>119</v>
      </c>
      <c r="C2188" s="14" t="s">
        <v>6386</v>
      </c>
      <c r="D2188" s="24" t="s">
        <v>6389</v>
      </c>
      <c r="E2188" s="14" t="s">
        <v>6390</v>
      </c>
      <c r="F2188" s="14" t="s">
        <v>2263</v>
      </c>
      <c r="G2188" s="11">
        <v>9</v>
      </c>
      <c r="H2188" s="15">
        <f>retribucións!$E$60</f>
        <v>6319.04</v>
      </c>
      <c r="I2188" s="11" t="s">
        <v>1349</v>
      </c>
      <c r="J2188" s="24" t="s">
        <v>1350</v>
      </c>
      <c r="K2188" s="11">
        <v>1</v>
      </c>
      <c r="L2188" s="14"/>
      <c r="M2188" s="14"/>
      <c r="N2188" s="12"/>
      <c r="O2188" s="25"/>
      <c r="P2188" s="14"/>
      <c r="Q2188" s="11" t="s">
        <v>15</v>
      </c>
      <c r="R2188" s="16" t="s">
        <v>1230</v>
      </c>
      <c r="S2188" s="12"/>
      <c r="T2188" s="13" t="s">
        <v>17</v>
      </c>
      <c r="U2188" s="13" t="s">
        <v>6687</v>
      </c>
      <c r="V2188" s="11" t="s">
        <v>119</v>
      </c>
      <c r="W2188" s="14" t="s">
        <v>119</v>
      </c>
      <c r="X2188" s="14" t="s">
        <v>119</v>
      </c>
      <c r="Y2188" s="14" t="s">
        <v>119</v>
      </c>
      <c r="Z2188" s="14" t="s">
        <v>119</v>
      </c>
      <c r="AA2188" s="14"/>
      <c r="AB2188" s="15">
        <f>retribucións!$H$71</f>
        <v>18383.701689600002</v>
      </c>
      <c r="AC2188" s="15">
        <f>retribucións!$H$60</f>
        <v>18626.938628479998</v>
      </c>
      <c r="AD2188" s="15">
        <f t="shared" ref="AD2188:AD2191" si="86">AC2188-AB2188</f>
        <v>243.23693887999616</v>
      </c>
    </row>
    <row r="2189" spans="1:30" ht="15" customHeight="1" x14ac:dyDescent="0.25">
      <c r="A2189" s="13" t="s">
        <v>17</v>
      </c>
      <c r="B2189" s="13" t="s">
        <v>119</v>
      </c>
      <c r="C2189" s="14" t="s">
        <v>6386</v>
      </c>
      <c r="D2189" s="24" t="s">
        <v>6391</v>
      </c>
      <c r="E2189" s="14" t="s">
        <v>6392</v>
      </c>
      <c r="F2189" s="14" t="s">
        <v>2263</v>
      </c>
      <c r="G2189" s="11">
        <v>9</v>
      </c>
      <c r="H2189" s="15">
        <f>retribucións!$E$60</f>
        <v>6319.04</v>
      </c>
      <c r="I2189" s="11" t="s">
        <v>1349</v>
      </c>
      <c r="J2189" s="24" t="s">
        <v>1350</v>
      </c>
      <c r="K2189" s="11">
        <v>1</v>
      </c>
      <c r="L2189" s="14"/>
      <c r="M2189" s="14"/>
      <c r="N2189" s="12"/>
      <c r="O2189" s="25"/>
      <c r="P2189" s="14"/>
      <c r="Q2189" s="11" t="s">
        <v>15</v>
      </c>
      <c r="R2189" s="16" t="s">
        <v>1230</v>
      </c>
      <c r="S2189" s="12"/>
      <c r="T2189" s="13" t="s">
        <v>17</v>
      </c>
      <c r="U2189" s="13" t="s">
        <v>6687</v>
      </c>
      <c r="V2189" s="11" t="s">
        <v>119</v>
      </c>
      <c r="W2189" s="14" t="s">
        <v>119</v>
      </c>
      <c r="X2189" s="14" t="s">
        <v>119</v>
      </c>
      <c r="Y2189" s="14" t="s">
        <v>119</v>
      </c>
      <c r="Z2189" s="14" t="s">
        <v>119</v>
      </c>
      <c r="AA2189" s="14"/>
      <c r="AB2189" s="15">
        <f>retribucións!$H$71</f>
        <v>18383.701689600002</v>
      </c>
      <c r="AC2189" s="15">
        <f>retribucións!$H$60</f>
        <v>18626.938628479998</v>
      </c>
      <c r="AD2189" s="15">
        <f t="shared" si="86"/>
        <v>243.23693887999616</v>
      </c>
    </row>
    <row r="2190" spans="1:30" ht="15" customHeight="1" x14ac:dyDescent="0.25">
      <c r="A2190" s="13" t="s">
        <v>17</v>
      </c>
      <c r="B2190" s="13" t="s">
        <v>17</v>
      </c>
      <c r="C2190" s="14" t="s">
        <v>6386</v>
      </c>
      <c r="D2190" s="24" t="s">
        <v>6393</v>
      </c>
      <c r="E2190" s="14" t="s">
        <v>6394</v>
      </c>
      <c r="F2190" s="14" t="s">
        <v>2263</v>
      </c>
      <c r="G2190" s="11">
        <v>9</v>
      </c>
      <c r="H2190" s="15">
        <f>retribucións!$E$60</f>
        <v>6319.04</v>
      </c>
      <c r="I2190" s="11" t="s">
        <v>1349</v>
      </c>
      <c r="J2190" s="24" t="s">
        <v>1350</v>
      </c>
      <c r="K2190" s="11">
        <v>1</v>
      </c>
      <c r="L2190" s="14"/>
      <c r="M2190" s="14"/>
      <c r="N2190" s="12"/>
      <c r="O2190" s="25"/>
      <c r="P2190" s="14"/>
      <c r="Q2190" s="11" t="s">
        <v>15</v>
      </c>
      <c r="R2190" s="16" t="s">
        <v>1230</v>
      </c>
      <c r="S2190" s="12"/>
      <c r="T2190" s="13" t="s">
        <v>17</v>
      </c>
      <c r="U2190" s="13" t="s">
        <v>17</v>
      </c>
      <c r="V2190" s="11">
        <v>275</v>
      </c>
      <c r="W2190" s="14" t="s">
        <v>1245</v>
      </c>
      <c r="X2190" s="14" t="s">
        <v>1246</v>
      </c>
      <c r="Y2190" s="14" t="s">
        <v>20</v>
      </c>
      <c r="Z2190" s="14">
        <v>0</v>
      </c>
      <c r="AA2190" s="14"/>
      <c r="AB2190" s="15">
        <f>retribucións!$H$71</f>
        <v>18383.701689600002</v>
      </c>
      <c r="AC2190" s="15">
        <f>retribucións!$H$60</f>
        <v>18626.938628479998</v>
      </c>
      <c r="AD2190" s="15">
        <f t="shared" si="86"/>
        <v>243.23693887999616</v>
      </c>
    </row>
    <row r="2191" spans="1:30" ht="15" customHeight="1" x14ac:dyDescent="0.25">
      <c r="A2191" s="13" t="s">
        <v>17</v>
      </c>
      <c r="B2191" s="13" t="s">
        <v>119</v>
      </c>
      <c r="C2191" s="14" t="s">
        <v>6386</v>
      </c>
      <c r="D2191" s="24" t="s">
        <v>6395</v>
      </c>
      <c r="E2191" s="14" t="s">
        <v>6396</v>
      </c>
      <c r="F2191" s="14" t="s">
        <v>2263</v>
      </c>
      <c r="G2191" s="11">
        <v>9</v>
      </c>
      <c r="H2191" s="15">
        <f>retribucións!$E$60</f>
        <v>6319.04</v>
      </c>
      <c r="I2191" s="11" t="s">
        <v>1349</v>
      </c>
      <c r="J2191" s="24" t="s">
        <v>1350</v>
      </c>
      <c r="K2191" s="11">
        <v>1</v>
      </c>
      <c r="L2191" s="14"/>
      <c r="M2191" s="14"/>
      <c r="N2191" s="12"/>
      <c r="O2191" s="25"/>
      <c r="P2191" s="14"/>
      <c r="Q2191" s="11" t="s">
        <v>15</v>
      </c>
      <c r="R2191" s="16" t="s">
        <v>1230</v>
      </c>
      <c r="S2191" s="12"/>
      <c r="T2191" s="13" t="s">
        <v>17</v>
      </c>
      <c r="U2191" s="13" t="s">
        <v>6687</v>
      </c>
      <c r="V2191" s="11" t="s">
        <v>119</v>
      </c>
      <c r="W2191" s="14" t="s">
        <v>119</v>
      </c>
      <c r="X2191" s="14" t="s">
        <v>119</v>
      </c>
      <c r="Y2191" s="14" t="s">
        <v>119</v>
      </c>
      <c r="Z2191" s="14" t="s">
        <v>119</v>
      </c>
      <c r="AA2191" s="14"/>
      <c r="AB2191" s="15">
        <f>retribucións!$H$71</f>
        <v>18383.701689600002</v>
      </c>
      <c r="AC2191" s="15">
        <f>retribucións!$H$60</f>
        <v>18626.938628479998</v>
      </c>
      <c r="AD2191" s="15">
        <f t="shared" si="86"/>
        <v>243.23693887999616</v>
      </c>
    </row>
    <row r="2192" spans="1:30" ht="15" customHeight="1" x14ac:dyDescent="0.25">
      <c r="A2192" s="13" t="s">
        <v>17</v>
      </c>
      <c r="B2192" s="13" t="s">
        <v>17</v>
      </c>
      <c r="C2192" s="14" t="s">
        <v>6397</v>
      </c>
      <c r="D2192" s="24" t="s">
        <v>6398</v>
      </c>
      <c r="E2192" s="14" t="s">
        <v>6399</v>
      </c>
      <c r="F2192" s="14" t="s">
        <v>1903</v>
      </c>
      <c r="G2192" s="11">
        <v>9</v>
      </c>
      <c r="H2192" s="15">
        <f>retribucións!$E$60</f>
        <v>6319.04</v>
      </c>
      <c r="I2192" s="11" t="s">
        <v>1349</v>
      </c>
      <c r="J2192" s="24" t="s">
        <v>1350</v>
      </c>
      <c r="K2192" s="11">
        <v>1</v>
      </c>
      <c r="L2192" s="14"/>
      <c r="M2192" s="14"/>
      <c r="N2192" s="12"/>
      <c r="O2192" s="25"/>
      <c r="P2192" s="14"/>
      <c r="Q2192" s="11" t="s">
        <v>15</v>
      </c>
      <c r="R2192" s="16">
        <v>904</v>
      </c>
      <c r="S2192" s="12"/>
      <c r="T2192" s="13" t="s">
        <v>17</v>
      </c>
      <c r="U2192" s="13" t="s">
        <v>17</v>
      </c>
      <c r="V2192" s="11">
        <v>182</v>
      </c>
      <c r="W2192" s="14" t="s">
        <v>1247</v>
      </c>
      <c r="X2192" s="14" t="s">
        <v>1248</v>
      </c>
      <c r="Y2192" s="14" t="s">
        <v>20</v>
      </c>
      <c r="Z2192" s="14">
        <v>0</v>
      </c>
      <c r="AA2192" s="14"/>
      <c r="AB2192" s="15">
        <f>retribucións!$H$71</f>
        <v>18383.701689600002</v>
      </c>
      <c r="AC2192" s="15">
        <f>retribucións!$H$60</f>
        <v>18626.938628479998</v>
      </c>
      <c r="AD2192" s="15">
        <f>AC2192-AB2192</f>
        <v>243.23693887999616</v>
      </c>
    </row>
    <row r="2193" spans="1:30" ht="15" customHeight="1" x14ac:dyDescent="0.25">
      <c r="A2193" s="13" t="s">
        <v>17</v>
      </c>
      <c r="B2193" s="13" t="s">
        <v>17</v>
      </c>
      <c r="C2193" s="14" t="s">
        <v>6397</v>
      </c>
      <c r="D2193" s="24" t="s">
        <v>6400</v>
      </c>
      <c r="E2193" s="14" t="s">
        <v>6401</v>
      </c>
      <c r="F2193" s="14" t="s">
        <v>2263</v>
      </c>
      <c r="G2193" s="11">
        <v>9</v>
      </c>
      <c r="H2193" s="15">
        <f>retribucións!$E$60</f>
        <v>6319.04</v>
      </c>
      <c r="I2193" s="11" t="s">
        <v>1349</v>
      </c>
      <c r="J2193" s="24" t="s">
        <v>1350</v>
      </c>
      <c r="K2193" s="11">
        <v>1</v>
      </c>
      <c r="L2193" s="14"/>
      <c r="M2193" s="14"/>
      <c r="N2193" s="12"/>
      <c r="O2193" s="25"/>
      <c r="P2193" s="14"/>
      <c r="Q2193" s="11" t="s">
        <v>15</v>
      </c>
      <c r="R2193" s="16" t="s">
        <v>1230</v>
      </c>
      <c r="S2193" s="12"/>
      <c r="T2193" s="13" t="s">
        <v>17</v>
      </c>
      <c r="U2193" s="13" t="s">
        <v>17</v>
      </c>
      <c r="V2193" s="11">
        <v>498</v>
      </c>
      <c r="W2193" s="14" t="s">
        <v>1249</v>
      </c>
      <c r="X2193" s="14" t="s">
        <v>1250</v>
      </c>
      <c r="Y2193" s="14" t="s">
        <v>20</v>
      </c>
      <c r="Z2193" s="14">
        <v>0</v>
      </c>
      <c r="AA2193" s="14"/>
      <c r="AB2193" s="15">
        <f>retribucións!$H$71</f>
        <v>18383.701689600002</v>
      </c>
      <c r="AC2193" s="15">
        <f>retribucións!$H$60</f>
        <v>18626.938628479998</v>
      </c>
      <c r="AD2193" s="15">
        <f t="shared" ref="AD2193:AD2194" si="87">AC2193-AB2193</f>
        <v>243.23693887999616</v>
      </c>
    </row>
    <row r="2194" spans="1:30" ht="15" customHeight="1" x14ac:dyDescent="0.25">
      <c r="A2194" s="13" t="s">
        <v>17</v>
      </c>
      <c r="B2194" s="13" t="s">
        <v>119</v>
      </c>
      <c r="C2194" s="14" t="s">
        <v>6397</v>
      </c>
      <c r="D2194" s="24" t="s">
        <v>6402</v>
      </c>
      <c r="E2194" s="14" t="s">
        <v>6403</v>
      </c>
      <c r="F2194" s="14" t="s">
        <v>2263</v>
      </c>
      <c r="G2194" s="11">
        <v>9</v>
      </c>
      <c r="H2194" s="15">
        <f>retribucións!$E$60</f>
        <v>6319.04</v>
      </c>
      <c r="I2194" s="11" t="s">
        <v>1349</v>
      </c>
      <c r="J2194" s="24" t="s">
        <v>1350</v>
      </c>
      <c r="K2194" s="11">
        <v>1</v>
      </c>
      <c r="L2194" s="14"/>
      <c r="M2194" s="14"/>
      <c r="N2194" s="12"/>
      <c r="O2194" s="25"/>
      <c r="P2194" s="14"/>
      <c r="Q2194" s="11" t="s">
        <v>15</v>
      </c>
      <c r="R2194" s="16" t="s">
        <v>1230</v>
      </c>
      <c r="S2194" s="12"/>
      <c r="T2194" s="13" t="s">
        <v>17</v>
      </c>
      <c r="U2194" s="13" t="s">
        <v>6687</v>
      </c>
      <c r="V2194" s="11" t="s">
        <v>119</v>
      </c>
      <c r="W2194" s="14" t="s">
        <v>119</v>
      </c>
      <c r="X2194" s="14" t="s">
        <v>119</v>
      </c>
      <c r="Y2194" s="14" t="s">
        <v>119</v>
      </c>
      <c r="Z2194" s="14" t="s">
        <v>119</v>
      </c>
      <c r="AA2194" s="14"/>
      <c r="AB2194" s="15">
        <f>retribucións!$H$71</f>
        <v>18383.701689600002</v>
      </c>
      <c r="AC2194" s="15">
        <f>retribucións!$H$60</f>
        <v>18626.938628479998</v>
      </c>
      <c r="AD2194" s="15">
        <f t="shared" si="87"/>
        <v>243.23693887999616</v>
      </c>
    </row>
    <row r="2195" spans="1:30" ht="15" customHeight="1" x14ac:dyDescent="0.25">
      <c r="A2195" s="13" t="s">
        <v>17</v>
      </c>
      <c r="B2195" s="13" t="s">
        <v>119</v>
      </c>
      <c r="C2195" s="14" t="s">
        <v>6404</v>
      </c>
      <c r="D2195" s="24" t="s">
        <v>6405</v>
      </c>
      <c r="E2195" s="14" t="s">
        <v>6406</v>
      </c>
      <c r="F2195" s="14" t="s">
        <v>1903</v>
      </c>
      <c r="G2195" s="11">
        <v>9</v>
      </c>
      <c r="H2195" s="15">
        <f>retribucións!$E$60</f>
        <v>6319.04</v>
      </c>
      <c r="I2195" s="11" t="s">
        <v>1349</v>
      </c>
      <c r="J2195" s="24" t="s">
        <v>1350</v>
      </c>
      <c r="K2195" s="11">
        <v>1</v>
      </c>
      <c r="L2195" s="14"/>
      <c r="M2195" s="14"/>
      <c r="N2195" s="12"/>
      <c r="O2195" s="25"/>
      <c r="P2195" s="14"/>
      <c r="Q2195" s="11" t="s">
        <v>15</v>
      </c>
      <c r="R2195" s="16">
        <v>4555</v>
      </c>
      <c r="S2195" s="12"/>
      <c r="T2195" s="13" t="s">
        <v>17</v>
      </c>
      <c r="U2195" s="13" t="s">
        <v>6687</v>
      </c>
      <c r="V2195" s="11" t="s">
        <v>119</v>
      </c>
      <c r="W2195" s="14" t="s">
        <v>119</v>
      </c>
      <c r="X2195" s="14" t="s">
        <v>119</v>
      </c>
      <c r="Y2195" s="14" t="s">
        <v>119</v>
      </c>
      <c r="Z2195" s="14" t="s">
        <v>119</v>
      </c>
      <c r="AA2195" s="14"/>
      <c r="AB2195" s="15">
        <f>retribucións!$H$71</f>
        <v>18383.701689600002</v>
      </c>
      <c r="AC2195" s="15">
        <f>retribucións!$H$60</f>
        <v>18626.938628479998</v>
      </c>
      <c r="AD2195" s="15">
        <f>AC2195-AB2195</f>
        <v>243.23693887999616</v>
      </c>
    </row>
    <row r="2196" spans="1:30" ht="15" customHeight="1" x14ac:dyDescent="0.25">
      <c r="A2196" s="13" t="s">
        <v>17</v>
      </c>
      <c r="B2196" s="13" t="s">
        <v>119</v>
      </c>
      <c r="C2196" s="14" t="s">
        <v>6404</v>
      </c>
      <c r="D2196" s="24" t="s">
        <v>6407</v>
      </c>
      <c r="E2196" s="14" t="s">
        <v>6408</v>
      </c>
      <c r="F2196" s="14" t="s">
        <v>2263</v>
      </c>
      <c r="G2196" s="11">
        <v>9</v>
      </c>
      <c r="H2196" s="15">
        <f>retribucións!$E$60</f>
        <v>6319.04</v>
      </c>
      <c r="I2196" s="11" t="s">
        <v>1349</v>
      </c>
      <c r="J2196" s="24" t="s">
        <v>1350</v>
      </c>
      <c r="K2196" s="11">
        <v>1</v>
      </c>
      <c r="L2196" s="14"/>
      <c r="M2196" s="14"/>
      <c r="N2196" s="12"/>
      <c r="O2196" s="25"/>
      <c r="P2196" s="14"/>
      <c r="Q2196" s="11" t="s">
        <v>15</v>
      </c>
      <c r="R2196" s="16" t="s">
        <v>1230</v>
      </c>
      <c r="S2196" s="12"/>
      <c r="T2196" s="13" t="s">
        <v>17</v>
      </c>
      <c r="U2196" s="13" t="s">
        <v>6687</v>
      </c>
      <c r="V2196" s="11" t="s">
        <v>119</v>
      </c>
      <c r="W2196" s="14" t="s">
        <v>119</v>
      </c>
      <c r="X2196" s="14" t="s">
        <v>119</v>
      </c>
      <c r="Y2196" s="14" t="s">
        <v>119</v>
      </c>
      <c r="Z2196" s="14" t="s">
        <v>119</v>
      </c>
      <c r="AA2196" s="14"/>
      <c r="AB2196" s="15">
        <f>retribucións!$H$71</f>
        <v>18383.701689600002</v>
      </c>
      <c r="AC2196" s="15">
        <f>retribucións!$H$60</f>
        <v>18626.938628479998</v>
      </c>
      <c r="AD2196" s="15">
        <f t="shared" ref="AD2196:AD2199" si="88">AC2196-AB2196</f>
        <v>243.23693887999616</v>
      </c>
    </row>
    <row r="2197" spans="1:30" ht="15" customHeight="1" x14ac:dyDescent="0.25">
      <c r="A2197" s="13" t="s">
        <v>17</v>
      </c>
      <c r="B2197" s="13" t="s">
        <v>7276</v>
      </c>
      <c r="C2197" s="14" t="s">
        <v>6404</v>
      </c>
      <c r="D2197" s="24" t="s">
        <v>6409</v>
      </c>
      <c r="E2197" s="14" t="s">
        <v>6410</v>
      </c>
      <c r="F2197" s="14" t="s">
        <v>2263</v>
      </c>
      <c r="G2197" s="11">
        <v>9</v>
      </c>
      <c r="H2197" s="15">
        <f>retribucións!$E$60</f>
        <v>6319.04</v>
      </c>
      <c r="I2197" s="11" t="s">
        <v>1349</v>
      </c>
      <c r="J2197" s="24" t="s">
        <v>1350</v>
      </c>
      <c r="K2197" s="11">
        <v>1</v>
      </c>
      <c r="L2197" s="14"/>
      <c r="M2197" s="14"/>
      <c r="N2197" s="12"/>
      <c r="O2197" s="25"/>
      <c r="P2197" s="14"/>
      <c r="Q2197" s="11" t="s">
        <v>15</v>
      </c>
      <c r="R2197" s="16" t="s">
        <v>1230</v>
      </c>
      <c r="S2197" s="12"/>
      <c r="T2197" s="13" t="s">
        <v>17</v>
      </c>
      <c r="U2197" s="13" t="s">
        <v>17</v>
      </c>
      <c r="V2197" s="11" t="s">
        <v>119</v>
      </c>
      <c r="W2197" s="14" t="s">
        <v>119</v>
      </c>
      <c r="X2197" s="14" t="s">
        <v>119</v>
      </c>
      <c r="Y2197" s="14" t="s">
        <v>119</v>
      </c>
      <c r="Z2197" s="14" t="s">
        <v>119</v>
      </c>
      <c r="AA2197" s="14"/>
      <c r="AB2197" s="15">
        <f>retribucións!$H$71</f>
        <v>18383.701689600002</v>
      </c>
      <c r="AC2197" s="15">
        <f>retribucións!$H$60</f>
        <v>18626.938628479998</v>
      </c>
      <c r="AD2197" s="15">
        <f t="shared" si="88"/>
        <v>243.23693887999616</v>
      </c>
    </row>
    <row r="2198" spans="1:30" ht="15" customHeight="1" x14ac:dyDescent="0.25">
      <c r="A2198" s="13" t="s">
        <v>17</v>
      </c>
      <c r="B2198" s="13" t="s">
        <v>119</v>
      </c>
      <c r="C2198" s="14" t="s">
        <v>6404</v>
      </c>
      <c r="D2198" s="24" t="s">
        <v>6411</v>
      </c>
      <c r="E2198" s="14" t="s">
        <v>6412</v>
      </c>
      <c r="F2198" s="14" t="s">
        <v>2263</v>
      </c>
      <c r="G2198" s="11">
        <v>9</v>
      </c>
      <c r="H2198" s="15">
        <f>retribucións!$E$60</f>
        <v>6319.04</v>
      </c>
      <c r="I2198" s="11" t="s">
        <v>1349</v>
      </c>
      <c r="J2198" s="24" t="s">
        <v>1350</v>
      </c>
      <c r="K2198" s="11">
        <v>1</v>
      </c>
      <c r="L2198" s="14"/>
      <c r="M2198" s="14"/>
      <c r="N2198" s="12"/>
      <c r="O2198" s="25"/>
      <c r="P2198" s="14"/>
      <c r="Q2198" s="11" t="s">
        <v>15</v>
      </c>
      <c r="R2198" s="16">
        <v>4203</v>
      </c>
      <c r="S2198" s="12"/>
      <c r="T2198" s="13" t="s">
        <v>17</v>
      </c>
      <c r="U2198" s="13" t="s">
        <v>6687</v>
      </c>
      <c r="V2198" s="11" t="s">
        <v>119</v>
      </c>
      <c r="W2198" s="14" t="s">
        <v>119</v>
      </c>
      <c r="X2198" s="14" t="s">
        <v>119</v>
      </c>
      <c r="Y2198" s="14" t="s">
        <v>119</v>
      </c>
      <c r="Z2198" s="14" t="s">
        <v>119</v>
      </c>
      <c r="AA2198" s="14"/>
      <c r="AB2198" s="15">
        <f>retribucións!$H$71</f>
        <v>18383.701689600002</v>
      </c>
      <c r="AC2198" s="15">
        <f>retribucións!$H$60</f>
        <v>18626.938628479998</v>
      </c>
      <c r="AD2198" s="15">
        <f t="shared" si="88"/>
        <v>243.23693887999616</v>
      </c>
    </row>
    <row r="2199" spans="1:30" ht="15" customHeight="1" x14ac:dyDescent="0.25">
      <c r="A2199" s="13" t="s">
        <v>17</v>
      </c>
      <c r="B2199" s="13" t="s">
        <v>17</v>
      </c>
      <c r="C2199" s="14" t="s">
        <v>6404</v>
      </c>
      <c r="D2199" s="24" t="s">
        <v>6413</v>
      </c>
      <c r="E2199" s="14" t="s">
        <v>6414</v>
      </c>
      <c r="F2199" s="14" t="s">
        <v>2263</v>
      </c>
      <c r="G2199" s="11">
        <v>9</v>
      </c>
      <c r="H2199" s="15">
        <f>retribucións!$E$60</f>
        <v>6319.04</v>
      </c>
      <c r="I2199" s="11" t="s">
        <v>1349</v>
      </c>
      <c r="J2199" s="24" t="s">
        <v>1350</v>
      </c>
      <c r="K2199" s="11">
        <v>1</v>
      </c>
      <c r="L2199" s="14"/>
      <c r="M2199" s="14"/>
      <c r="N2199" s="12"/>
      <c r="O2199" s="25"/>
      <c r="P2199" s="14"/>
      <c r="Q2199" s="11" t="s">
        <v>15</v>
      </c>
      <c r="R2199" s="16" t="s">
        <v>1230</v>
      </c>
      <c r="S2199" s="12"/>
      <c r="T2199" s="13" t="s">
        <v>17</v>
      </c>
      <c r="U2199" s="13" t="s">
        <v>17</v>
      </c>
      <c r="V2199" s="11">
        <v>355</v>
      </c>
      <c r="W2199" s="14" t="s">
        <v>1251</v>
      </c>
      <c r="X2199" s="14" t="s">
        <v>1252</v>
      </c>
      <c r="Y2199" s="14" t="s">
        <v>44</v>
      </c>
      <c r="Z2199" s="14">
        <v>0</v>
      </c>
      <c r="AA2199" s="14"/>
      <c r="AB2199" s="15">
        <f>retribucións!$H$71</f>
        <v>18383.701689600002</v>
      </c>
      <c r="AC2199" s="15">
        <f>retribucións!$H$60</f>
        <v>18626.938628479998</v>
      </c>
      <c r="AD2199" s="15">
        <f t="shared" si="88"/>
        <v>243.23693887999616</v>
      </c>
    </row>
    <row r="2200" spans="1:30" ht="15" customHeight="1" x14ac:dyDescent="0.25">
      <c r="A2200" s="13" t="s">
        <v>17</v>
      </c>
      <c r="B2200" s="13" t="s">
        <v>119</v>
      </c>
      <c r="C2200" s="14" t="s">
        <v>6415</v>
      </c>
      <c r="D2200" s="24" t="s">
        <v>6416</v>
      </c>
      <c r="E2200" s="14" t="s">
        <v>6417</v>
      </c>
      <c r="F2200" s="14" t="s">
        <v>1903</v>
      </c>
      <c r="G2200" s="11">
        <v>9</v>
      </c>
      <c r="H2200" s="15">
        <f>retribucións!$E$60</f>
        <v>6319.04</v>
      </c>
      <c r="I2200" s="11" t="s">
        <v>1349</v>
      </c>
      <c r="J2200" s="24" t="s">
        <v>1350</v>
      </c>
      <c r="K2200" s="11">
        <v>1</v>
      </c>
      <c r="L2200" s="14"/>
      <c r="M2200" s="14"/>
      <c r="N2200" s="12"/>
      <c r="O2200" s="25"/>
      <c r="P2200" s="14"/>
      <c r="Q2200" s="11" t="s">
        <v>15</v>
      </c>
      <c r="R2200" s="16">
        <v>4555</v>
      </c>
      <c r="S2200" s="12"/>
      <c r="T2200" s="13" t="s">
        <v>17</v>
      </c>
      <c r="U2200" s="13" t="s">
        <v>6687</v>
      </c>
      <c r="V2200" s="11" t="s">
        <v>119</v>
      </c>
      <c r="W2200" s="14" t="s">
        <v>119</v>
      </c>
      <c r="X2200" s="14" t="s">
        <v>119</v>
      </c>
      <c r="Y2200" s="14" t="s">
        <v>119</v>
      </c>
      <c r="Z2200" s="14" t="s">
        <v>119</v>
      </c>
      <c r="AA2200" s="14"/>
      <c r="AB2200" s="15">
        <f>retribucións!$H$71</f>
        <v>18383.701689600002</v>
      </c>
      <c r="AC2200" s="15">
        <f>retribucións!$H$60</f>
        <v>18626.938628479998</v>
      </c>
      <c r="AD2200" s="15">
        <f>AC2200-AB2200</f>
        <v>243.23693887999616</v>
      </c>
    </row>
    <row r="2201" spans="1:30" ht="15" customHeight="1" x14ac:dyDescent="0.25">
      <c r="A2201" s="13" t="s">
        <v>17</v>
      </c>
      <c r="B2201" s="13" t="s">
        <v>119</v>
      </c>
      <c r="C2201" s="14" t="s">
        <v>6415</v>
      </c>
      <c r="D2201" s="24" t="s">
        <v>6418</v>
      </c>
      <c r="E2201" s="14" t="s">
        <v>6419</v>
      </c>
      <c r="F2201" s="14" t="s">
        <v>2263</v>
      </c>
      <c r="G2201" s="11">
        <v>9</v>
      </c>
      <c r="H2201" s="15">
        <f>retribucións!$E$60</f>
        <v>6319.04</v>
      </c>
      <c r="I2201" s="11" t="s">
        <v>1349</v>
      </c>
      <c r="J2201" s="24" t="s">
        <v>1350</v>
      </c>
      <c r="K2201" s="11">
        <v>1</v>
      </c>
      <c r="L2201" s="14"/>
      <c r="M2201" s="14"/>
      <c r="N2201" s="12"/>
      <c r="O2201" s="25"/>
      <c r="P2201" s="14"/>
      <c r="Q2201" s="11" t="s">
        <v>15</v>
      </c>
      <c r="R2201" s="16" t="s">
        <v>6420</v>
      </c>
      <c r="S2201" s="12"/>
      <c r="T2201" s="13" t="s">
        <v>17</v>
      </c>
      <c r="U2201" s="13" t="s">
        <v>6687</v>
      </c>
      <c r="V2201" s="11" t="s">
        <v>119</v>
      </c>
      <c r="W2201" s="14" t="s">
        <v>119</v>
      </c>
      <c r="X2201" s="14" t="s">
        <v>119</v>
      </c>
      <c r="Y2201" s="14" t="s">
        <v>119</v>
      </c>
      <c r="Z2201" s="14" t="s">
        <v>119</v>
      </c>
      <c r="AA2201" s="14"/>
      <c r="AB2201" s="15">
        <f>retribucións!$H$71</f>
        <v>18383.701689600002</v>
      </c>
      <c r="AC2201" s="15">
        <f>retribucións!$H$60</f>
        <v>18626.938628479998</v>
      </c>
      <c r="AD2201" s="15">
        <f t="shared" ref="AD2201:AD2204" si="89">AC2201-AB2201</f>
        <v>243.23693887999616</v>
      </c>
    </row>
    <row r="2202" spans="1:30" ht="15" customHeight="1" x14ac:dyDescent="0.25">
      <c r="A2202" s="13" t="s">
        <v>17</v>
      </c>
      <c r="B2202" s="13" t="s">
        <v>17</v>
      </c>
      <c r="C2202" s="14" t="s">
        <v>6415</v>
      </c>
      <c r="D2202" s="24" t="s">
        <v>6421</v>
      </c>
      <c r="E2202" s="14" t="s">
        <v>6422</v>
      </c>
      <c r="F2202" s="14" t="s">
        <v>2263</v>
      </c>
      <c r="G2202" s="11">
        <v>9</v>
      </c>
      <c r="H2202" s="15">
        <f>retribucións!$E$60</f>
        <v>6319.04</v>
      </c>
      <c r="I2202" s="11" t="s">
        <v>1349</v>
      </c>
      <c r="J2202" s="24" t="s">
        <v>1350</v>
      </c>
      <c r="K2202" s="11">
        <v>1</v>
      </c>
      <c r="L2202" s="14"/>
      <c r="M2202" s="14"/>
      <c r="N2202" s="12"/>
      <c r="O2202" s="25"/>
      <c r="P2202" s="14"/>
      <c r="Q2202" s="11" t="s">
        <v>15</v>
      </c>
      <c r="R2202" s="16" t="s">
        <v>1230</v>
      </c>
      <c r="S2202" s="12"/>
      <c r="T2202" s="13" t="s">
        <v>17</v>
      </c>
      <c r="U2202" s="13" t="s">
        <v>17</v>
      </c>
      <c r="V2202" s="11">
        <v>152</v>
      </c>
      <c r="W2202" s="14" t="s">
        <v>1253</v>
      </c>
      <c r="X2202" s="14" t="s">
        <v>1254</v>
      </c>
      <c r="Y2202" s="14" t="s">
        <v>20</v>
      </c>
      <c r="Z2202" s="14">
        <v>0</v>
      </c>
      <c r="AA2202" s="14"/>
      <c r="AB2202" s="15">
        <f>retribucións!$H$71</f>
        <v>18383.701689600002</v>
      </c>
      <c r="AC2202" s="15">
        <f>retribucións!$H$60</f>
        <v>18626.938628479998</v>
      </c>
      <c r="AD2202" s="15">
        <f t="shared" si="89"/>
        <v>243.23693887999616</v>
      </c>
    </row>
    <row r="2203" spans="1:30" ht="15" customHeight="1" x14ac:dyDescent="0.25">
      <c r="A2203" s="13" t="s">
        <v>17</v>
      </c>
      <c r="B2203" s="13" t="s">
        <v>119</v>
      </c>
      <c r="C2203" s="14" t="s">
        <v>6415</v>
      </c>
      <c r="D2203" s="24" t="s">
        <v>6423</v>
      </c>
      <c r="E2203" s="14" t="s">
        <v>6424</v>
      </c>
      <c r="F2203" s="14" t="s">
        <v>2263</v>
      </c>
      <c r="G2203" s="11">
        <v>9</v>
      </c>
      <c r="H2203" s="15">
        <f>retribucións!$E$60</f>
        <v>6319.04</v>
      </c>
      <c r="I2203" s="11" t="s">
        <v>1349</v>
      </c>
      <c r="J2203" s="24" t="s">
        <v>1350</v>
      </c>
      <c r="K2203" s="11">
        <v>1</v>
      </c>
      <c r="L2203" s="14"/>
      <c r="M2203" s="14"/>
      <c r="N2203" s="12"/>
      <c r="O2203" s="25"/>
      <c r="P2203" s="14"/>
      <c r="Q2203" s="11" t="s">
        <v>15</v>
      </c>
      <c r="R2203" s="16" t="s">
        <v>1230</v>
      </c>
      <c r="S2203" s="12"/>
      <c r="T2203" s="13" t="s">
        <v>17</v>
      </c>
      <c r="U2203" s="13" t="s">
        <v>6687</v>
      </c>
      <c r="V2203" s="11" t="s">
        <v>119</v>
      </c>
      <c r="W2203" s="14" t="s">
        <v>119</v>
      </c>
      <c r="X2203" s="14" t="s">
        <v>119</v>
      </c>
      <c r="Y2203" s="14" t="s">
        <v>119</v>
      </c>
      <c r="Z2203" s="14" t="s">
        <v>119</v>
      </c>
      <c r="AA2203" s="14"/>
      <c r="AB2203" s="15">
        <f>retribucións!$H$71</f>
        <v>18383.701689600002</v>
      </c>
      <c r="AC2203" s="15">
        <f>retribucións!$H$60</f>
        <v>18626.938628479998</v>
      </c>
      <c r="AD2203" s="15">
        <f t="shared" si="89"/>
        <v>243.23693887999616</v>
      </c>
    </row>
    <row r="2204" spans="1:30" ht="15" customHeight="1" x14ac:dyDescent="0.25">
      <c r="A2204" s="13" t="s">
        <v>17</v>
      </c>
      <c r="B2204" s="13" t="s">
        <v>17</v>
      </c>
      <c r="C2204" s="14" t="s">
        <v>6415</v>
      </c>
      <c r="D2204" s="24" t="s">
        <v>6425</v>
      </c>
      <c r="E2204" s="14" t="s">
        <v>6426</v>
      </c>
      <c r="F2204" s="14" t="s">
        <v>2263</v>
      </c>
      <c r="G2204" s="11">
        <v>9</v>
      </c>
      <c r="H2204" s="15">
        <f>retribucións!$E$60</f>
        <v>6319.04</v>
      </c>
      <c r="I2204" s="11" t="s">
        <v>1349</v>
      </c>
      <c r="J2204" s="24" t="s">
        <v>1350</v>
      </c>
      <c r="K2204" s="11">
        <v>1</v>
      </c>
      <c r="L2204" s="14"/>
      <c r="M2204" s="14"/>
      <c r="N2204" s="12"/>
      <c r="O2204" s="25"/>
      <c r="P2204" s="14"/>
      <c r="Q2204" s="11" t="s">
        <v>15</v>
      </c>
      <c r="R2204" s="16" t="s">
        <v>1230</v>
      </c>
      <c r="S2204" s="12"/>
      <c r="T2204" s="13" t="s">
        <v>17</v>
      </c>
      <c r="U2204" s="13" t="s">
        <v>17</v>
      </c>
      <c r="V2204" s="11">
        <v>111</v>
      </c>
      <c r="W2204" s="14" t="s">
        <v>1255</v>
      </c>
      <c r="X2204" s="14" t="s">
        <v>1256</v>
      </c>
      <c r="Y2204" s="14" t="s">
        <v>20</v>
      </c>
      <c r="Z2204" s="14">
        <v>0</v>
      </c>
      <c r="AA2204" s="14"/>
      <c r="AB2204" s="15">
        <f>retribucións!$H$71</f>
        <v>18383.701689600002</v>
      </c>
      <c r="AC2204" s="15">
        <f>retribucións!$H$60</f>
        <v>18626.938628479998</v>
      </c>
      <c r="AD2204" s="15">
        <f t="shared" si="89"/>
        <v>243.23693887999616</v>
      </c>
    </row>
    <row r="2205" spans="1:30" ht="15" customHeight="1" x14ac:dyDescent="0.25">
      <c r="A2205" s="13" t="s">
        <v>17</v>
      </c>
      <c r="B2205" s="13" t="s">
        <v>119</v>
      </c>
      <c r="C2205" s="14" t="s">
        <v>6427</v>
      </c>
      <c r="D2205" s="24" t="s">
        <v>6428</v>
      </c>
      <c r="E2205" s="14" t="s">
        <v>6429</v>
      </c>
      <c r="F2205" s="14" t="s">
        <v>1903</v>
      </c>
      <c r="G2205" s="11">
        <v>9</v>
      </c>
      <c r="H2205" s="15">
        <f>retribucións!$E$60</f>
        <v>6319.04</v>
      </c>
      <c r="I2205" s="11" t="s">
        <v>1349</v>
      </c>
      <c r="J2205" s="24" t="s">
        <v>1350</v>
      </c>
      <c r="K2205" s="11">
        <v>1</v>
      </c>
      <c r="L2205" s="14"/>
      <c r="M2205" s="14"/>
      <c r="N2205" s="12"/>
      <c r="O2205" s="25"/>
      <c r="P2205" s="14"/>
      <c r="Q2205" s="11" t="s">
        <v>15</v>
      </c>
      <c r="R2205" s="16">
        <v>904</v>
      </c>
      <c r="S2205" s="12"/>
      <c r="T2205" s="13" t="s">
        <v>17</v>
      </c>
      <c r="U2205" s="13" t="s">
        <v>6687</v>
      </c>
      <c r="V2205" s="11" t="s">
        <v>119</v>
      </c>
      <c r="W2205" s="14" t="s">
        <v>119</v>
      </c>
      <c r="X2205" s="14" t="s">
        <v>119</v>
      </c>
      <c r="Y2205" s="14" t="s">
        <v>119</v>
      </c>
      <c r="Z2205" s="14" t="s">
        <v>119</v>
      </c>
      <c r="AA2205" s="14"/>
      <c r="AB2205" s="15">
        <f>retribucións!$H$71</f>
        <v>18383.701689600002</v>
      </c>
      <c r="AC2205" s="15">
        <f>retribucións!$H$60</f>
        <v>18626.938628479998</v>
      </c>
      <c r="AD2205" s="15">
        <f>AC2205-AB2205</f>
        <v>243.23693887999616</v>
      </c>
    </row>
    <row r="2206" spans="1:30" ht="15" customHeight="1" x14ac:dyDescent="0.25">
      <c r="A2206" s="13" t="s">
        <v>17</v>
      </c>
      <c r="B2206" s="13" t="s">
        <v>119</v>
      </c>
      <c r="C2206" s="14" t="s">
        <v>6427</v>
      </c>
      <c r="D2206" s="24" t="s">
        <v>6430</v>
      </c>
      <c r="E2206" s="14" t="s">
        <v>6431</v>
      </c>
      <c r="F2206" s="14" t="s">
        <v>2263</v>
      </c>
      <c r="G2206" s="11">
        <v>9</v>
      </c>
      <c r="H2206" s="15">
        <f>retribucións!$E$60</f>
        <v>6319.04</v>
      </c>
      <c r="I2206" s="11" t="s">
        <v>1349</v>
      </c>
      <c r="J2206" s="24" t="s">
        <v>1350</v>
      </c>
      <c r="K2206" s="11">
        <v>1</v>
      </c>
      <c r="L2206" s="14"/>
      <c r="M2206" s="14"/>
      <c r="N2206" s="12"/>
      <c r="O2206" s="25"/>
      <c r="P2206" s="14"/>
      <c r="Q2206" s="11" t="s">
        <v>15</v>
      </c>
      <c r="R2206" s="16" t="s">
        <v>1230</v>
      </c>
      <c r="S2206" s="12"/>
      <c r="T2206" s="13" t="s">
        <v>17</v>
      </c>
      <c r="U2206" s="13" t="s">
        <v>6687</v>
      </c>
      <c r="V2206" s="11" t="s">
        <v>119</v>
      </c>
      <c r="W2206" s="14" t="s">
        <v>119</v>
      </c>
      <c r="X2206" s="14" t="s">
        <v>119</v>
      </c>
      <c r="Y2206" s="14" t="s">
        <v>119</v>
      </c>
      <c r="Z2206" s="14" t="s">
        <v>119</v>
      </c>
      <c r="AA2206" s="14"/>
      <c r="AB2206" s="15">
        <f>retribucións!$H$71</f>
        <v>18383.701689600002</v>
      </c>
      <c r="AC2206" s="15">
        <f>retribucións!$H$60</f>
        <v>18626.938628479998</v>
      </c>
      <c r="AD2206" s="15">
        <f t="shared" ref="AD2206:AD2209" si="90">AC2206-AB2206</f>
        <v>243.23693887999616</v>
      </c>
    </row>
    <row r="2207" spans="1:30" ht="15" customHeight="1" x14ac:dyDescent="0.25">
      <c r="A2207" s="13" t="s">
        <v>17</v>
      </c>
      <c r="B2207" s="13" t="s">
        <v>119</v>
      </c>
      <c r="C2207" s="14" t="s">
        <v>6427</v>
      </c>
      <c r="D2207" s="24" t="s">
        <v>6432</v>
      </c>
      <c r="E2207" s="14" t="s">
        <v>6433</v>
      </c>
      <c r="F2207" s="14" t="s">
        <v>2263</v>
      </c>
      <c r="G2207" s="11">
        <v>9</v>
      </c>
      <c r="H2207" s="15">
        <f>retribucións!$E$60</f>
        <v>6319.04</v>
      </c>
      <c r="I2207" s="11" t="s">
        <v>1349</v>
      </c>
      <c r="J2207" s="24" t="s">
        <v>1350</v>
      </c>
      <c r="K2207" s="11">
        <v>1</v>
      </c>
      <c r="L2207" s="14"/>
      <c r="M2207" s="14"/>
      <c r="N2207" s="12"/>
      <c r="O2207" s="25"/>
      <c r="P2207" s="14"/>
      <c r="Q2207" s="11" t="s">
        <v>15</v>
      </c>
      <c r="R2207" s="16" t="s">
        <v>1230</v>
      </c>
      <c r="S2207" s="12"/>
      <c r="T2207" s="13" t="s">
        <v>17</v>
      </c>
      <c r="U2207" s="13" t="s">
        <v>6687</v>
      </c>
      <c r="V2207" s="11" t="s">
        <v>119</v>
      </c>
      <c r="W2207" s="14" t="s">
        <v>119</v>
      </c>
      <c r="X2207" s="14" t="s">
        <v>119</v>
      </c>
      <c r="Y2207" s="14" t="s">
        <v>119</v>
      </c>
      <c r="Z2207" s="14" t="s">
        <v>119</v>
      </c>
      <c r="AA2207" s="14"/>
      <c r="AB2207" s="15">
        <f>retribucións!$H$71</f>
        <v>18383.701689600002</v>
      </c>
      <c r="AC2207" s="15">
        <f>retribucións!$H$60</f>
        <v>18626.938628479998</v>
      </c>
      <c r="AD2207" s="15">
        <f t="shared" si="90"/>
        <v>243.23693887999616</v>
      </c>
    </row>
    <row r="2208" spans="1:30" ht="15" customHeight="1" x14ac:dyDescent="0.25">
      <c r="A2208" s="13" t="s">
        <v>17</v>
      </c>
      <c r="B2208" s="13" t="s">
        <v>119</v>
      </c>
      <c r="C2208" s="14" t="s">
        <v>6427</v>
      </c>
      <c r="D2208" s="24" t="s">
        <v>6434</v>
      </c>
      <c r="E2208" s="14" t="s">
        <v>6435</v>
      </c>
      <c r="F2208" s="14" t="s">
        <v>2263</v>
      </c>
      <c r="G2208" s="11">
        <v>9</v>
      </c>
      <c r="H2208" s="15">
        <f>retribucións!$E$60</f>
        <v>6319.04</v>
      </c>
      <c r="I2208" s="11" t="s">
        <v>1349</v>
      </c>
      <c r="J2208" s="24" t="s">
        <v>1350</v>
      </c>
      <c r="K2208" s="11">
        <v>1</v>
      </c>
      <c r="L2208" s="14"/>
      <c r="M2208" s="14"/>
      <c r="N2208" s="12"/>
      <c r="O2208" s="25"/>
      <c r="P2208" s="14"/>
      <c r="Q2208" s="11" t="s">
        <v>15</v>
      </c>
      <c r="R2208" s="16" t="s">
        <v>1230</v>
      </c>
      <c r="S2208" s="12"/>
      <c r="T2208" s="13" t="s">
        <v>17</v>
      </c>
      <c r="U2208" s="13" t="s">
        <v>6687</v>
      </c>
      <c r="V2208" s="11" t="s">
        <v>119</v>
      </c>
      <c r="W2208" s="14" t="s">
        <v>119</v>
      </c>
      <c r="X2208" s="14" t="s">
        <v>119</v>
      </c>
      <c r="Y2208" s="14" t="s">
        <v>119</v>
      </c>
      <c r="Z2208" s="14" t="s">
        <v>119</v>
      </c>
      <c r="AA2208" s="14"/>
      <c r="AB2208" s="15">
        <f>retribucións!$H$71</f>
        <v>18383.701689600002</v>
      </c>
      <c r="AC2208" s="15">
        <f>retribucións!$H$60</f>
        <v>18626.938628479998</v>
      </c>
      <c r="AD2208" s="15">
        <f t="shared" si="90"/>
        <v>243.23693887999616</v>
      </c>
    </row>
    <row r="2209" spans="1:30" ht="15" customHeight="1" x14ac:dyDescent="0.25">
      <c r="A2209" s="13" t="s">
        <v>17</v>
      </c>
      <c r="B2209" s="13" t="s">
        <v>119</v>
      </c>
      <c r="C2209" s="14" t="s">
        <v>6427</v>
      </c>
      <c r="D2209" s="24" t="s">
        <v>6436</v>
      </c>
      <c r="E2209" s="14" t="s">
        <v>6437</v>
      </c>
      <c r="F2209" s="14" t="s">
        <v>2263</v>
      </c>
      <c r="G2209" s="11">
        <v>9</v>
      </c>
      <c r="H2209" s="15">
        <f>retribucións!$E$60</f>
        <v>6319.04</v>
      </c>
      <c r="I2209" s="11" t="s">
        <v>1349</v>
      </c>
      <c r="J2209" s="24" t="s">
        <v>1350</v>
      </c>
      <c r="K2209" s="11">
        <v>1</v>
      </c>
      <c r="L2209" s="14"/>
      <c r="M2209" s="14"/>
      <c r="N2209" s="12"/>
      <c r="O2209" s="25"/>
      <c r="P2209" s="14"/>
      <c r="Q2209" s="11" t="s">
        <v>15</v>
      </c>
      <c r="R2209" s="16">
        <v>9862</v>
      </c>
      <c r="S2209" s="12"/>
      <c r="T2209" s="13" t="s">
        <v>17</v>
      </c>
      <c r="U2209" s="13" t="s">
        <v>6687</v>
      </c>
      <c r="V2209" s="11" t="s">
        <v>119</v>
      </c>
      <c r="W2209" s="14" t="s">
        <v>119</v>
      </c>
      <c r="X2209" s="14" t="s">
        <v>119</v>
      </c>
      <c r="Y2209" s="14" t="s">
        <v>119</v>
      </c>
      <c r="Z2209" s="14" t="s">
        <v>119</v>
      </c>
      <c r="AA2209" s="14"/>
      <c r="AB2209" s="15">
        <f>retribucións!$H$71</f>
        <v>18383.701689600002</v>
      </c>
      <c r="AC2209" s="15">
        <f>retribucións!$H$60</f>
        <v>18626.938628479998</v>
      </c>
      <c r="AD2209" s="15">
        <f t="shared" si="90"/>
        <v>243.23693887999616</v>
      </c>
    </row>
    <row r="2210" spans="1:30" ht="15" customHeight="1" x14ac:dyDescent="0.25">
      <c r="A2210" s="13" t="s">
        <v>17</v>
      </c>
      <c r="B2210" s="13" t="s">
        <v>119</v>
      </c>
      <c r="C2210" s="14" t="s">
        <v>6438</v>
      </c>
      <c r="D2210" s="24" t="s">
        <v>6439</v>
      </c>
      <c r="E2210" s="14" t="s">
        <v>6440</v>
      </c>
      <c r="F2210" s="14" t="s">
        <v>1903</v>
      </c>
      <c r="G2210" s="11">
        <v>9</v>
      </c>
      <c r="H2210" s="15">
        <f>retribucións!$E$60</f>
        <v>6319.04</v>
      </c>
      <c r="I2210" s="11" t="s">
        <v>1349</v>
      </c>
      <c r="J2210" s="24" t="s">
        <v>1350</v>
      </c>
      <c r="K2210" s="11">
        <v>1</v>
      </c>
      <c r="L2210" s="14"/>
      <c r="M2210" s="14"/>
      <c r="N2210" s="12"/>
      <c r="O2210" s="25"/>
      <c r="P2210" s="14"/>
      <c r="Q2210" s="11" t="s">
        <v>15</v>
      </c>
      <c r="R2210" s="16">
        <v>904</v>
      </c>
      <c r="S2210" s="12"/>
      <c r="T2210" s="13" t="s">
        <v>17</v>
      </c>
      <c r="U2210" s="13" t="s">
        <v>6687</v>
      </c>
      <c r="V2210" s="11" t="s">
        <v>119</v>
      </c>
      <c r="W2210" s="14" t="s">
        <v>119</v>
      </c>
      <c r="X2210" s="14" t="s">
        <v>119</v>
      </c>
      <c r="Y2210" s="14" t="s">
        <v>119</v>
      </c>
      <c r="Z2210" s="14" t="s">
        <v>119</v>
      </c>
      <c r="AA2210" s="14"/>
      <c r="AB2210" s="15">
        <f>retribucións!$H$71</f>
        <v>18383.701689600002</v>
      </c>
      <c r="AC2210" s="15">
        <f>retribucións!$H$60</f>
        <v>18626.938628479998</v>
      </c>
      <c r="AD2210" s="15">
        <f>AC2210-AB2210</f>
        <v>243.23693887999616</v>
      </c>
    </row>
    <row r="2211" spans="1:30" ht="15" customHeight="1" x14ac:dyDescent="0.25">
      <c r="A2211" s="13" t="s">
        <v>17</v>
      </c>
      <c r="B2211" s="13" t="s">
        <v>119</v>
      </c>
      <c r="C2211" s="14" t="s">
        <v>6438</v>
      </c>
      <c r="D2211" s="24" t="s">
        <v>6441</v>
      </c>
      <c r="E2211" s="14" t="s">
        <v>6442</v>
      </c>
      <c r="F2211" s="14" t="s">
        <v>2263</v>
      </c>
      <c r="G2211" s="11">
        <v>9</v>
      </c>
      <c r="H2211" s="15">
        <f>retribucións!$E$60</f>
        <v>6319.04</v>
      </c>
      <c r="I2211" s="11" t="s">
        <v>1349</v>
      </c>
      <c r="J2211" s="24" t="s">
        <v>1350</v>
      </c>
      <c r="K2211" s="11">
        <v>1</v>
      </c>
      <c r="L2211" s="14"/>
      <c r="M2211" s="14"/>
      <c r="N2211" s="12"/>
      <c r="O2211" s="25"/>
      <c r="P2211" s="14"/>
      <c r="Q2211" s="11" t="s">
        <v>15</v>
      </c>
      <c r="R2211" s="16" t="s">
        <v>1230</v>
      </c>
      <c r="S2211" s="12"/>
      <c r="T2211" s="13" t="s">
        <v>17</v>
      </c>
      <c r="U2211" s="13" t="s">
        <v>6687</v>
      </c>
      <c r="V2211" s="11" t="s">
        <v>119</v>
      </c>
      <c r="W2211" s="14" t="s">
        <v>119</v>
      </c>
      <c r="X2211" s="14" t="s">
        <v>119</v>
      </c>
      <c r="Y2211" s="14" t="s">
        <v>119</v>
      </c>
      <c r="Z2211" s="14" t="s">
        <v>119</v>
      </c>
      <c r="AA2211" s="14"/>
      <c r="AB2211" s="15">
        <f>retribucións!$H$71</f>
        <v>18383.701689600002</v>
      </c>
      <c r="AC2211" s="15">
        <f>retribucións!$H$60</f>
        <v>18626.938628479998</v>
      </c>
      <c r="AD2211" s="15">
        <f t="shared" ref="AD2211:AD2212" si="91">AC2211-AB2211</f>
        <v>243.23693887999616</v>
      </c>
    </row>
    <row r="2212" spans="1:30" ht="15" customHeight="1" x14ac:dyDescent="0.25">
      <c r="A2212" s="13" t="s">
        <v>17</v>
      </c>
      <c r="B2212" s="13" t="s">
        <v>119</v>
      </c>
      <c r="C2212" s="14" t="s">
        <v>6438</v>
      </c>
      <c r="D2212" s="24" t="s">
        <v>6443</v>
      </c>
      <c r="E2212" s="14" t="s">
        <v>6444</v>
      </c>
      <c r="F2212" s="14" t="s">
        <v>2263</v>
      </c>
      <c r="G2212" s="11">
        <v>9</v>
      </c>
      <c r="H2212" s="15">
        <f>retribucións!$E$60</f>
        <v>6319.04</v>
      </c>
      <c r="I2212" s="11" t="s">
        <v>1349</v>
      </c>
      <c r="J2212" s="24" t="s">
        <v>1350</v>
      </c>
      <c r="K2212" s="11">
        <v>1</v>
      </c>
      <c r="L2212" s="14"/>
      <c r="M2212" s="14"/>
      <c r="N2212" s="12"/>
      <c r="O2212" s="25"/>
      <c r="P2212" s="14"/>
      <c r="Q2212" s="11" t="s">
        <v>15</v>
      </c>
      <c r="R2212" s="16">
        <v>9862</v>
      </c>
      <c r="S2212" s="12"/>
      <c r="T2212" s="13" t="s">
        <v>17</v>
      </c>
      <c r="U2212" s="13" t="s">
        <v>6687</v>
      </c>
      <c r="V2212" s="11" t="s">
        <v>119</v>
      </c>
      <c r="W2212" s="14" t="s">
        <v>119</v>
      </c>
      <c r="X2212" s="14" t="s">
        <v>119</v>
      </c>
      <c r="Y2212" s="14" t="s">
        <v>119</v>
      </c>
      <c r="Z2212" s="14" t="s">
        <v>119</v>
      </c>
      <c r="AA2212" s="14"/>
      <c r="AB2212" s="15">
        <f>retribucións!$H$71</f>
        <v>18383.701689600002</v>
      </c>
      <c r="AC2212" s="15">
        <f>retribucións!$H$60</f>
        <v>18626.938628479998</v>
      </c>
      <c r="AD2212" s="15">
        <f t="shared" si="91"/>
        <v>243.23693887999616</v>
      </c>
    </row>
    <row r="2213" spans="1:30" ht="15" customHeight="1" x14ac:dyDescent="0.25">
      <c r="A2213" s="13" t="s">
        <v>17</v>
      </c>
      <c r="B2213" s="13" t="s">
        <v>17</v>
      </c>
      <c r="C2213" s="14" t="s">
        <v>6445</v>
      </c>
      <c r="D2213" s="24" t="s">
        <v>6446</v>
      </c>
      <c r="E2213" s="14" t="s">
        <v>6447</v>
      </c>
      <c r="F2213" s="14" t="s">
        <v>1903</v>
      </c>
      <c r="G2213" s="11">
        <v>9</v>
      </c>
      <c r="H2213" s="15">
        <f>retribucións!$E$60</f>
        <v>6319.04</v>
      </c>
      <c r="I2213" s="11" t="s">
        <v>1349</v>
      </c>
      <c r="J2213" s="24" t="s">
        <v>1350</v>
      </c>
      <c r="K2213" s="11">
        <v>1</v>
      </c>
      <c r="L2213" s="14"/>
      <c r="M2213" s="14"/>
      <c r="N2213" s="12"/>
      <c r="O2213" s="25"/>
      <c r="P2213" s="14"/>
      <c r="Q2213" s="11" t="s">
        <v>15</v>
      </c>
      <c r="R2213" s="16">
        <v>904</v>
      </c>
      <c r="S2213" s="12"/>
      <c r="T2213" s="13" t="s">
        <v>17</v>
      </c>
      <c r="U2213" s="13" t="s">
        <v>17</v>
      </c>
      <c r="V2213" s="11">
        <v>356</v>
      </c>
      <c r="W2213" s="14" t="s">
        <v>1257</v>
      </c>
      <c r="X2213" s="14" t="s">
        <v>1258</v>
      </c>
      <c r="Y2213" s="14" t="s">
        <v>20</v>
      </c>
      <c r="Z2213" s="14">
        <v>0</v>
      </c>
      <c r="AA2213" s="14"/>
      <c r="AB2213" s="15">
        <f>retribucións!$H$71</f>
        <v>18383.701689600002</v>
      </c>
      <c r="AC2213" s="15">
        <f>retribucións!$H$60</f>
        <v>18626.938628479998</v>
      </c>
      <c r="AD2213" s="15">
        <f>AC2213-AB2213</f>
        <v>243.23693887999616</v>
      </c>
    </row>
    <row r="2214" spans="1:30" ht="15" customHeight="1" x14ac:dyDescent="0.25">
      <c r="A2214" s="13" t="s">
        <v>17</v>
      </c>
      <c r="B2214" s="13" t="s">
        <v>17</v>
      </c>
      <c r="C2214" s="14" t="s">
        <v>6445</v>
      </c>
      <c r="D2214" s="24" t="s">
        <v>6448</v>
      </c>
      <c r="E2214" s="14" t="s">
        <v>6449</v>
      </c>
      <c r="F2214" s="14" t="s">
        <v>1903</v>
      </c>
      <c r="G2214" s="11">
        <v>9</v>
      </c>
      <c r="H2214" s="15">
        <f>retribucións!$E$60</f>
        <v>6319.04</v>
      </c>
      <c r="I2214" s="11" t="s">
        <v>1349</v>
      </c>
      <c r="J2214" s="24" t="s">
        <v>1350</v>
      </c>
      <c r="K2214" s="11">
        <v>1</v>
      </c>
      <c r="L2214" s="14"/>
      <c r="M2214" s="14"/>
      <c r="N2214" s="12"/>
      <c r="O2214" s="25"/>
      <c r="P2214" s="14"/>
      <c r="Q2214" s="11" t="s">
        <v>15</v>
      </c>
      <c r="R2214" s="16">
        <v>904</v>
      </c>
      <c r="S2214" s="12"/>
      <c r="T2214" s="13" t="s">
        <v>17</v>
      </c>
      <c r="U2214" s="13" t="s">
        <v>17</v>
      </c>
      <c r="V2214" s="11">
        <v>380</v>
      </c>
      <c r="W2214" s="14" t="s">
        <v>1259</v>
      </c>
      <c r="X2214" s="14" t="s">
        <v>1260</v>
      </c>
      <c r="Y2214" s="14" t="s">
        <v>20</v>
      </c>
      <c r="Z2214" s="14">
        <v>0</v>
      </c>
      <c r="AA2214" s="14"/>
      <c r="AB2214" s="15">
        <f>retribucións!$H$71</f>
        <v>18383.701689600002</v>
      </c>
      <c r="AC2214" s="15">
        <f>retribucións!$H$60</f>
        <v>18626.938628479998</v>
      </c>
      <c r="AD2214" s="15">
        <f>AC2214-AB2214</f>
        <v>243.23693887999616</v>
      </c>
    </row>
    <row r="2215" spans="1:30" ht="15" customHeight="1" x14ac:dyDescent="0.25">
      <c r="A2215" s="13" t="s">
        <v>17</v>
      </c>
      <c r="B2215" s="13" t="s">
        <v>17</v>
      </c>
      <c r="C2215" s="14" t="s">
        <v>6445</v>
      </c>
      <c r="D2215" s="24" t="s">
        <v>6450</v>
      </c>
      <c r="E2215" s="14" t="s">
        <v>6451</v>
      </c>
      <c r="F2215" s="14" t="s">
        <v>2263</v>
      </c>
      <c r="G2215" s="11">
        <v>9</v>
      </c>
      <c r="H2215" s="15">
        <f>retribucións!$E$60</f>
        <v>6319.04</v>
      </c>
      <c r="I2215" s="11" t="s">
        <v>1349</v>
      </c>
      <c r="J2215" s="24" t="s">
        <v>1350</v>
      </c>
      <c r="K2215" s="11">
        <v>1</v>
      </c>
      <c r="L2215" s="14"/>
      <c r="M2215" s="14"/>
      <c r="N2215" s="12"/>
      <c r="O2215" s="25"/>
      <c r="P2215" s="14"/>
      <c r="Q2215" s="11" t="s">
        <v>15</v>
      </c>
      <c r="R2215" s="16">
        <v>9862</v>
      </c>
      <c r="S2215" s="12"/>
      <c r="T2215" s="13" t="s">
        <v>17</v>
      </c>
      <c r="U2215" s="13" t="s">
        <v>17</v>
      </c>
      <c r="V2215" s="11">
        <v>172</v>
      </c>
      <c r="W2215" s="14" t="s">
        <v>1261</v>
      </c>
      <c r="X2215" s="14" t="s">
        <v>1262</v>
      </c>
      <c r="Y2215" s="14" t="s">
        <v>20</v>
      </c>
      <c r="Z2215" s="14">
        <v>0</v>
      </c>
      <c r="AA2215" s="14"/>
      <c r="AB2215" s="15">
        <f>retribucións!$H$71</f>
        <v>18383.701689600002</v>
      </c>
      <c r="AC2215" s="15">
        <f>retribucións!$H$60</f>
        <v>18626.938628479998</v>
      </c>
      <c r="AD2215" s="15">
        <f t="shared" ref="AD2215:AD2218" si="92">AC2215-AB2215</f>
        <v>243.23693887999616</v>
      </c>
    </row>
    <row r="2216" spans="1:30" ht="15" customHeight="1" x14ac:dyDescent="0.25">
      <c r="A2216" s="13" t="s">
        <v>17</v>
      </c>
      <c r="B2216" s="13" t="s">
        <v>119</v>
      </c>
      <c r="C2216" s="14" t="s">
        <v>6445</v>
      </c>
      <c r="D2216" s="24" t="s">
        <v>6452</v>
      </c>
      <c r="E2216" s="14" t="s">
        <v>6453</v>
      </c>
      <c r="F2216" s="14" t="s">
        <v>2263</v>
      </c>
      <c r="G2216" s="11">
        <v>9</v>
      </c>
      <c r="H2216" s="15">
        <f>retribucións!$E$60</f>
        <v>6319.04</v>
      </c>
      <c r="I2216" s="11" t="s">
        <v>1349</v>
      </c>
      <c r="J2216" s="24" t="s">
        <v>1350</v>
      </c>
      <c r="K2216" s="11">
        <v>1</v>
      </c>
      <c r="L2216" s="14"/>
      <c r="M2216" s="14"/>
      <c r="N2216" s="12"/>
      <c r="O2216" s="25"/>
      <c r="P2216" s="14"/>
      <c r="Q2216" s="11" t="s">
        <v>15</v>
      </c>
      <c r="R2216" s="16" t="s">
        <v>1230</v>
      </c>
      <c r="S2216" s="12"/>
      <c r="T2216" s="13" t="s">
        <v>17</v>
      </c>
      <c r="U2216" s="13" t="s">
        <v>6687</v>
      </c>
      <c r="V2216" s="11" t="s">
        <v>119</v>
      </c>
      <c r="W2216" s="14" t="s">
        <v>119</v>
      </c>
      <c r="X2216" s="14" t="s">
        <v>119</v>
      </c>
      <c r="Y2216" s="14" t="s">
        <v>119</v>
      </c>
      <c r="Z2216" s="14" t="s">
        <v>119</v>
      </c>
      <c r="AA2216" s="14"/>
      <c r="AB2216" s="15">
        <f>retribucións!$H$71</f>
        <v>18383.701689600002</v>
      </c>
      <c r="AC2216" s="15">
        <f>retribucións!$H$60</f>
        <v>18626.938628479998</v>
      </c>
      <c r="AD2216" s="15">
        <f t="shared" si="92"/>
        <v>243.23693887999616</v>
      </c>
    </row>
    <row r="2217" spans="1:30" ht="15" customHeight="1" x14ac:dyDescent="0.25">
      <c r="A2217" s="13" t="s">
        <v>17</v>
      </c>
      <c r="B2217" s="13" t="s">
        <v>17</v>
      </c>
      <c r="C2217" s="14" t="s">
        <v>6445</v>
      </c>
      <c r="D2217" s="24" t="s">
        <v>6454</v>
      </c>
      <c r="E2217" s="14" t="s">
        <v>6455</v>
      </c>
      <c r="F2217" s="14" t="s">
        <v>2263</v>
      </c>
      <c r="G2217" s="11">
        <v>9</v>
      </c>
      <c r="H2217" s="15">
        <f>retribucións!$E$60</f>
        <v>6319.04</v>
      </c>
      <c r="I2217" s="11" t="s">
        <v>1349</v>
      </c>
      <c r="J2217" s="24" t="s">
        <v>1350</v>
      </c>
      <c r="K2217" s="11">
        <v>1</v>
      </c>
      <c r="L2217" s="14"/>
      <c r="M2217" s="14"/>
      <c r="N2217" s="12"/>
      <c r="O2217" s="25"/>
      <c r="P2217" s="14"/>
      <c r="Q2217" s="11" t="s">
        <v>15</v>
      </c>
      <c r="R2217" s="16" t="s">
        <v>1230</v>
      </c>
      <c r="S2217" s="12"/>
      <c r="T2217" s="13" t="s">
        <v>17</v>
      </c>
      <c r="U2217" s="13" t="s">
        <v>17</v>
      </c>
      <c r="V2217" s="11">
        <v>62</v>
      </c>
      <c r="W2217" s="14" t="s">
        <v>1263</v>
      </c>
      <c r="X2217" s="14" t="s">
        <v>1264</v>
      </c>
      <c r="Y2217" s="14" t="s">
        <v>20</v>
      </c>
      <c r="Z2217" s="14">
        <v>0</v>
      </c>
      <c r="AA2217" s="14"/>
      <c r="AB2217" s="15">
        <f>retribucións!$H$71</f>
        <v>18383.701689600002</v>
      </c>
      <c r="AC2217" s="15">
        <f>retribucións!$H$60</f>
        <v>18626.938628479998</v>
      </c>
      <c r="AD2217" s="15">
        <f t="shared" si="92"/>
        <v>243.23693887999616</v>
      </c>
    </row>
    <row r="2218" spans="1:30" ht="15" customHeight="1" x14ac:dyDescent="0.25">
      <c r="A2218" s="13" t="s">
        <v>17</v>
      </c>
      <c r="B2218" s="13" t="s">
        <v>17</v>
      </c>
      <c r="C2218" s="14" t="s">
        <v>6445</v>
      </c>
      <c r="D2218" s="24" t="s">
        <v>6456</v>
      </c>
      <c r="E2218" s="14" t="s">
        <v>6457</v>
      </c>
      <c r="F2218" s="14" t="s">
        <v>2263</v>
      </c>
      <c r="G2218" s="11">
        <v>9</v>
      </c>
      <c r="H2218" s="15">
        <f>retribucións!$E$60</f>
        <v>6319.04</v>
      </c>
      <c r="I2218" s="11" t="s">
        <v>1349</v>
      </c>
      <c r="J2218" s="24" t="s">
        <v>1350</v>
      </c>
      <c r="K2218" s="11">
        <v>1</v>
      </c>
      <c r="L2218" s="14"/>
      <c r="M2218" s="14"/>
      <c r="N2218" s="12"/>
      <c r="O2218" s="25"/>
      <c r="P2218" s="14"/>
      <c r="Q2218" s="11" t="s">
        <v>15</v>
      </c>
      <c r="R2218" s="16" t="s">
        <v>1230</v>
      </c>
      <c r="S2218" s="12"/>
      <c r="T2218" s="13" t="s">
        <v>17</v>
      </c>
      <c r="U2218" s="13" t="s">
        <v>17</v>
      </c>
      <c r="V2218" s="11">
        <v>265</v>
      </c>
      <c r="W2218" s="14" t="s">
        <v>1265</v>
      </c>
      <c r="X2218" s="14" t="s">
        <v>1266</v>
      </c>
      <c r="Y2218" s="14" t="s">
        <v>20</v>
      </c>
      <c r="Z2218" s="14">
        <v>0</v>
      </c>
      <c r="AA2218" s="14"/>
      <c r="AB2218" s="15">
        <f>retribucións!$H$71</f>
        <v>18383.701689600002</v>
      </c>
      <c r="AC2218" s="15">
        <f>retribucións!$H$60</f>
        <v>18626.938628479998</v>
      </c>
      <c r="AD2218" s="15">
        <f t="shared" si="92"/>
        <v>243.23693887999616</v>
      </c>
    </row>
    <row r="2219" spans="1:30" ht="15" customHeight="1" x14ac:dyDescent="0.25">
      <c r="A2219" s="13" t="s">
        <v>17</v>
      </c>
      <c r="B2219" s="13" t="s">
        <v>119</v>
      </c>
      <c r="C2219" s="14" t="s">
        <v>6458</v>
      </c>
      <c r="D2219" s="24" t="s">
        <v>6459</v>
      </c>
      <c r="E2219" s="14" t="s">
        <v>6460</v>
      </c>
      <c r="F2219" s="14" t="s">
        <v>1903</v>
      </c>
      <c r="G2219" s="11">
        <v>9</v>
      </c>
      <c r="H2219" s="15">
        <f>retribucións!$E$60</f>
        <v>6319.04</v>
      </c>
      <c r="I2219" s="11" t="s">
        <v>1349</v>
      </c>
      <c r="J2219" s="24" t="s">
        <v>1350</v>
      </c>
      <c r="K2219" s="11">
        <v>1</v>
      </c>
      <c r="L2219" s="14"/>
      <c r="M2219" s="14"/>
      <c r="N2219" s="12"/>
      <c r="O2219" s="25"/>
      <c r="P2219" s="14"/>
      <c r="Q2219" s="11" t="s">
        <v>15</v>
      </c>
      <c r="R2219" s="16">
        <v>904</v>
      </c>
      <c r="S2219" s="12"/>
      <c r="T2219" s="13" t="s">
        <v>17</v>
      </c>
      <c r="U2219" s="13" t="s">
        <v>6687</v>
      </c>
      <c r="V2219" s="11" t="s">
        <v>119</v>
      </c>
      <c r="W2219" s="14" t="s">
        <v>119</v>
      </c>
      <c r="X2219" s="14" t="s">
        <v>119</v>
      </c>
      <c r="Y2219" s="14" t="s">
        <v>119</v>
      </c>
      <c r="Z2219" s="14" t="s">
        <v>119</v>
      </c>
      <c r="AA2219" s="14"/>
      <c r="AB2219" s="15">
        <f>retribucións!$H$71</f>
        <v>18383.701689600002</v>
      </c>
      <c r="AC2219" s="15">
        <f>retribucións!$H$60</f>
        <v>18626.938628479998</v>
      </c>
      <c r="AD2219" s="15">
        <f>AC2219-AB2219</f>
        <v>243.23693887999616</v>
      </c>
    </row>
    <row r="2220" spans="1:30" ht="15" customHeight="1" x14ac:dyDescent="0.25">
      <c r="A2220" s="13" t="s">
        <v>17</v>
      </c>
      <c r="B2220" s="13" t="s">
        <v>119</v>
      </c>
      <c r="C2220" s="14" t="s">
        <v>6458</v>
      </c>
      <c r="D2220" s="24" t="s">
        <v>6461</v>
      </c>
      <c r="E2220" s="14" t="s">
        <v>6462</v>
      </c>
      <c r="F2220" s="14" t="s">
        <v>1903</v>
      </c>
      <c r="G2220" s="11">
        <v>9</v>
      </c>
      <c r="H2220" s="15">
        <f>retribucións!$E$60</f>
        <v>6319.04</v>
      </c>
      <c r="I2220" s="11" t="s">
        <v>1349</v>
      </c>
      <c r="J2220" s="24" t="s">
        <v>1350</v>
      </c>
      <c r="K2220" s="11">
        <v>1</v>
      </c>
      <c r="L2220" s="14"/>
      <c r="M2220" s="14"/>
      <c r="N2220" s="12"/>
      <c r="O2220" s="25"/>
      <c r="P2220" s="14"/>
      <c r="Q2220" s="11" t="s">
        <v>15</v>
      </c>
      <c r="R2220" s="16">
        <v>904</v>
      </c>
      <c r="S2220" s="12"/>
      <c r="T2220" s="13" t="s">
        <v>17</v>
      </c>
      <c r="U2220" s="13" t="s">
        <v>6687</v>
      </c>
      <c r="V2220" s="11" t="s">
        <v>119</v>
      </c>
      <c r="W2220" s="14" t="s">
        <v>119</v>
      </c>
      <c r="X2220" s="14" t="s">
        <v>119</v>
      </c>
      <c r="Y2220" s="14" t="s">
        <v>119</v>
      </c>
      <c r="Z2220" s="14" t="s">
        <v>119</v>
      </c>
      <c r="AA2220" s="14"/>
      <c r="AB2220" s="15">
        <f>retribucións!$H$71</f>
        <v>18383.701689600002</v>
      </c>
      <c r="AC2220" s="15">
        <f>retribucións!$H$60</f>
        <v>18626.938628479998</v>
      </c>
      <c r="AD2220" s="15">
        <f>AC2220-AB2220</f>
        <v>243.23693887999616</v>
      </c>
    </row>
    <row r="2221" spans="1:30" ht="15" customHeight="1" x14ac:dyDescent="0.25">
      <c r="A2221" s="13" t="s">
        <v>17</v>
      </c>
      <c r="B2221" s="13" t="s">
        <v>119</v>
      </c>
      <c r="C2221" s="14" t="s">
        <v>6458</v>
      </c>
      <c r="D2221" s="24" t="s">
        <v>6463</v>
      </c>
      <c r="E2221" s="14" t="s">
        <v>6464</v>
      </c>
      <c r="F2221" s="14" t="s">
        <v>2263</v>
      </c>
      <c r="G2221" s="11">
        <v>9</v>
      </c>
      <c r="H2221" s="15">
        <f>retribucións!$E$60</f>
        <v>6319.04</v>
      </c>
      <c r="I2221" s="11" t="s">
        <v>1349</v>
      </c>
      <c r="J2221" s="24" t="s">
        <v>1350</v>
      </c>
      <c r="K2221" s="11">
        <v>1</v>
      </c>
      <c r="L2221" s="14"/>
      <c r="M2221" s="14"/>
      <c r="N2221" s="12"/>
      <c r="O2221" s="25"/>
      <c r="P2221" s="14"/>
      <c r="Q2221" s="11" t="s">
        <v>15</v>
      </c>
      <c r="R2221" s="16" t="s">
        <v>1230</v>
      </c>
      <c r="S2221" s="12"/>
      <c r="T2221" s="13" t="s">
        <v>17</v>
      </c>
      <c r="U2221" s="13" t="s">
        <v>6687</v>
      </c>
      <c r="V2221" s="11" t="s">
        <v>119</v>
      </c>
      <c r="W2221" s="14" t="s">
        <v>119</v>
      </c>
      <c r="X2221" s="14" t="s">
        <v>119</v>
      </c>
      <c r="Y2221" s="14" t="s">
        <v>119</v>
      </c>
      <c r="Z2221" s="14" t="s">
        <v>119</v>
      </c>
      <c r="AA2221" s="14"/>
      <c r="AB2221" s="15">
        <f>retribucións!$H$71</f>
        <v>18383.701689600002</v>
      </c>
      <c r="AC2221" s="15">
        <f>retribucións!$H$60</f>
        <v>18626.938628479998</v>
      </c>
      <c r="AD2221" s="15">
        <f t="shared" ref="AD2221:AD2231" si="93">AC2221-AB2221</f>
        <v>243.23693887999616</v>
      </c>
    </row>
    <row r="2222" spans="1:30" ht="15" customHeight="1" x14ac:dyDescent="0.25">
      <c r="A2222" s="13" t="s">
        <v>17</v>
      </c>
      <c r="B2222" s="13" t="s">
        <v>17</v>
      </c>
      <c r="C2222" s="14" t="s">
        <v>6458</v>
      </c>
      <c r="D2222" s="24" t="s">
        <v>6465</v>
      </c>
      <c r="E2222" s="14" t="s">
        <v>6466</v>
      </c>
      <c r="F2222" s="14" t="s">
        <v>2263</v>
      </c>
      <c r="G2222" s="11">
        <v>9</v>
      </c>
      <c r="H2222" s="15">
        <f>retribucións!$E$60</f>
        <v>6319.04</v>
      </c>
      <c r="I2222" s="11" t="s">
        <v>1349</v>
      </c>
      <c r="J2222" s="24" t="s">
        <v>1350</v>
      </c>
      <c r="K2222" s="11">
        <v>1</v>
      </c>
      <c r="L2222" s="14"/>
      <c r="M2222" s="14"/>
      <c r="N2222" s="12"/>
      <c r="O2222" s="25"/>
      <c r="P2222" s="14"/>
      <c r="Q2222" s="11" t="s">
        <v>15</v>
      </c>
      <c r="R2222" s="16" t="s">
        <v>1230</v>
      </c>
      <c r="S2222" s="12"/>
      <c r="T2222" s="13" t="s">
        <v>17</v>
      </c>
      <c r="U2222" s="13" t="s">
        <v>17</v>
      </c>
      <c r="V2222" s="11">
        <v>357</v>
      </c>
      <c r="W2222" s="14" t="s">
        <v>1267</v>
      </c>
      <c r="X2222" s="14" t="s">
        <v>1268</v>
      </c>
      <c r="Y2222" s="14" t="s">
        <v>20</v>
      </c>
      <c r="Z2222" s="14">
        <v>0</v>
      </c>
      <c r="AA2222" s="14"/>
      <c r="AB2222" s="15">
        <f>retribucións!$H$71</f>
        <v>18383.701689600002</v>
      </c>
      <c r="AC2222" s="15">
        <f>retribucións!$H$60</f>
        <v>18626.938628479998</v>
      </c>
      <c r="AD2222" s="15">
        <f t="shared" si="93"/>
        <v>243.23693887999616</v>
      </c>
    </row>
    <row r="2223" spans="1:30" ht="15" customHeight="1" x14ac:dyDescent="0.25">
      <c r="A2223" s="13" t="s">
        <v>17</v>
      </c>
      <c r="B2223" s="13" t="s">
        <v>119</v>
      </c>
      <c r="C2223" s="14" t="s">
        <v>6458</v>
      </c>
      <c r="D2223" s="24" t="s">
        <v>6467</v>
      </c>
      <c r="E2223" s="14" t="s">
        <v>6468</v>
      </c>
      <c r="F2223" s="14" t="s">
        <v>2263</v>
      </c>
      <c r="G2223" s="11">
        <v>9</v>
      </c>
      <c r="H2223" s="15">
        <f>retribucións!$E$60</f>
        <v>6319.04</v>
      </c>
      <c r="I2223" s="11" t="s">
        <v>1349</v>
      </c>
      <c r="J2223" s="24" t="s">
        <v>1350</v>
      </c>
      <c r="K2223" s="11">
        <v>1</v>
      </c>
      <c r="L2223" s="14"/>
      <c r="M2223" s="14"/>
      <c r="N2223" s="12"/>
      <c r="O2223" s="25"/>
      <c r="P2223" s="14"/>
      <c r="Q2223" s="11" t="s">
        <v>15</v>
      </c>
      <c r="R2223" s="16" t="s">
        <v>1230</v>
      </c>
      <c r="S2223" s="12"/>
      <c r="T2223" s="13" t="s">
        <v>17</v>
      </c>
      <c r="U2223" s="13" t="s">
        <v>6687</v>
      </c>
      <c r="V2223" s="11" t="s">
        <v>119</v>
      </c>
      <c r="W2223" s="14" t="s">
        <v>119</v>
      </c>
      <c r="X2223" s="14" t="s">
        <v>119</v>
      </c>
      <c r="Y2223" s="14" t="s">
        <v>119</v>
      </c>
      <c r="Z2223" s="14" t="s">
        <v>119</v>
      </c>
      <c r="AA2223" s="14"/>
      <c r="AB2223" s="15">
        <f>retribucións!$H$71</f>
        <v>18383.701689600002</v>
      </c>
      <c r="AC2223" s="15">
        <f>retribucións!$H$60</f>
        <v>18626.938628479998</v>
      </c>
      <c r="AD2223" s="15">
        <f t="shared" si="93"/>
        <v>243.23693887999616</v>
      </c>
    </row>
    <row r="2224" spans="1:30" ht="15" customHeight="1" x14ac:dyDescent="0.25">
      <c r="A2224" s="13" t="s">
        <v>17</v>
      </c>
      <c r="B2224" s="13" t="s">
        <v>17</v>
      </c>
      <c r="C2224" s="14" t="s">
        <v>6458</v>
      </c>
      <c r="D2224" s="24" t="s">
        <v>6469</v>
      </c>
      <c r="E2224" s="14" t="s">
        <v>6470</v>
      </c>
      <c r="F2224" s="14" t="s">
        <v>2263</v>
      </c>
      <c r="G2224" s="11">
        <v>9</v>
      </c>
      <c r="H2224" s="15">
        <f>retribucións!$E$60</f>
        <v>6319.04</v>
      </c>
      <c r="I2224" s="11" t="s">
        <v>1349</v>
      </c>
      <c r="J2224" s="24" t="s">
        <v>1350</v>
      </c>
      <c r="K2224" s="11">
        <v>1</v>
      </c>
      <c r="L2224" s="14"/>
      <c r="M2224" s="14"/>
      <c r="N2224" s="12"/>
      <c r="O2224" s="25"/>
      <c r="P2224" s="14"/>
      <c r="Q2224" s="11" t="s">
        <v>15</v>
      </c>
      <c r="R2224" s="16" t="s">
        <v>1230</v>
      </c>
      <c r="S2224" s="12"/>
      <c r="T2224" s="13" t="s">
        <v>17</v>
      </c>
      <c r="U2224" s="13" t="s">
        <v>17</v>
      </c>
      <c r="V2224" s="11">
        <v>184</v>
      </c>
      <c r="W2224" s="14" t="s">
        <v>1269</v>
      </c>
      <c r="X2224" s="14" t="s">
        <v>1270</v>
      </c>
      <c r="Y2224" s="14" t="s">
        <v>20</v>
      </c>
      <c r="Z2224" s="14">
        <v>0</v>
      </c>
      <c r="AA2224" s="14"/>
      <c r="AB2224" s="15">
        <f>retribucións!$H$71</f>
        <v>18383.701689600002</v>
      </c>
      <c r="AC2224" s="15">
        <f>retribucións!$H$60</f>
        <v>18626.938628479998</v>
      </c>
      <c r="AD2224" s="15">
        <f t="shared" si="93"/>
        <v>243.23693887999616</v>
      </c>
    </row>
    <row r="2225" spans="1:30" ht="15" customHeight="1" x14ac:dyDescent="0.25">
      <c r="A2225" s="13" t="s">
        <v>17</v>
      </c>
      <c r="B2225" s="13" t="s">
        <v>119</v>
      </c>
      <c r="C2225" s="14" t="s">
        <v>6458</v>
      </c>
      <c r="D2225" s="24" t="s">
        <v>6471</v>
      </c>
      <c r="E2225" s="14" t="s">
        <v>6472</v>
      </c>
      <c r="F2225" s="14" t="s">
        <v>2263</v>
      </c>
      <c r="G2225" s="11">
        <v>9</v>
      </c>
      <c r="H2225" s="15">
        <f>retribucións!$E$60</f>
        <v>6319.04</v>
      </c>
      <c r="I2225" s="11" t="s">
        <v>1349</v>
      </c>
      <c r="J2225" s="24" t="s">
        <v>1350</v>
      </c>
      <c r="K2225" s="11">
        <v>1</v>
      </c>
      <c r="L2225" s="14"/>
      <c r="M2225" s="14"/>
      <c r="N2225" s="12"/>
      <c r="O2225" s="25"/>
      <c r="P2225" s="14"/>
      <c r="Q2225" s="11" t="s">
        <v>15</v>
      </c>
      <c r="R2225" s="16">
        <v>9862</v>
      </c>
      <c r="S2225" s="12"/>
      <c r="T2225" s="13" t="s">
        <v>17</v>
      </c>
      <c r="U2225" s="13" t="s">
        <v>6687</v>
      </c>
      <c r="V2225" s="11" t="s">
        <v>119</v>
      </c>
      <c r="W2225" s="14" t="s">
        <v>119</v>
      </c>
      <c r="X2225" s="14" t="s">
        <v>119</v>
      </c>
      <c r="Y2225" s="14" t="s">
        <v>119</v>
      </c>
      <c r="Z2225" s="14" t="s">
        <v>119</v>
      </c>
      <c r="AA2225" s="14"/>
      <c r="AB2225" s="15">
        <f>retribucións!$H$71</f>
        <v>18383.701689600002</v>
      </c>
      <c r="AC2225" s="15">
        <f>retribucións!$H$60</f>
        <v>18626.938628479998</v>
      </c>
      <c r="AD2225" s="15">
        <f t="shared" si="93"/>
        <v>243.23693887999616</v>
      </c>
    </row>
    <row r="2226" spans="1:30" ht="15" customHeight="1" x14ac:dyDescent="0.25">
      <c r="A2226" s="13" t="s">
        <v>17</v>
      </c>
      <c r="B2226" s="13" t="s">
        <v>17</v>
      </c>
      <c r="C2226" s="14" t="s">
        <v>6473</v>
      </c>
      <c r="D2226" s="24" t="s">
        <v>6474</v>
      </c>
      <c r="E2226" s="14" t="s">
        <v>6475</v>
      </c>
      <c r="F2226" s="14" t="s">
        <v>1903</v>
      </c>
      <c r="G2226" s="11">
        <v>9</v>
      </c>
      <c r="H2226" s="15">
        <f>retribucións!$E$60</f>
        <v>6319.04</v>
      </c>
      <c r="I2226" s="11" t="s">
        <v>1349</v>
      </c>
      <c r="J2226" s="24" t="s">
        <v>1350</v>
      </c>
      <c r="K2226" s="11">
        <v>1</v>
      </c>
      <c r="L2226" s="14"/>
      <c r="M2226" s="14"/>
      <c r="N2226" s="12"/>
      <c r="O2226" s="25"/>
      <c r="P2226" s="14"/>
      <c r="Q2226" s="11" t="s">
        <v>15</v>
      </c>
      <c r="R2226" s="16">
        <v>904</v>
      </c>
      <c r="S2226" s="12"/>
      <c r="T2226" s="13" t="s">
        <v>17</v>
      </c>
      <c r="U2226" s="13" t="s">
        <v>17</v>
      </c>
      <c r="V2226" s="11">
        <v>243</v>
      </c>
      <c r="W2226" s="14" t="s">
        <v>1271</v>
      </c>
      <c r="X2226" s="14" t="s">
        <v>1272</v>
      </c>
      <c r="Y2226" s="14" t="s">
        <v>20</v>
      </c>
      <c r="Z2226" s="14">
        <v>0</v>
      </c>
      <c r="AA2226" s="14"/>
      <c r="AB2226" s="15">
        <f>retribucións!$H$71</f>
        <v>18383.701689600002</v>
      </c>
      <c r="AC2226" s="15">
        <f>retribucións!$H$60</f>
        <v>18626.938628479998</v>
      </c>
      <c r="AD2226" s="15">
        <f t="shared" si="93"/>
        <v>243.23693887999616</v>
      </c>
    </row>
    <row r="2227" spans="1:30" ht="15" customHeight="1" x14ac:dyDescent="0.25">
      <c r="A2227" s="13" t="s">
        <v>17</v>
      </c>
      <c r="B2227" s="13" t="s">
        <v>17</v>
      </c>
      <c r="C2227" s="14" t="s">
        <v>6473</v>
      </c>
      <c r="D2227" s="24" t="s">
        <v>6476</v>
      </c>
      <c r="E2227" s="14" t="s">
        <v>6477</v>
      </c>
      <c r="F2227" s="14" t="s">
        <v>2263</v>
      </c>
      <c r="G2227" s="11">
        <v>9</v>
      </c>
      <c r="H2227" s="15">
        <f>retribucións!$E$60</f>
        <v>6319.04</v>
      </c>
      <c r="I2227" s="11" t="s">
        <v>1349</v>
      </c>
      <c r="J2227" s="24" t="s">
        <v>1350</v>
      </c>
      <c r="K2227" s="11">
        <v>1</v>
      </c>
      <c r="L2227" s="14"/>
      <c r="M2227" s="14"/>
      <c r="N2227" s="12"/>
      <c r="O2227" s="25"/>
      <c r="P2227" s="14"/>
      <c r="Q2227" s="11" t="s">
        <v>15</v>
      </c>
      <c r="R2227" s="16" t="s">
        <v>1230</v>
      </c>
      <c r="S2227" s="12"/>
      <c r="T2227" s="13" t="s">
        <v>17</v>
      </c>
      <c r="U2227" s="13" t="s">
        <v>17</v>
      </c>
      <c r="V2227" s="11">
        <v>264</v>
      </c>
      <c r="W2227" s="14" t="s">
        <v>1273</v>
      </c>
      <c r="X2227" s="14" t="s">
        <v>1274</v>
      </c>
      <c r="Y2227" s="14" t="s">
        <v>20</v>
      </c>
      <c r="Z2227" s="14">
        <v>0</v>
      </c>
      <c r="AA2227" s="14"/>
      <c r="AB2227" s="15">
        <f>retribucións!$H$71</f>
        <v>18383.701689600002</v>
      </c>
      <c r="AC2227" s="15">
        <f>retribucións!$H$60</f>
        <v>18626.938628479998</v>
      </c>
      <c r="AD2227" s="15">
        <f t="shared" si="93"/>
        <v>243.23693887999616</v>
      </c>
    </row>
    <row r="2228" spans="1:30" ht="15" customHeight="1" x14ac:dyDescent="0.25">
      <c r="A2228" s="13" t="s">
        <v>17</v>
      </c>
      <c r="B2228" s="13" t="s">
        <v>17</v>
      </c>
      <c r="C2228" s="14" t="s">
        <v>6473</v>
      </c>
      <c r="D2228" s="24" t="s">
        <v>6478</v>
      </c>
      <c r="E2228" s="14" t="s">
        <v>6479</v>
      </c>
      <c r="F2228" s="14" t="s">
        <v>2263</v>
      </c>
      <c r="G2228" s="11">
        <v>9</v>
      </c>
      <c r="H2228" s="15">
        <f>retribucións!$E$60</f>
        <v>6319.04</v>
      </c>
      <c r="I2228" s="11" t="s">
        <v>1349</v>
      </c>
      <c r="J2228" s="24" t="s">
        <v>1350</v>
      </c>
      <c r="K2228" s="11">
        <v>1</v>
      </c>
      <c r="L2228" s="14"/>
      <c r="M2228" s="14"/>
      <c r="N2228" s="12"/>
      <c r="O2228" s="25"/>
      <c r="P2228" s="14"/>
      <c r="Q2228" s="11" t="s">
        <v>15</v>
      </c>
      <c r="R2228" s="16" t="s">
        <v>1230</v>
      </c>
      <c r="S2228" s="12"/>
      <c r="T2228" s="13" t="s">
        <v>17</v>
      </c>
      <c r="U2228" s="13" t="s">
        <v>17</v>
      </c>
      <c r="V2228" s="11">
        <v>228</v>
      </c>
      <c r="W2228" s="14" t="s">
        <v>1275</v>
      </c>
      <c r="X2228" s="14" t="s">
        <v>1276</v>
      </c>
      <c r="Y2228" s="14" t="s">
        <v>20</v>
      </c>
      <c r="Z2228" s="14">
        <v>0</v>
      </c>
      <c r="AA2228" s="14"/>
      <c r="AB2228" s="15">
        <f>retribucións!$H$71</f>
        <v>18383.701689600002</v>
      </c>
      <c r="AC2228" s="15">
        <f>retribucións!$H$60</f>
        <v>18626.938628479998</v>
      </c>
      <c r="AD2228" s="15">
        <f t="shared" si="93"/>
        <v>243.23693887999616</v>
      </c>
    </row>
    <row r="2229" spans="1:30" ht="15" customHeight="1" x14ac:dyDescent="0.25">
      <c r="A2229" s="13" t="s">
        <v>17</v>
      </c>
      <c r="B2229" s="13" t="s">
        <v>17</v>
      </c>
      <c r="C2229" s="14" t="s">
        <v>6473</v>
      </c>
      <c r="D2229" s="24" t="s">
        <v>6480</v>
      </c>
      <c r="E2229" s="14" t="s">
        <v>6481</v>
      </c>
      <c r="F2229" s="14" t="s">
        <v>2263</v>
      </c>
      <c r="G2229" s="11">
        <v>9</v>
      </c>
      <c r="H2229" s="15">
        <f>retribucións!$E$60</f>
        <v>6319.04</v>
      </c>
      <c r="I2229" s="11" t="s">
        <v>1349</v>
      </c>
      <c r="J2229" s="24" t="s">
        <v>1350</v>
      </c>
      <c r="K2229" s="11">
        <v>1</v>
      </c>
      <c r="L2229" s="14"/>
      <c r="M2229" s="14"/>
      <c r="N2229" s="12"/>
      <c r="O2229" s="25"/>
      <c r="P2229" s="14"/>
      <c r="Q2229" s="11" t="s">
        <v>15</v>
      </c>
      <c r="R2229" s="16" t="s">
        <v>1230</v>
      </c>
      <c r="S2229" s="12"/>
      <c r="T2229" s="13" t="s">
        <v>17</v>
      </c>
      <c r="U2229" s="13" t="s">
        <v>17</v>
      </c>
      <c r="V2229" s="11">
        <v>253</v>
      </c>
      <c r="W2229" s="14" t="s">
        <v>1277</v>
      </c>
      <c r="X2229" s="14" t="s">
        <v>1278</v>
      </c>
      <c r="Y2229" s="14" t="s">
        <v>20</v>
      </c>
      <c r="Z2229" s="14">
        <v>0</v>
      </c>
      <c r="AA2229" s="14"/>
      <c r="AB2229" s="15">
        <f>retribucións!$H$71</f>
        <v>18383.701689600002</v>
      </c>
      <c r="AC2229" s="15">
        <f>retribucións!$H$60</f>
        <v>18626.938628479998</v>
      </c>
      <c r="AD2229" s="15">
        <f t="shared" si="93"/>
        <v>243.23693887999616</v>
      </c>
    </row>
    <row r="2230" spans="1:30" ht="15" customHeight="1" x14ac:dyDescent="0.25">
      <c r="A2230" s="13" t="s">
        <v>17</v>
      </c>
      <c r="B2230" s="13" t="s">
        <v>119</v>
      </c>
      <c r="C2230" s="14" t="s">
        <v>6473</v>
      </c>
      <c r="D2230" s="24" t="s">
        <v>6482</v>
      </c>
      <c r="E2230" s="14" t="s">
        <v>6483</v>
      </c>
      <c r="F2230" s="14" t="s">
        <v>2263</v>
      </c>
      <c r="G2230" s="11">
        <v>9</v>
      </c>
      <c r="H2230" s="15">
        <f>retribucións!$E$60</f>
        <v>6319.04</v>
      </c>
      <c r="I2230" s="11" t="s">
        <v>1349</v>
      </c>
      <c r="J2230" s="24" t="s">
        <v>1350</v>
      </c>
      <c r="K2230" s="11">
        <v>1</v>
      </c>
      <c r="L2230" s="14"/>
      <c r="M2230" s="14"/>
      <c r="N2230" s="12"/>
      <c r="O2230" s="25"/>
      <c r="P2230" s="14"/>
      <c r="Q2230" s="11" t="s">
        <v>15</v>
      </c>
      <c r="R2230" s="16" t="s">
        <v>1230</v>
      </c>
      <c r="S2230" s="12"/>
      <c r="T2230" s="13" t="s">
        <v>17</v>
      </c>
      <c r="U2230" s="13" t="s">
        <v>6687</v>
      </c>
      <c r="V2230" s="11" t="s">
        <v>119</v>
      </c>
      <c r="W2230" s="14" t="s">
        <v>119</v>
      </c>
      <c r="X2230" s="14" t="s">
        <v>119</v>
      </c>
      <c r="Y2230" s="14" t="s">
        <v>119</v>
      </c>
      <c r="Z2230" s="14" t="s">
        <v>119</v>
      </c>
      <c r="AA2230" s="14"/>
      <c r="AB2230" s="15">
        <f>retribucións!$H$71</f>
        <v>18383.701689600002</v>
      </c>
      <c r="AC2230" s="15">
        <f>retribucións!$H$60</f>
        <v>18626.938628479998</v>
      </c>
      <c r="AD2230" s="15">
        <f t="shared" si="93"/>
        <v>243.23693887999616</v>
      </c>
    </row>
    <row r="2231" spans="1:30" ht="15" customHeight="1" x14ac:dyDescent="0.25">
      <c r="A2231" s="13" t="s">
        <v>17</v>
      </c>
      <c r="B2231" s="13" t="s">
        <v>119</v>
      </c>
      <c r="C2231" s="14" t="s">
        <v>6473</v>
      </c>
      <c r="D2231" s="24" t="s">
        <v>6484</v>
      </c>
      <c r="E2231" s="14" t="s">
        <v>6485</v>
      </c>
      <c r="F2231" s="14" t="s">
        <v>2263</v>
      </c>
      <c r="G2231" s="11">
        <v>9</v>
      </c>
      <c r="H2231" s="15">
        <f>retribucións!$E$60</f>
        <v>6319.04</v>
      </c>
      <c r="I2231" s="11" t="s">
        <v>1349</v>
      </c>
      <c r="J2231" s="24" t="s">
        <v>1350</v>
      </c>
      <c r="K2231" s="11">
        <v>1</v>
      </c>
      <c r="L2231" s="14"/>
      <c r="M2231" s="14"/>
      <c r="N2231" s="12"/>
      <c r="O2231" s="25"/>
      <c r="P2231" s="14"/>
      <c r="Q2231" s="11" t="s">
        <v>15</v>
      </c>
      <c r="R2231" s="16" t="s">
        <v>1230</v>
      </c>
      <c r="S2231" s="12"/>
      <c r="T2231" s="13" t="s">
        <v>17</v>
      </c>
      <c r="U2231" s="13" t="s">
        <v>6687</v>
      </c>
      <c r="V2231" s="11" t="s">
        <v>119</v>
      </c>
      <c r="W2231" s="14" t="s">
        <v>119</v>
      </c>
      <c r="X2231" s="14" t="s">
        <v>119</v>
      </c>
      <c r="Y2231" s="14" t="s">
        <v>119</v>
      </c>
      <c r="Z2231" s="14" t="s">
        <v>119</v>
      </c>
      <c r="AA2231" s="14"/>
      <c r="AB2231" s="15">
        <f>retribucións!$H$71</f>
        <v>18383.701689600002</v>
      </c>
      <c r="AC2231" s="15">
        <f>retribucións!$H$60</f>
        <v>18626.938628479998</v>
      </c>
      <c r="AD2231" s="15">
        <f t="shared" si="93"/>
        <v>243.23693887999616</v>
      </c>
    </row>
    <row r="2232" spans="1:30" ht="15" customHeight="1" x14ac:dyDescent="0.25">
      <c r="A2232" s="13" t="s">
        <v>17</v>
      </c>
      <c r="B2232" s="13" t="s">
        <v>17</v>
      </c>
      <c r="C2232" s="14" t="s">
        <v>6486</v>
      </c>
      <c r="D2232" s="24" t="s">
        <v>6487</v>
      </c>
      <c r="E2232" s="14" t="s">
        <v>6488</v>
      </c>
      <c r="F2232" s="14" t="s">
        <v>1903</v>
      </c>
      <c r="G2232" s="11">
        <v>9</v>
      </c>
      <c r="H2232" s="15">
        <f>retribucións!$E$60</f>
        <v>6319.04</v>
      </c>
      <c r="I2232" s="11" t="s">
        <v>1349</v>
      </c>
      <c r="J2232" s="24" t="s">
        <v>1350</v>
      </c>
      <c r="K2232" s="11">
        <v>1</v>
      </c>
      <c r="L2232" s="14"/>
      <c r="M2232" s="14"/>
      <c r="N2232" s="12"/>
      <c r="O2232" s="25"/>
      <c r="P2232" s="14"/>
      <c r="Q2232" s="11" t="s">
        <v>15</v>
      </c>
      <c r="R2232" s="16">
        <v>904</v>
      </c>
      <c r="S2232" s="12"/>
      <c r="T2232" s="13" t="s">
        <v>17</v>
      </c>
      <c r="U2232" s="13" t="s">
        <v>17</v>
      </c>
      <c r="V2232" s="11">
        <v>450</v>
      </c>
      <c r="W2232" s="14" t="s">
        <v>1279</v>
      </c>
      <c r="X2232" s="14" t="s">
        <v>1280</v>
      </c>
      <c r="Y2232" s="14" t="s">
        <v>20</v>
      </c>
      <c r="Z2232" s="14">
        <v>0</v>
      </c>
      <c r="AA2232" s="14"/>
      <c r="AB2232" s="15">
        <f>retribucións!$H$71</f>
        <v>18383.701689600002</v>
      </c>
      <c r="AC2232" s="15">
        <f>retribucións!$H$60</f>
        <v>18626.938628479998</v>
      </c>
      <c r="AD2232" s="15">
        <f>AC2232-AB2232</f>
        <v>243.23693887999616</v>
      </c>
    </row>
    <row r="2233" spans="1:30" ht="15" customHeight="1" x14ac:dyDescent="0.25">
      <c r="A2233" s="13" t="s">
        <v>17</v>
      </c>
      <c r="B2233" s="13" t="s">
        <v>119</v>
      </c>
      <c r="C2233" s="14" t="s">
        <v>6486</v>
      </c>
      <c r="D2233" s="24" t="s">
        <v>6489</v>
      </c>
      <c r="E2233" s="14" t="s">
        <v>6490</v>
      </c>
      <c r="F2233" s="14" t="s">
        <v>2263</v>
      </c>
      <c r="G2233" s="11">
        <v>9</v>
      </c>
      <c r="H2233" s="15">
        <f>retribucións!$E$60</f>
        <v>6319.04</v>
      </c>
      <c r="I2233" s="11" t="s">
        <v>1349</v>
      </c>
      <c r="J2233" s="24" t="s">
        <v>1350</v>
      </c>
      <c r="K2233" s="11">
        <v>1</v>
      </c>
      <c r="L2233" s="14"/>
      <c r="M2233" s="14"/>
      <c r="N2233" s="12"/>
      <c r="O2233" s="25"/>
      <c r="P2233" s="14"/>
      <c r="Q2233" s="11" t="s">
        <v>15</v>
      </c>
      <c r="R2233" s="16" t="s">
        <v>1230</v>
      </c>
      <c r="S2233" s="12"/>
      <c r="T2233" s="13" t="s">
        <v>17</v>
      </c>
      <c r="U2233" s="13" t="s">
        <v>6687</v>
      </c>
      <c r="V2233" s="11" t="s">
        <v>119</v>
      </c>
      <c r="W2233" s="14" t="s">
        <v>119</v>
      </c>
      <c r="X2233" s="14" t="s">
        <v>119</v>
      </c>
      <c r="Y2233" s="14" t="s">
        <v>119</v>
      </c>
      <c r="Z2233" s="14" t="s">
        <v>119</v>
      </c>
      <c r="AA2233" s="14"/>
      <c r="AB2233" s="15">
        <f>retribucións!$H$71</f>
        <v>18383.701689600002</v>
      </c>
      <c r="AC2233" s="15">
        <f>retribucións!$H$60</f>
        <v>18626.938628479998</v>
      </c>
      <c r="AD2233" s="15">
        <f t="shared" ref="AD2233:AD2236" si="94">AC2233-AB2233</f>
        <v>243.23693887999616</v>
      </c>
    </row>
    <row r="2234" spans="1:30" ht="15" customHeight="1" x14ac:dyDescent="0.25">
      <c r="A2234" s="13" t="s">
        <v>17</v>
      </c>
      <c r="B2234" s="13" t="s">
        <v>17</v>
      </c>
      <c r="C2234" s="14" t="s">
        <v>6486</v>
      </c>
      <c r="D2234" s="24" t="s">
        <v>6491</v>
      </c>
      <c r="E2234" s="14" t="s">
        <v>6492</v>
      </c>
      <c r="F2234" s="14" t="s">
        <v>2263</v>
      </c>
      <c r="G2234" s="11">
        <v>9</v>
      </c>
      <c r="H2234" s="15">
        <f>retribucións!$E$60</f>
        <v>6319.04</v>
      </c>
      <c r="I2234" s="11" t="s">
        <v>1349</v>
      </c>
      <c r="J2234" s="24" t="s">
        <v>1350</v>
      </c>
      <c r="K2234" s="11">
        <v>1</v>
      </c>
      <c r="L2234" s="14"/>
      <c r="M2234" s="14"/>
      <c r="N2234" s="12"/>
      <c r="O2234" s="25"/>
      <c r="P2234" s="14"/>
      <c r="Q2234" s="11" t="s">
        <v>15</v>
      </c>
      <c r="R2234" s="16" t="s">
        <v>1230</v>
      </c>
      <c r="S2234" s="12"/>
      <c r="T2234" s="13" t="s">
        <v>17</v>
      </c>
      <c r="U2234" s="13" t="s">
        <v>17</v>
      </c>
      <c r="V2234" s="11">
        <v>6</v>
      </c>
      <c r="W2234" s="14" t="s">
        <v>1281</v>
      </c>
      <c r="X2234" s="14" t="s">
        <v>1282</v>
      </c>
      <c r="Y2234" s="14" t="s">
        <v>20</v>
      </c>
      <c r="Z2234" s="14">
        <v>0</v>
      </c>
      <c r="AA2234" s="14"/>
      <c r="AB2234" s="15">
        <f>retribucións!$H$71</f>
        <v>18383.701689600002</v>
      </c>
      <c r="AC2234" s="15">
        <f>retribucións!$H$60</f>
        <v>18626.938628479998</v>
      </c>
      <c r="AD2234" s="15">
        <f t="shared" si="94"/>
        <v>243.23693887999616</v>
      </c>
    </row>
    <row r="2235" spans="1:30" ht="15" customHeight="1" x14ac:dyDescent="0.25">
      <c r="A2235" s="13" t="s">
        <v>17</v>
      </c>
      <c r="B2235" s="13" t="s">
        <v>17</v>
      </c>
      <c r="C2235" s="14" t="s">
        <v>6486</v>
      </c>
      <c r="D2235" s="24" t="s">
        <v>6493</v>
      </c>
      <c r="E2235" s="14" t="s">
        <v>6494</v>
      </c>
      <c r="F2235" s="14" t="s">
        <v>2263</v>
      </c>
      <c r="G2235" s="11">
        <v>9</v>
      </c>
      <c r="H2235" s="15">
        <f>retribucións!$E$60</f>
        <v>6319.04</v>
      </c>
      <c r="I2235" s="11" t="s">
        <v>1349</v>
      </c>
      <c r="J2235" s="24" t="s">
        <v>1350</v>
      </c>
      <c r="K2235" s="11">
        <v>1</v>
      </c>
      <c r="L2235" s="14"/>
      <c r="M2235" s="14"/>
      <c r="N2235" s="12"/>
      <c r="O2235" s="25"/>
      <c r="P2235" s="14"/>
      <c r="Q2235" s="11" t="s">
        <v>15</v>
      </c>
      <c r="R2235" s="16" t="s">
        <v>1230</v>
      </c>
      <c r="S2235" s="12"/>
      <c r="T2235" s="13" t="s">
        <v>17</v>
      </c>
      <c r="U2235" s="13" t="s">
        <v>17</v>
      </c>
      <c r="V2235" s="11">
        <v>368</v>
      </c>
      <c r="W2235" s="14" t="s">
        <v>1283</v>
      </c>
      <c r="X2235" s="14" t="s">
        <v>1284</v>
      </c>
      <c r="Y2235" s="14" t="s">
        <v>20</v>
      </c>
      <c r="Z2235" s="14">
        <v>0</v>
      </c>
      <c r="AA2235" s="14"/>
      <c r="AB2235" s="15">
        <f>retribucións!$H$71</f>
        <v>18383.701689600002</v>
      </c>
      <c r="AC2235" s="15">
        <f>retribucións!$H$60</f>
        <v>18626.938628479998</v>
      </c>
      <c r="AD2235" s="15">
        <f t="shared" si="94"/>
        <v>243.23693887999616</v>
      </c>
    </row>
    <row r="2236" spans="1:30" ht="15" customHeight="1" x14ac:dyDescent="0.25">
      <c r="A2236" s="13" t="s">
        <v>17</v>
      </c>
      <c r="B2236" s="13" t="s">
        <v>17</v>
      </c>
      <c r="C2236" s="14" t="s">
        <v>6486</v>
      </c>
      <c r="D2236" s="24" t="s">
        <v>6495</v>
      </c>
      <c r="E2236" s="14" t="s">
        <v>6496</v>
      </c>
      <c r="F2236" s="14" t="s">
        <v>2263</v>
      </c>
      <c r="G2236" s="11">
        <v>9</v>
      </c>
      <c r="H2236" s="15">
        <f>retribucións!$E$60</f>
        <v>6319.04</v>
      </c>
      <c r="I2236" s="11" t="s">
        <v>1349</v>
      </c>
      <c r="J2236" s="24" t="s">
        <v>1350</v>
      </c>
      <c r="K2236" s="11">
        <v>1</v>
      </c>
      <c r="L2236" s="14"/>
      <c r="M2236" s="14"/>
      <c r="N2236" s="12"/>
      <c r="O2236" s="25"/>
      <c r="P2236" s="14"/>
      <c r="Q2236" s="11" t="s">
        <v>15</v>
      </c>
      <c r="R2236" s="16" t="s">
        <v>1230</v>
      </c>
      <c r="S2236" s="12"/>
      <c r="T2236" s="13" t="s">
        <v>17</v>
      </c>
      <c r="U2236" s="13" t="s">
        <v>17</v>
      </c>
      <c r="V2236" s="11">
        <v>161</v>
      </c>
      <c r="W2236" s="14" t="s">
        <v>1285</v>
      </c>
      <c r="X2236" s="14" t="s">
        <v>1286</v>
      </c>
      <c r="Y2236" s="14" t="s">
        <v>20</v>
      </c>
      <c r="Z2236" s="14">
        <v>0</v>
      </c>
      <c r="AA2236" s="14"/>
      <c r="AB2236" s="15">
        <f>retribucións!$H$71</f>
        <v>18383.701689600002</v>
      </c>
      <c r="AC2236" s="15">
        <f>retribucións!$H$60</f>
        <v>18626.938628479998</v>
      </c>
      <c r="AD2236" s="15">
        <f t="shared" si="94"/>
        <v>243.23693887999616</v>
      </c>
    </row>
    <row r="2237" spans="1:30" ht="15" customHeight="1" x14ac:dyDescent="0.25">
      <c r="A2237" s="13" t="s">
        <v>17</v>
      </c>
      <c r="B2237" s="13" t="s">
        <v>119</v>
      </c>
      <c r="C2237" s="14" t="s">
        <v>6497</v>
      </c>
      <c r="D2237" s="24" t="s">
        <v>6498</v>
      </c>
      <c r="E2237" s="14" t="s">
        <v>6499</v>
      </c>
      <c r="F2237" s="14" t="s">
        <v>1903</v>
      </c>
      <c r="G2237" s="11">
        <v>9</v>
      </c>
      <c r="H2237" s="15">
        <f>retribucións!$E$60</f>
        <v>6319.04</v>
      </c>
      <c r="I2237" s="11" t="s">
        <v>1349</v>
      </c>
      <c r="J2237" s="24" t="s">
        <v>1350</v>
      </c>
      <c r="K2237" s="11">
        <v>1</v>
      </c>
      <c r="L2237" s="14"/>
      <c r="M2237" s="14"/>
      <c r="N2237" s="12"/>
      <c r="O2237" s="25"/>
      <c r="P2237" s="14"/>
      <c r="Q2237" s="11" t="s">
        <v>15</v>
      </c>
      <c r="R2237" s="16">
        <v>904</v>
      </c>
      <c r="S2237" s="12"/>
      <c r="T2237" s="13" t="s">
        <v>17</v>
      </c>
      <c r="U2237" s="13" t="s">
        <v>6687</v>
      </c>
      <c r="V2237" s="11" t="s">
        <v>119</v>
      </c>
      <c r="W2237" s="14" t="s">
        <v>119</v>
      </c>
      <c r="X2237" s="14" t="s">
        <v>119</v>
      </c>
      <c r="Y2237" s="14" t="s">
        <v>119</v>
      </c>
      <c r="Z2237" s="14" t="s">
        <v>119</v>
      </c>
      <c r="AA2237" s="14"/>
      <c r="AB2237" s="15">
        <f>retribucións!$H$71</f>
        <v>18383.701689600002</v>
      </c>
      <c r="AC2237" s="15">
        <f>retribucións!$H$60</f>
        <v>18626.938628479998</v>
      </c>
      <c r="AD2237" s="15">
        <f>AC2237-AB2237</f>
        <v>243.23693887999616</v>
      </c>
    </row>
    <row r="2238" spans="1:30" ht="15" customHeight="1" x14ac:dyDescent="0.25">
      <c r="A2238" s="13" t="s">
        <v>17</v>
      </c>
      <c r="B2238" s="13" t="s">
        <v>119</v>
      </c>
      <c r="C2238" s="14" t="s">
        <v>6497</v>
      </c>
      <c r="D2238" s="24" t="s">
        <v>6500</v>
      </c>
      <c r="E2238" s="14" t="s">
        <v>6501</v>
      </c>
      <c r="F2238" s="14" t="s">
        <v>2263</v>
      </c>
      <c r="G2238" s="11">
        <v>9</v>
      </c>
      <c r="H2238" s="15">
        <f>retribucións!$E$60</f>
        <v>6319.04</v>
      </c>
      <c r="I2238" s="11" t="s">
        <v>1349</v>
      </c>
      <c r="J2238" s="24" t="s">
        <v>1350</v>
      </c>
      <c r="K2238" s="11">
        <v>1</v>
      </c>
      <c r="L2238" s="14"/>
      <c r="M2238" s="14"/>
      <c r="N2238" s="12"/>
      <c r="O2238" s="25"/>
      <c r="P2238" s="14"/>
      <c r="Q2238" s="11" t="s">
        <v>15</v>
      </c>
      <c r="R2238" s="16" t="s">
        <v>1230</v>
      </c>
      <c r="S2238" s="12"/>
      <c r="T2238" s="13" t="s">
        <v>17</v>
      </c>
      <c r="U2238" s="13" t="s">
        <v>6687</v>
      </c>
      <c r="V2238" s="11" t="s">
        <v>119</v>
      </c>
      <c r="W2238" s="14" t="s">
        <v>119</v>
      </c>
      <c r="X2238" s="14" t="s">
        <v>119</v>
      </c>
      <c r="Y2238" s="14" t="s">
        <v>119</v>
      </c>
      <c r="Z2238" s="14" t="s">
        <v>119</v>
      </c>
      <c r="AA2238" s="14"/>
      <c r="AB2238" s="15">
        <f>retribucións!$H$71</f>
        <v>18383.701689600002</v>
      </c>
      <c r="AC2238" s="15">
        <f>retribucións!$H$60</f>
        <v>18626.938628479998</v>
      </c>
      <c r="AD2238" s="15">
        <f t="shared" ref="AD2238:AD2241" si="95">AC2238-AB2238</f>
        <v>243.23693887999616</v>
      </c>
    </row>
    <row r="2239" spans="1:30" ht="15" customHeight="1" x14ac:dyDescent="0.25">
      <c r="A2239" s="13" t="s">
        <v>17</v>
      </c>
      <c r="B2239" s="13" t="s">
        <v>119</v>
      </c>
      <c r="C2239" s="14" t="s">
        <v>6497</v>
      </c>
      <c r="D2239" s="24" t="s">
        <v>6502</v>
      </c>
      <c r="E2239" s="14" t="s">
        <v>6503</v>
      </c>
      <c r="F2239" s="14" t="s">
        <v>2263</v>
      </c>
      <c r="G2239" s="11">
        <v>9</v>
      </c>
      <c r="H2239" s="15">
        <f>retribucións!$E$60</f>
        <v>6319.04</v>
      </c>
      <c r="I2239" s="11" t="s">
        <v>1349</v>
      </c>
      <c r="J2239" s="24" t="s">
        <v>1350</v>
      </c>
      <c r="K2239" s="11">
        <v>1</v>
      </c>
      <c r="L2239" s="14"/>
      <c r="M2239" s="14"/>
      <c r="N2239" s="12"/>
      <c r="O2239" s="25"/>
      <c r="P2239" s="14"/>
      <c r="Q2239" s="11" t="s">
        <v>15</v>
      </c>
      <c r="R2239" s="16" t="s">
        <v>1230</v>
      </c>
      <c r="S2239" s="12"/>
      <c r="T2239" s="13" t="s">
        <v>17</v>
      </c>
      <c r="U2239" s="13" t="s">
        <v>6687</v>
      </c>
      <c r="V2239" s="11" t="s">
        <v>119</v>
      </c>
      <c r="W2239" s="14" t="s">
        <v>119</v>
      </c>
      <c r="X2239" s="14" t="s">
        <v>119</v>
      </c>
      <c r="Y2239" s="14" t="s">
        <v>119</v>
      </c>
      <c r="Z2239" s="14" t="s">
        <v>119</v>
      </c>
      <c r="AA2239" s="14"/>
      <c r="AB2239" s="15">
        <f>retribucións!$H$71</f>
        <v>18383.701689600002</v>
      </c>
      <c r="AC2239" s="15">
        <f>retribucións!$H$60</f>
        <v>18626.938628479998</v>
      </c>
      <c r="AD2239" s="15">
        <f t="shared" si="95"/>
        <v>243.23693887999616</v>
      </c>
    </row>
    <row r="2240" spans="1:30" ht="15" customHeight="1" x14ac:dyDescent="0.25">
      <c r="A2240" s="13" t="s">
        <v>17</v>
      </c>
      <c r="B2240" s="13" t="s">
        <v>119</v>
      </c>
      <c r="C2240" s="14" t="s">
        <v>6497</v>
      </c>
      <c r="D2240" s="24" t="s">
        <v>6504</v>
      </c>
      <c r="E2240" s="14" t="s">
        <v>6505</v>
      </c>
      <c r="F2240" s="14" t="s">
        <v>2263</v>
      </c>
      <c r="G2240" s="11">
        <v>9</v>
      </c>
      <c r="H2240" s="15">
        <f>retribucións!$E$60</f>
        <v>6319.04</v>
      </c>
      <c r="I2240" s="11" t="s">
        <v>1349</v>
      </c>
      <c r="J2240" s="24" t="s">
        <v>1350</v>
      </c>
      <c r="K2240" s="11">
        <v>1</v>
      </c>
      <c r="L2240" s="14"/>
      <c r="M2240" s="14"/>
      <c r="N2240" s="12"/>
      <c r="O2240" s="25"/>
      <c r="P2240" s="14"/>
      <c r="Q2240" s="11" t="s">
        <v>15</v>
      </c>
      <c r="R2240" s="16" t="s">
        <v>1230</v>
      </c>
      <c r="S2240" s="12"/>
      <c r="T2240" s="13" t="s">
        <v>17</v>
      </c>
      <c r="U2240" s="13" t="s">
        <v>6687</v>
      </c>
      <c r="V2240" s="11" t="s">
        <v>119</v>
      </c>
      <c r="W2240" s="14" t="s">
        <v>119</v>
      </c>
      <c r="X2240" s="14" t="s">
        <v>119</v>
      </c>
      <c r="Y2240" s="14" t="s">
        <v>119</v>
      </c>
      <c r="Z2240" s="14" t="s">
        <v>119</v>
      </c>
      <c r="AA2240" s="14"/>
      <c r="AB2240" s="15">
        <f>retribucións!$H$71</f>
        <v>18383.701689600002</v>
      </c>
      <c r="AC2240" s="15">
        <f>retribucións!$H$60</f>
        <v>18626.938628479998</v>
      </c>
      <c r="AD2240" s="15">
        <f t="shared" si="95"/>
        <v>243.23693887999616</v>
      </c>
    </row>
    <row r="2241" spans="1:30" ht="15" customHeight="1" x14ac:dyDescent="0.25">
      <c r="A2241" s="13" t="s">
        <v>17</v>
      </c>
      <c r="B2241" s="13" t="s">
        <v>17</v>
      </c>
      <c r="C2241" s="14" t="s">
        <v>6497</v>
      </c>
      <c r="D2241" s="24" t="s">
        <v>6506</v>
      </c>
      <c r="E2241" s="14" t="s">
        <v>6507</v>
      </c>
      <c r="F2241" s="14" t="s">
        <v>2263</v>
      </c>
      <c r="G2241" s="11">
        <v>9</v>
      </c>
      <c r="H2241" s="15">
        <f>retribucións!$E$60</f>
        <v>6319.04</v>
      </c>
      <c r="I2241" s="11" t="s">
        <v>1349</v>
      </c>
      <c r="J2241" s="24" t="s">
        <v>1350</v>
      </c>
      <c r="K2241" s="11">
        <v>1</v>
      </c>
      <c r="L2241" s="14"/>
      <c r="M2241" s="14"/>
      <c r="N2241" s="12"/>
      <c r="O2241" s="25"/>
      <c r="P2241" s="14"/>
      <c r="Q2241" s="11" t="s">
        <v>15</v>
      </c>
      <c r="R2241" s="16" t="s">
        <v>1230</v>
      </c>
      <c r="S2241" s="12"/>
      <c r="T2241" s="13" t="s">
        <v>17</v>
      </c>
      <c r="U2241" s="13" t="s">
        <v>17</v>
      </c>
      <c r="V2241" s="11">
        <v>90</v>
      </c>
      <c r="W2241" s="14" t="s">
        <v>1287</v>
      </c>
      <c r="X2241" s="14" t="s">
        <v>1288</v>
      </c>
      <c r="Y2241" s="14" t="s">
        <v>20</v>
      </c>
      <c r="Z2241" s="14">
        <v>0</v>
      </c>
      <c r="AA2241" s="14"/>
      <c r="AB2241" s="15">
        <f>retribucións!$H$71</f>
        <v>18383.701689600002</v>
      </c>
      <c r="AC2241" s="15">
        <f>retribucións!$H$60</f>
        <v>18626.938628479998</v>
      </c>
      <c r="AD2241" s="15">
        <f t="shared" si="95"/>
        <v>243.23693887999616</v>
      </c>
    </row>
    <row r="2242" spans="1:30" ht="15" customHeight="1" x14ac:dyDescent="0.25">
      <c r="A2242" s="13" t="s">
        <v>17</v>
      </c>
      <c r="B2242" s="13" t="s">
        <v>119</v>
      </c>
      <c r="C2242" s="14" t="s">
        <v>6508</v>
      </c>
      <c r="D2242" s="24" t="s">
        <v>6509</v>
      </c>
      <c r="E2242" s="14" t="s">
        <v>6510</v>
      </c>
      <c r="F2242" s="14" t="s">
        <v>1903</v>
      </c>
      <c r="G2242" s="11">
        <v>9</v>
      </c>
      <c r="H2242" s="15">
        <f>retribucións!$E$60</f>
        <v>6319.04</v>
      </c>
      <c r="I2242" s="11" t="s">
        <v>1349</v>
      </c>
      <c r="J2242" s="24" t="s">
        <v>1350</v>
      </c>
      <c r="K2242" s="11">
        <v>1</v>
      </c>
      <c r="L2242" s="14"/>
      <c r="M2242" s="14"/>
      <c r="N2242" s="12"/>
      <c r="O2242" s="25"/>
      <c r="P2242" s="14"/>
      <c r="Q2242" s="11" t="s">
        <v>15</v>
      </c>
      <c r="R2242" s="16">
        <v>904</v>
      </c>
      <c r="S2242" s="12"/>
      <c r="T2242" s="13" t="s">
        <v>17</v>
      </c>
      <c r="U2242" s="13" t="s">
        <v>6687</v>
      </c>
      <c r="V2242" s="11" t="s">
        <v>119</v>
      </c>
      <c r="W2242" s="14" t="s">
        <v>119</v>
      </c>
      <c r="X2242" s="14" t="s">
        <v>119</v>
      </c>
      <c r="Y2242" s="14" t="s">
        <v>119</v>
      </c>
      <c r="Z2242" s="14" t="s">
        <v>119</v>
      </c>
      <c r="AA2242" s="14"/>
      <c r="AB2242" s="15">
        <f>retribucións!$H$71</f>
        <v>18383.701689600002</v>
      </c>
      <c r="AC2242" s="15">
        <f>retribucións!$H$60</f>
        <v>18626.938628479998</v>
      </c>
      <c r="AD2242" s="15">
        <f>AC2242-AB2242</f>
        <v>243.23693887999616</v>
      </c>
    </row>
    <row r="2243" spans="1:30" ht="15" customHeight="1" x14ac:dyDescent="0.25">
      <c r="A2243" s="13" t="s">
        <v>17</v>
      </c>
      <c r="B2243" s="13" t="s">
        <v>119</v>
      </c>
      <c r="C2243" s="14" t="s">
        <v>6508</v>
      </c>
      <c r="D2243" s="24" t="s">
        <v>6511</v>
      </c>
      <c r="E2243" s="14" t="s">
        <v>6512</v>
      </c>
      <c r="F2243" s="14" t="s">
        <v>1903</v>
      </c>
      <c r="G2243" s="11">
        <v>9</v>
      </c>
      <c r="H2243" s="15">
        <f>retribucións!$E$60</f>
        <v>6319.04</v>
      </c>
      <c r="I2243" s="11" t="s">
        <v>1349</v>
      </c>
      <c r="J2243" s="24" t="s">
        <v>1350</v>
      </c>
      <c r="K2243" s="11">
        <v>1</v>
      </c>
      <c r="L2243" s="14"/>
      <c r="M2243" s="14"/>
      <c r="N2243" s="12"/>
      <c r="O2243" s="25"/>
      <c r="P2243" s="14"/>
      <c r="Q2243" s="11" t="s">
        <v>15</v>
      </c>
      <c r="R2243" s="16">
        <v>904</v>
      </c>
      <c r="S2243" s="12"/>
      <c r="T2243" s="13" t="s">
        <v>17</v>
      </c>
      <c r="U2243" s="13" t="s">
        <v>6687</v>
      </c>
      <c r="V2243" s="11" t="s">
        <v>119</v>
      </c>
      <c r="W2243" s="14" t="s">
        <v>119</v>
      </c>
      <c r="X2243" s="14" t="s">
        <v>119</v>
      </c>
      <c r="Y2243" s="14" t="s">
        <v>119</v>
      </c>
      <c r="Z2243" s="14" t="s">
        <v>119</v>
      </c>
      <c r="AA2243" s="14"/>
      <c r="AB2243" s="15">
        <f>retribucións!$H$71</f>
        <v>18383.701689600002</v>
      </c>
      <c r="AC2243" s="15">
        <f>retribucións!$H$60</f>
        <v>18626.938628479998</v>
      </c>
      <c r="AD2243" s="15">
        <f>AC2243-AB2243</f>
        <v>243.23693887999616</v>
      </c>
    </row>
    <row r="2244" spans="1:30" ht="15" customHeight="1" x14ac:dyDescent="0.25">
      <c r="A2244" s="13" t="s">
        <v>17</v>
      </c>
      <c r="B2244" s="13" t="s">
        <v>119</v>
      </c>
      <c r="C2244" s="14" t="s">
        <v>6508</v>
      </c>
      <c r="D2244" s="24" t="s">
        <v>6513</v>
      </c>
      <c r="E2244" s="14" t="s">
        <v>6514</v>
      </c>
      <c r="F2244" s="14" t="s">
        <v>2263</v>
      </c>
      <c r="G2244" s="11">
        <v>9</v>
      </c>
      <c r="H2244" s="15">
        <f>retribucións!$E$60</f>
        <v>6319.04</v>
      </c>
      <c r="I2244" s="11" t="s">
        <v>1349</v>
      </c>
      <c r="J2244" s="24" t="s">
        <v>1350</v>
      </c>
      <c r="K2244" s="11">
        <v>1</v>
      </c>
      <c r="L2244" s="14"/>
      <c r="M2244" s="14"/>
      <c r="N2244" s="12"/>
      <c r="O2244" s="25"/>
      <c r="P2244" s="14"/>
      <c r="Q2244" s="11" t="s">
        <v>15</v>
      </c>
      <c r="R2244" s="16" t="s">
        <v>1230</v>
      </c>
      <c r="S2244" s="12"/>
      <c r="T2244" s="13" t="s">
        <v>17</v>
      </c>
      <c r="U2244" s="13" t="s">
        <v>6687</v>
      </c>
      <c r="V2244" s="11" t="s">
        <v>119</v>
      </c>
      <c r="W2244" s="14" t="s">
        <v>119</v>
      </c>
      <c r="X2244" s="14" t="s">
        <v>119</v>
      </c>
      <c r="Y2244" s="14" t="s">
        <v>119</v>
      </c>
      <c r="Z2244" s="14" t="s">
        <v>119</v>
      </c>
      <c r="AA2244" s="14"/>
      <c r="AB2244" s="15">
        <f>retribucións!$H$71</f>
        <v>18383.701689600002</v>
      </c>
      <c r="AC2244" s="15">
        <f>retribucións!$H$60</f>
        <v>18626.938628479998</v>
      </c>
      <c r="AD2244" s="15">
        <f t="shared" ref="AD2244:AD2247" si="96">AC2244-AB2244</f>
        <v>243.23693887999616</v>
      </c>
    </row>
    <row r="2245" spans="1:30" ht="15" customHeight="1" x14ac:dyDescent="0.25">
      <c r="A2245" s="13" t="s">
        <v>17</v>
      </c>
      <c r="B2245" s="13" t="s">
        <v>119</v>
      </c>
      <c r="C2245" s="14" t="s">
        <v>6508</v>
      </c>
      <c r="D2245" s="24" t="s">
        <v>6515</v>
      </c>
      <c r="E2245" s="14" t="s">
        <v>6516</v>
      </c>
      <c r="F2245" s="14" t="s">
        <v>2263</v>
      </c>
      <c r="G2245" s="11">
        <v>9</v>
      </c>
      <c r="H2245" s="15">
        <f>retribucións!$E$60</f>
        <v>6319.04</v>
      </c>
      <c r="I2245" s="11" t="s">
        <v>1349</v>
      </c>
      <c r="J2245" s="24" t="s">
        <v>1350</v>
      </c>
      <c r="K2245" s="11">
        <v>1</v>
      </c>
      <c r="L2245" s="14"/>
      <c r="M2245" s="14"/>
      <c r="N2245" s="12"/>
      <c r="O2245" s="25"/>
      <c r="P2245" s="14"/>
      <c r="Q2245" s="11" t="s">
        <v>15</v>
      </c>
      <c r="R2245" s="16">
        <v>4203</v>
      </c>
      <c r="S2245" s="12"/>
      <c r="T2245" s="13" t="s">
        <v>17</v>
      </c>
      <c r="U2245" s="13" t="s">
        <v>6687</v>
      </c>
      <c r="V2245" s="11" t="s">
        <v>119</v>
      </c>
      <c r="W2245" s="14" t="s">
        <v>119</v>
      </c>
      <c r="X2245" s="14" t="s">
        <v>119</v>
      </c>
      <c r="Y2245" s="14" t="s">
        <v>119</v>
      </c>
      <c r="Z2245" s="14" t="s">
        <v>119</v>
      </c>
      <c r="AA2245" s="14"/>
      <c r="AB2245" s="15">
        <f>retribucións!$H$71</f>
        <v>18383.701689600002</v>
      </c>
      <c r="AC2245" s="15">
        <f>retribucións!$H$60</f>
        <v>18626.938628479998</v>
      </c>
      <c r="AD2245" s="15">
        <f t="shared" si="96"/>
        <v>243.23693887999616</v>
      </c>
    </row>
    <row r="2246" spans="1:30" ht="15" customHeight="1" x14ac:dyDescent="0.25">
      <c r="A2246" s="13" t="s">
        <v>17</v>
      </c>
      <c r="B2246" s="13" t="s">
        <v>17</v>
      </c>
      <c r="C2246" s="14" t="s">
        <v>6508</v>
      </c>
      <c r="D2246" s="24" t="s">
        <v>6517</v>
      </c>
      <c r="E2246" s="14" t="s">
        <v>6518</v>
      </c>
      <c r="F2246" s="14" t="s">
        <v>2263</v>
      </c>
      <c r="G2246" s="11">
        <v>9</v>
      </c>
      <c r="H2246" s="15">
        <f>retribucións!$E$60</f>
        <v>6319.04</v>
      </c>
      <c r="I2246" s="11" t="s">
        <v>1349</v>
      </c>
      <c r="J2246" s="24" t="s">
        <v>1350</v>
      </c>
      <c r="K2246" s="11">
        <v>1</v>
      </c>
      <c r="L2246" s="14"/>
      <c r="M2246" s="14"/>
      <c r="N2246" s="12"/>
      <c r="O2246" s="25"/>
      <c r="P2246" s="14"/>
      <c r="Q2246" s="11" t="s">
        <v>15</v>
      </c>
      <c r="R2246" s="16" t="s">
        <v>1230</v>
      </c>
      <c r="S2246" s="12"/>
      <c r="T2246" s="13" t="s">
        <v>17</v>
      </c>
      <c r="U2246" s="13" t="s">
        <v>17</v>
      </c>
      <c r="V2246" s="11">
        <v>549</v>
      </c>
      <c r="W2246" s="14" t="s">
        <v>1289</v>
      </c>
      <c r="X2246" s="14" t="s">
        <v>1290</v>
      </c>
      <c r="Y2246" s="14" t="s">
        <v>20</v>
      </c>
      <c r="Z2246" s="14">
        <v>0</v>
      </c>
      <c r="AA2246" s="14"/>
      <c r="AB2246" s="15">
        <f>retribucións!$H$71</f>
        <v>18383.701689600002</v>
      </c>
      <c r="AC2246" s="15">
        <f>retribucións!$H$60</f>
        <v>18626.938628479998</v>
      </c>
      <c r="AD2246" s="15">
        <f t="shared" si="96"/>
        <v>243.23693887999616</v>
      </c>
    </row>
    <row r="2247" spans="1:30" ht="15" customHeight="1" x14ac:dyDescent="0.25">
      <c r="A2247" s="13" t="s">
        <v>17</v>
      </c>
      <c r="B2247" s="13" t="s">
        <v>119</v>
      </c>
      <c r="C2247" s="14" t="s">
        <v>6508</v>
      </c>
      <c r="D2247" s="24" t="s">
        <v>6519</v>
      </c>
      <c r="E2247" s="14" t="s">
        <v>6520</v>
      </c>
      <c r="F2247" s="14" t="s">
        <v>2263</v>
      </c>
      <c r="G2247" s="11">
        <v>9</v>
      </c>
      <c r="H2247" s="15">
        <f>retribucións!$E$60</f>
        <v>6319.04</v>
      </c>
      <c r="I2247" s="11" t="s">
        <v>1349</v>
      </c>
      <c r="J2247" s="24" t="s">
        <v>1350</v>
      </c>
      <c r="K2247" s="11">
        <v>1</v>
      </c>
      <c r="L2247" s="14"/>
      <c r="M2247" s="14"/>
      <c r="N2247" s="12"/>
      <c r="O2247" s="25"/>
      <c r="P2247" s="14"/>
      <c r="Q2247" s="11" t="s">
        <v>15</v>
      </c>
      <c r="R2247" s="16" t="s">
        <v>1230</v>
      </c>
      <c r="S2247" s="12"/>
      <c r="T2247" s="13" t="s">
        <v>17</v>
      </c>
      <c r="U2247" s="13" t="s">
        <v>6687</v>
      </c>
      <c r="V2247" s="11" t="s">
        <v>119</v>
      </c>
      <c r="W2247" s="14" t="s">
        <v>119</v>
      </c>
      <c r="X2247" s="14" t="s">
        <v>119</v>
      </c>
      <c r="Y2247" s="14" t="s">
        <v>119</v>
      </c>
      <c r="Z2247" s="14" t="s">
        <v>119</v>
      </c>
      <c r="AA2247" s="14"/>
      <c r="AB2247" s="15">
        <f>retribucións!$H$71</f>
        <v>18383.701689600002</v>
      </c>
      <c r="AC2247" s="15">
        <f>retribucións!$H$60</f>
        <v>18626.938628479998</v>
      </c>
      <c r="AD2247" s="15">
        <f t="shared" si="96"/>
        <v>243.23693887999616</v>
      </c>
    </row>
    <row r="2248" spans="1:30" ht="15" customHeight="1" x14ac:dyDescent="0.25">
      <c r="A2248" s="13" t="s">
        <v>17</v>
      </c>
      <c r="B2248" s="13" t="s">
        <v>119</v>
      </c>
      <c r="C2248" s="14" t="s">
        <v>6521</v>
      </c>
      <c r="D2248" s="24" t="s">
        <v>6522</v>
      </c>
      <c r="E2248" s="14" t="s">
        <v>6523</v>
      </c>
      <c r="F2248" s="14" t="s">
        <v>1903</v>
      </c>
      <c r="G2248" s="11">
        <v>9</v>
      </c>
      <c r="H2248" s="15">
        <f>retribucións!$E$60</f>
        <v>6319.04</v>
      </c>
      <c r="I2248" s="11" t="s">
        <v>1349</v>
      </c>
      <c r="J2248" s="24" t="s">
        <v>1350</v>
      </c>
      <c r="K2248" s="11">
        <v>1</v>
      </c>
      <c r="L2248" s="14"/>
      <c r="M2248" s="14"/>
      <c r="N2248" s="12"/>
      <c r="O2248" s="25"/>
      <c r="P2248" s="14"/>
      <c r="Q2248" s="11" t="s">
        <v>15</v>
      </c>
      <c r="R2248" s="16">
        <v>904</v>
      </c>
      <c r="S2248" s="12"/>
      <c r="T2248" s="13" t="s">
        <v>17</v>
      </c>
      <c r="U2248" s="13" t="s">
        <v>6687</v>
      </c>
      <c r="V2248" s="11" t="s">
        <v>119</v>
      </c>
      <c r="W2248" s="14" t="s">
        <v>119</v>
      </c>
      <c r="X2248" s="14" t="s">
        <v>119</v>
      </c>
      <c r="Y2248" s="14" t="s">
        <v>119</v>
      </c>
      <c r="Z2248" s="14" t="s">
        <v>119</v>
      </c>
      <c r="AA2248" s="14"/>
      <c r="AB2248" s="15">
        <f>retribucións!$H$71</f>
        <v>18383.701689600002</v>
      </c>
      <c r="AC2248" s="15">
        <f>retribucións!$H$60</f>
        <v>18626.938628479998</v>
      </c>
      <c r="AD2248" s="15">
        <f>AC2248-AB2248</f>
        <v>243.23693887999616</v>
      </c>
    </row>
    <row r="2249" spans="1:30" ht="15" customHeight="1" x14ac:dyDescent="0.25">
      <c r="A2249" s="13" t="s">
        <v>17</v>
      </c>
      <c r="B2249" s="13" t="s">
        <v>119</v>
      </c>
      <c r="C2249" s="14" t="s">
        <v>6521</v>
      </c>
      <c r="D2249" s="24" t="s">
        <v>6524</v>
      </c>
      <c r="E2249" s="14" t="s">
        <v>6525</v>
      </c>
      <c r="F2249" s="14" t="s">
        <v>2263</v>
      </c>
      <c r="G2249" s="11">
        <v>9</v>
      </c>
      <c r="H2249" s="15">
        <f>retribucións!$E$60</f>
        <v>6319.04</v>
      </c>
      <c r="I2249" s="11" t="s">
        <v>1349</v>
      </c>
      <c r="J2249" s="24" t="s">
        <v>1350</v>
      </c>
      <c r="K2249" s="11">
        <v>1</v>
      </c>
      <c r="L2249" s="14"/>
      <c r="M2249" s="14"/>
      <c r="N2249" s="12"/>
      <c r="O2249" s="25"/>
      <c r="P2249" s="14"/>
      <c r="Q2249" s="11" t="s">
        <v>15</v>
      </c>
      <c r="R2249" s="16" t="s">
        <v>1230</v>
      </c>
      <c r="S2249" s="12"/>
      <c r="T2249" s="13" t="s">
        <v>17</v>
      </c>
      <c r="U2249" s="13" t="s">
        <v>6687</v>
      </c>
      <c r="V2249" s="11" t="s">
        <v>119</v>
      </c>
      <c r="W2249" s="14" t="s">
        <v>119</v>
      </c>
      <c r="X2249" s="14" t="s">
        <v>119</v>
      </c>
      <c r="Y2249" s="14" t="s">
        <v>119</v>
      </c>
      <c r="Z2249" s="14" t="s">
        <v>119</v>
      </c>
      <c r="AA2249" s="14"/>
      <c r="AB2249" s="15">
        <f>retribucións!$H$71</f>
        <v>18383.701689600002</v>
      </c>
      <c r="AC2249" s="15">
        <f>retribucións!$H$60</f>
        <v>18626.938628479998</v>
      </c>
      <c r="AD2249" s="15">
        <f t="shared" ref="AD2249:AD2251" si="97">AC2249-AB2249</f>
        <v>243.23693887999616</v>
      </c>
    </row>
    <row r="2250" spans="1:30" ht="15" customHeight="1" x14ac:dyDescent="0.25">
      <c r="A2250" s="13" t="s">
        <v>17</v>
      </c>
      <c r="B2250" s="13" t="s">
        <v>17</v>
      </c>
      <c r="C2250" s="14" t="s">
        <v>6521</v>
      </c>
      <c r="D2250" s="24" t="s">
        <v>6526</v>
      </c>
      <c r="E2250" s="14" t="s">
        <v>6527</v>
      </c>
      <c r="F2250" s="14" t="s">
        <v>2263</v>
      </c>
      <c r="G2250" s="11">
        <v>9</v>
      </c>
      <c r="H2250" s="15">
        <f>retribucións!$E$60</f>
        <v>6319.04</v>
      </c>
      <c r="I2250" s="11" t="s">
        <v>1349</v>
      </c>
      <c r="J2250" s="24" t="s">
        <v>1350</v>
      </c>
      <c r="K2250" s="11">
        <v>1</v>
      </c>
      <c r="L2250" s="14"/>
      <c r="M2250" s="14"/>
      <c r="N2250" s="12"/>
      <c r="O2250" s="25"/>
      <c r="P2250" s="14"/>
      <c r="Q2250" s="11" t="s">
        <v>15</v>
      </c>
      <c r="R2250" s="16" t="s">
        <v>1230</v>
      </c>
      <c r="S2250" s="12"/>
      <c r="T2250" s="13" t="s">
        <v>17</v>
      </c>
      <c r="U2250" s="13" t="s">
        <v>17</v>
      </c>
      <c r="V2250" s="11">
        <v>94</v>
      </c>
      <c r="W2250" s="14" t="s">
        <v>1291</v>
      </c>
      <c r="X2250" s="14" t="s">
        <v>1292</v>
      </c>
      <c r="Y2250" s="14" t="s">
        <v>20</v>
      </c>
      <c r="Z2250" s="14">
        <v>0</v>
      </c>
      <c r="AA2250" s="14"/>
      <c r="AB2250" s="15">
        <f>retribucións!$H$71</f>
        <v>18383.701689600002</v>
      </c>
      <c r="AC2250" s="15">
        <f>retribucións!$H$60</f>
        <v>18626.938628479998</v>
      </c>
      <c r="AD2250" s="15">
        <f t="shared" si="97"/>
        <v>243.23693887999616</v>
      </c>
    </row>
    <row r="2251" spans="1:30" ht="15" customHeight="1" x14ac:dyDescent="0.25">
      <c r="A2251" s="13" t="s">
        <v>17</v>
      </c>
      <c r="B2251" s="13" t="s">
        <v>119</v>
      </c>
      <c r="C2251" s="14" t="s">
        <v>6521</v>
      </c>
      <c r="D2251" s="24" t="s">
        <v>6528</v>
      </c>
      <c r="E2251" s="14" t="s">
        <v>6529</v>
      </c>
      <c r="F2251" s="14" t="s">
        <v>2263</v>
      </c>
      <c r="G2251" s="11">
        <v>9</v>
      </c>
      <c r="H2251" s="15">
        <f>retribucións!$E$60</f>
        <v>6319.04</v>
      </c>
      <c r="I2251" s="11" t="s">
        <v>1349</v>
      </c>
      <c r="J2251" s="24" t="s">
        <v>1350</v>
      </c>
      <c r="K2251" s="11">
        <v>1</v>
      </c>
      <c r="L2251" s="14"/>
      <c r="M2251" s="14"/>
      <c r="N2251" s="12"/>
      <c r="O2251" s="25"/>
      <c r="P2251" s="14"/>
      <c r="Q2251" s="11" t="s">
        <v>15</v>
      </c>
      <c r="R2251" s="16" t="s">
        <v>1230</v>
      </c>
      <c r="S2251" s="12"/>
      <c r="T2251" s="13" t="s">
        <v>17</v>
      </c>
      <c r="U2251" s="13" t="s">
        <v>6687</v>
      </c>
      <c r="V2251" s="11" t="s">
        <v>119</v>
      </c>
      <c r="W2251" s="14" t="s">
        <v>119</v>
      </c>
      <c r="X2251" s="14" t="s">
        <v>119</v>
      </c>
      <c r="Y2251" s="14" t="s">
        <v>119</v>
      </c>
      <c r="Z2251" s="14" t="s">
        <v>119</v>
      </c>
      <c r="AA2251" s="14"/>
      <c r="AB2251" s="15">
        <f>retribucións!$H$71</f>
        <v>18383.701689600002</v>
      </c>
      <c r="AC2251" s="15">
        <f>retribucións!$H$60</f>
        <v>18626.938628479998</v>
      </c>
      <c r="AD2251" s="15">
        <f t="shared" si="97"/>
        <v>243.23693887999616</v>
      </c>
    </row>
    <row r="2252" spans="1:30" ht="15" customHeight="1" x14ac:dyDescent="0.25">
      <c r="A2252" s="13" t="s">
        <v>17</v>
      </c>
      <c r="B2252" s="13" t="s">
        <v>119</v>
      </c>
      <c r="C2252" s="14" t="s">
        <v>6530</v>
      </c>
      <c r="D2252" s="24" t="s">
        <v>6531</v>
      </c>
      <c r="E2252" s="14" t="s">
        <v>6532</v>
      </c>
      <c r="F2252" s="14" t="s">
        <v>1903</v>
      </c>
      <c r="G2252" s="11">
        <v>9</v>
      </c>
      <c r="H2252" s="15">
        <f>retribucións!$E$60</f>
        <v>6319.04</v>
      </c>
      <c r="I2252" s="11" t="s">
        <v>1349</v>
      </c>
      <c r="J2252" s="24" t="s">
        <v>1350</v>
      </c>
      <c r="K2252" s="11">
        <v>1</v>
      </c>
      <c r="L2252" s="14"/>
      <c r="M2252" s="14"/>
      <c r="N2252" s="12"/>
      <c r="O2252" s="25"/>
      <c r="P2252" s="14"/>
      <c r="Q2252" s="11" t="s">
        <v>15</v>
      </c>
      <c r="R2252" s="16">
        <v>904</v>
      </c>
      <c r="S2252" s="12"/>
      <c r="T2252" s="13" t="s">
        <v>17</v>
      </c>
      <c r="U2252" s="13" t="s">
        <v>6687</v>
      </c>
      <c r="V2252" s="11" t="s">
        <v>119</v>
      </c>
      <c r="W2252" s="14" t="s">
        <v>119</v>
      </c>
      <c r="X2252" s="14" t="s">
        <v>119</v>
      </c>
      <c r="Y2252" s="14" t="s">
        <v>119</v>
      </c>
      <c r="Z2252" s="14" t="s">
        <v>119</v>
      </c>
      <c r="AA2252" s="14"/>
      <c r="AB2252" s="15">
        <f>retribucións!$H$71</f>
        <v>18383.701689600002</v>
      </c>
      <c r="AC2252" s="15">
        <f>retribucións!$H$60</f>
        <v>18626.938628479998</v>
      </c>
      <c r="AD2252" s="15">
        <f>AC2252-AB2252</f>
        <v>243.23693887999616</v>
      </c>
    </row>
    <row r="2253" spans="1:30" ht="15" customHeight="1" x14ac:dyDescent="0.25">
      <c r="A2253" s="13" t="s">
        <v>17</v>
      </c>
      <c r="B2253" s="13" t="s">
        <v>119</v>
      </c>
      <c r="C2253" s="14" t="s">
        <v>6530</v>
      </c>
      <c r="D2253" s="24" t="s">
        <v>6533</v>
      </c>
      <c r="E2253" s="14" t="s">
        <v>6534</v>
      </c>
      <c r="F2253" s="14" t="s">
        <v>2263</v>
      </c>
      <c r="G2253" s="11">
        <v>9</v>
      </c>
      <c r="H2253" s="15">
        <f>retribucións!$E$60</f>
        <v>6319.04</v>
      </c>
      <c r="I2253" s="11" t="s">
        <v>1349</v>
      </c>
      <c r="J2253" s="24" t="s">
        <v>1350</v>
      </c>
      <c r="K2253" s="11">
        <v>1</v>
      </c>
      <c r="L2253" s="14"/>
      <c r="M2253" s="14"/>
      <c r="N2253" s="12"/>
      <c r="O2253" s="25"/>
      <c r="P2253" s="14" t="s">
        <v>6535</v>
      </c>
      <c r="Q2253" s="11" t="s">
        <v>15</v>
      </c>
      <c r="R2253" s="16" t="s">
        <v>1230</v>
      </c>
      <c r="S2253" s="12"/>
      <c r="T2253" s="13" t="s">
        <v>17</v>
      </c>
      <c r="U2253" s="13" t="s">
        <v>6687</v>
      </c>
      <c r="V2253" s="11" t="s">
        <v>119</v>
      </c>
      <c r="W2253" s="14" t="s">
        <v>119</v>
      </c>
      <c r="X2253" s="14" t="s">
        <v>119</v>
      </c>
      <c r="Y2253" s="14" t="s">
        <v>119</v>
      </c>
      <c r="Z2253" s="14" t="s">
        <v>119</v>
      </c>
      <c r="AA2253" s="14"/>
      <c r="AB2253" s="15">
        <f>retribucións!$H$71</f>
        <v>18383.701689600002</v>
      </c>
      <c r="AC2253" s="15">
        <f>retribucións!$H$60</f>
        <v>18626.938628479998</v>
      </c>
      <c r="AD2253" s="15">
        <f>AC2253-AB2253</f>
        <v>243.23693887999616</v>
      </c>
    </row>
    <row r="2254" spans="1:30" ht="15" customHeight="1" x14ac:dyDescent="0.25">
      <c r="A2254" s="13" t="s">
        <v>17</v>
      </c>
      <c r="B2254" s="13" t="s">
        <v>119</v>
      </c>
      <c r="C2254" s="14" t="s">
        <v>6530</v>
      </c>
      <c r="D2254" s="24" t="s">
        <v>6536</v>
      </c>
      <c r="E2254" s="14" t="s">
        <v>6537</v>
      </c>
      <c r="F2254" s="14" t="s">
        <v>2263</v>
      </c>
      <c r="G2254" s="11">
        <v>9</v>
      </c>
      <c r="H2254" s="15">
        <f>retribucións!$E$60</f>
        <v>6319.04</v>
      </c>
      <c r="I2254" s="11" t="s">
        <v>1349</v>
      </c>
      <c r="J2254" s="24" t="s">
        <v>1350</v>
      </c>
      <c r="K2254" s="11">
        <v>1</v>
      </c>
      <c r="L2254" s="14"/>
      <c r="M2254" s="14"/>
      <c r="N2254" s="12"/>
      <c r="O2254" s="25"/>
      <c r="P2254" s="14"/>
      <c r="Q2254" s="11" t="s">
        <v>15</v>
      </c>
      <c r="R2254" s="16" t="s">
        <v>1230</v>
      </c>
      <c r="S2254" s="12"/>
      <c r="T2254" s="13" t="s">
        <v>17</v>
      </c>
      <c r="U2254" s="13" t="s">
        <v>6687</v>
      </c>
      <c r="V2254" s="11" t="s">
        <v>119</v>
      </c>
      <c r="W2254" s="14" t="s">
        <v>119</v>
      </c>
      <c r="X2254" s="14" t="s">
        <v>119</v>
      </c>
      <c r="Y2254" s="14" t="s">
        <v>119</v>
      </c>
      <c r="Z2254" s="14" t="s">
        <v>119</v>
      </c>
      <c r="AA2254" s="14"/>
      <c r="AB2254" s="15">
        <f>retribucións!$H$71</f>
        <v>18383.701689600002</v>
      </c>
      <c r="AC2254" s="15">
        <f>retribucións!$H$60</f>
        <v>18626.938628479998</v>
      </c>
      <c r="AD2254" s="15">
        <f t="shared" ref="AD2254:AD2257" si="98">AC2254-AB2254</f>
        <v>243.23693887999616</v>
      </c>
    </row>
    <row r="2255" spans="1:30" ht="15" customHeight="1" x14ac:dyDescent="0.25">
      <c r="A2255" s="13" t="s">
        <v>17</v>
      </c>
      <c r="B2255" s="13" t="s">
        <v>119</v>
      </c>
      <c r="C2255" s="14" t="s">
        <v>6530</v>
      </c>
      <c r="D2255" s="24" t="s">
        <v>6538</v>
      </c>
      <c r="E2255" s="14" t="s">
        <v>6539</v>
      </c>
      <c r="F2255" s="14" t="s">
        <v>2263</v>
      </c>
      <c r="G2255" s="11">
        <v>9</v>
      </c>
      <c r="H2255" s="15">
        <f>retribucións!$E$60</f>
        <v>6319.04</v>
      </c>
      <c r="I2255" s="11" t="s">
        <v>1349</v>
      </c>
      <c r="J2255" s="24" t="s">
        <v>1350</v>
      </c>
      <c r="K2255" s="11">
        <v>1</v>
      </c>
      <c r="L2255" s="14"/>
      <c r="M2255" s="14"/>
      <c r="N2255" s="12"/>
      <c r="O2255" s="25"/>
      <c r="P2255" s="14"/>
      <c r="Q2255" s="11" t="s">
        <v>15</v>
      </c>
      <c r="R2255" s="16" t="s">
        <v>1230</v>
      </c>
      <c r="S2255" s="12"/>
      <c r="T2255" s="13" t="s">
        <v>17</v>
      </c>
      <c r="U2255" s="13" t="s">
        <v>6687</v>
      </c>
      <c r="V2255" s="11" t="s">
        <v>119</v>
      </c>
      <c r="W2255" s="14" t="s">
        <v>119</v>
      </c>
      <c r="X2255" s="14" t="s">
        <v>119</v>
      </c>
      <c r="Y2255" s="14" t="s">
        <v>119</v>
      </c>
      <c r="Z2255" s="14" t="s">
        <v>119</v>
      </c>
      <c r="AA2255" s="14"/>
      <c r="AB2255" s="15">
        <f>retribucións!$H$71</f>
        <v>18383.701689600002</v>
      </c>
      <c r="AC2255" s="15">
        <f>retribucións!$H$60</f>
        <v>18626.938628479998</v>
      </c>
      <c r="AD2255" s="15">
        <f t="shared" si="98"/>
        <v>243.23693887999616</v>
      </c>
    </row>
    <row r="2256" spans="1:30" ht="15" customHeight="1" x14ac:dyDescent="0.25">
      <c r="A2256" s="13" t="s">
        <v>17</v>
      </c>
      <c r="B2256" s="13" t="s">
        <v>119</v>
      </c>
      <c r="C2256" s="14" t="s">
        <v>6530</v>
      </c>
      <c r="D2256" s="24" t="s">
        <v>6540</v>
      </c>
      <c r="E2256" s="14" t="s">
        <v>6541</v>
      </c>
      <c r="F2256" s="14" t="s">
        <v>2263</v>
      </c>
      <c r="G2256" s="11">
        <v>9</v>
      </c>
      <c r="H2256" s="15">
        <f>retribucións!$E$60</f>
        <v>6319.04</v>
      </c>
      <c r="I2256" s="11" t="s">
        <v>1349</v>
      </c>
      <c r="J2256" s="24" t="s">
        <v>1350</v>
      </c>
      <c r="K2256" s="11">
        <v>1</v>
      </c>
      <c r="L2256" s="14"/>
      <c r="M2256" s="14"/>
      <c r="N2256" s="12"/>
      <c r="O2256" s="25"/>
      <c r="P2256" s="14"/>
      <c r="Q2256" s="11" t="s">
        <v>15</v>
      </c>
      <c r="R2256" s="16" t="s">
        <v>1230</v>
      </c>
      <c r="S2256" s="12"/>
      <c r="T2256" s="13" t="s">
        <v>17</v>
      </c>
      <c r="U2256" s="13" t="s">
        <v>6687</v>
      </c>
      <c r="V2256" s="11" t="s">
        <v>119</v>
      </c>
      <c r="W2256" s="14" t="s">
        <v>119</v>
      </c>
      <c r="X2256" s="14" t="s">
        <v>119</v>
      </c>
      <c r="Y2256" s="14" t="s">
        <v>119</v>
      </c>
      <c r="Z2256" s="14" t="s">
        <v>119</v>
      </c>
      <c r="AA2256" s="14"/>
      <c r="AB2256" s="15">
        <f>retribucións!$H$71</f>
        <v>18383.701689600002</v>
      </c>
      <c r="AC2256" s="15">
        <f>retribucións!$H$60</f>
        <v>18626.938628479998</v>
      </c>
      <c r="AD2256" s="15">
        <f t="shared" si="98"/>
        <v>243.23693887999616</v>
      </c>
    </row>
    <row r="2257" spans="1:30" ht="15" customHeight="1" x14ac:dyDescent="0.25">
      <c r="A2257" s="13" t="s">
        <v>17</v>
      </c>
      <c r="B2257" s="13" t="s">
        <v>17</v>
      </c>
      <c r="C2257" s="14" t="s">
        <v>6530</v>
      </c>
      <c r="D2257" s="24" t="s">
        <v>6542</v>
      </c>
      <c r="E2257" s="14" t="s">
        <v>6543</v>
      </c>
      <c r="F2257" s="14" t="s">
        <v>2263</v>
      </c>
      <c r="G2257" s="11">
        <v>9</v>
      </c>
      <c r="H2257" s="15">
        <f>retribucións!$E$60</f>
        <v>6319.04</v>
      </c>
      <c r="I2257" s="11" t="s">
        <v>1349</v>
      </c>
      <c r="J2257" s="24" t="s">
        <v>1350</v>
      </c>
      <c r="K2257" s="11">
        <v>1</v>
      </c>
      <c r="L2257" s="14"/>
      <c r="M2257" s="14"/>
      <c r="N2257" s="12"/>
      <c r="O2257" s="25"/>
      <c r="P2257" s="14" t="s">
        <v>6535</v>
      </c>
      <c r="Q2257" s="11" t="s">
        <v>15</v>
      </c>
      <c r="R2257" s="16" t="s">
        <v>1230</v>
      </c>
      <c r="S2257" s="12"/>
      <c r="T2257" s="13" t="s">
        <v>17</v>
      </c>
      <c r="U2257" s="13" t="s">
        <v>17</v>
      </c>
      <c r="V2257" s="11">
        <v>165</v>
      </c>
      <c r="W2257" s="14" t="s">
        <v>1293</v>
      </c>
      <c r="X2257" s="14" t="s">
        <v>1294</v>
      </c>
      <c r="Y2257" s="14" t="s">
        <v>20</v>
      </c>
      <c r="Z2257" s="14">
        <v>0</v>
      </c>
      <c r="AA2257" s="14"/>
      <c r="AB2257" s="15">
        <f>retribucións!$H$71</f>
        <v>18383.701689600002</v>
      </c>
      <c r="AC2257" s="15">
        <f>retribucións!$H$60</f>
        <v>18626.938628479998</v>
      </c>
      <c r="AD2257" s="15">
        <f t="shared" si="98"/>
        <v>243.23693887999616</v>
      </c>
    </row>
    <row r="2258" spans="1:30" ht="15" customHeight="1" x14ac:dyDescent="0.25">
      <c r="A2258" s="13" t="s">
        <v>17</v>
      </c>
      <c r="B2258" s="13" t="s">
        <v>119</v>
      </c>
      <c r="C2258" s="14" t="s">
        <v>6544</v>
      </c>
      <c r="D2258" s="24" t="s">
        <v>6545</v>
      </c>
      <c r="E2258" s="14" t="s">
        <v>6546</v>
      </c>
      <c r="F2258" s="14" t="s">
        <v>1903</v>
      </c>
      <c r="G2258" s="11">
        <v>9</v>
      </c>
      <c r="H2258" s="15">
        <f>retribucións!$E$60</f>
        <v>6319.04</v>
      </c>
      <c r="I2258" s="11" t="s">
        <v>1349</v>
      </c>
      <c r="J2258" s="24" t="s">
        <v>1350</v>
      </c>
      <c r="K2258" s="11">
        <v>1</v>
      </c>
      <c r="L2258" s="14"/>
      <c r="M2258" s="14"/>
      <c r="N2258" s="12"/>
      <c r="O2258" s="25"/>
      <c r="P2258" s="14"/>
      <c r="Q2258" s="11" t="s">
        <v>15</v>
      </c>
      <c r="R2258" s="16">
        <v>904</v>
      </c>
      <c r="S2258" s="12"/>
      <c r="T2258" s="13" t="s">
        <v>17</v>
      </c>
      <c r="U2258" s="13" t="s">
        <v>6687</v>
      </c>
      <c r="V2258" s="11" t="s">
        <v>119</v>
      </c>
      <c r="W2258" s="14" t="s">
        <v>119</v>
      </c>
      <c r="X2258" s="14" t="s">
        <v>119</v>
      </c>
      <c r="Y2258" s="14" t="s">
        <v>119</v>
      </c>
      <c r="Z2258" s="14" t="s">
        <v>119</v>
      </c>
      <c r="AA2258" s="14"/>
      <c r="AB2258" s="15">
        <f>retribucións!$H$71</f>
        <v>18383.701689600002</v>
      </c>
      <c r="AC2258" s="15">
        <f>retribucións!$H$60</f>
        <v>18626.938628479998</v>
      </c>
      <c r="AD2258" s="15">
        <f>AC2258-AB2258</f>
        <v>243.23693887999616</v>
      </c>
    </row>
    <row r="2259" spans="1:30" ht="15" customHeight="1" x14ac:dyDescent="0.25">
      <c r="A2259" s="13" t="s">
        <v>17</v>
      </c>
      <c r="B2259" s="13" t="s">
        <v>119</v>
      </c>
      <c r="C2259" s="14" t="s">
        <v>6544</v>
      </c>
      <c r="D2259" s="24" t="s">
        <v>6547</v>
      </c>
      <c r="E2259" s="14" t="s">
        <v>6548</v>
      </c>
      <c r="F2259" s="14" t="s">
        <v>2263</v>
      </c>
      <c r="G2259" s="11">
        <v>9</v>
      </c>
      <c r="H2259" s="15">
        <f>retribucións!$E$60</f>
        <v>6319.04</v>
      </c>
      <c r="I2259" s="11" t="s">
        <v>1349</v>
      </c>
      <c r="J2259" s="24" t="s">
        <v>1350</v>
      </c>
      <c r="K2259" s="11">
        <v>1</v>
      </c>
      <c r="L2259" s="14"/>
      <c r="M2259" s="14"/>
      <c r="N2259" s="12"/>
      <c r="O2259" s="25"/>
      <c r="P2259" s="14"/>
      <c r="Q2259" s="11" t="s">
        <v>15</v>
      </c>
      <c r="R2259" s="16" t="s">
        <v>1230</v>
      </c>
      <c r="S2259" s="12"/>
      <c r="T2259" s="13" t="s">
        <v>17</v>
      </c>
      <c r="U2259" s="13" t="s">
        <v>6687</v>
      </c>
      <c r="V2259" s="11" t="s">
        <v>119</v>
      </c>
      <c r="W2259" s="14" t="s">
        <v>119</v>
      </c>
      <c r="X2259" s="14" t="s">
        <v>119</v>
      </c>
      <c r="Y2259" s="14" t="s">
        <v>119</v>
      </c>
      <c r="Z2259" s="14" t="s">
        <v>119</v>
      </c>
      <c r="AA2259" s="14"/>
      <c r="AB2259" s="15">
        <f>retribucións!$H$71</f>
        <v>18383.701689600002</v>
      </c>
      <c r="AC2259" s="15">
        <f>retribucións!$H$60</f>
        <v>18626.938628479998</v>
      </c>
      <c r="AD2259" s="15">
        <f t="shared" ref="AD2259:AD2261" si="99">AC2259-AB2259</f>
        <v>243.23693887999616</v>
      </c>
    </row>
    <row r="2260" spans="1:30" ht="15" customHeight="1" x14ac:dyDescent="0.25">
      <c r="A2260" s="13" t="s">
        <v>17</v>
      </c>
      <c r="B2260" s="13" t="s">
        <v>17</v>
      </c>
      <c r="C2260" s="14" t="s">
        <v>6544</v>
      </c>
      <c r="D2260" s="24" t="s">
        <v>6549</v>
      </c>
      <c r="E2260" s="14" t="s">
        <v>6550</v>
      </c>
      <c r="F2260" s="14" t="s">
        <v>2263</v>
      </c>
      <c r="G2260" s="11">
        <v>9</v>
      </c>
      <c r="H2260" s="15">
        <f>retribucións!$E$60</f>
        <v>6319.04</v>
      </c>
      <c r="I2260" s="11" t="s">
        <v>1349</v>
      </c>
      <c r="J2260" s="24" t="s">
        <v>1350</v>
      </c>
      <c r="K2260" s="11">
        <v>1</v>
      </c>
      <c r="L2260" s="14"/>
      <c r="M2260" s="14"/>
      <c r="N2260" s="12"/>
      <c r="O2260" s="25"/>
      <c r="P2260" s="14"/>
      <c r="Q2260" s="11" t="s">
        <v>15</v>
      </c>
      <c r="R2260" s="16" t="s">
        <v>1230</v>
      </c>
      <c r="S2260" s="12"/>
      <c r="T2260" s="13" t="s">
        <v>17</v>
      </c>
      <c r="U2260" s="13" t="s">
        <v>17</v>
      </c>
      <c r="V2260" s="11">
        <v>394</v>
      </c>
      <c r="W2260" s="14" t="s">
        <v>1295</v>
      </c>
      <c r="X2260" s="14" t="s">
        <v>1296</v>
      </c>
      <c r="Y2260" s="14" t="s">
        <v>20</v>
      </c>
      <c r="Z2260" s="14">
        <v>0</v>
      </c>
      <c r="AA2260" s="14"/>
      <c r="AB2260" s="15">
        <f>retribucións!$H$71</f>
        <v>18383.701689600002</v>
      </c>
      <c r="AC2260" s="15">
        <f>retribucións!$H$60</f>
        <v>18626.938628479998</v>
      </c>
      <c r="AD2260" s="15">
        <f t="shared" si="99"/>
        <v>243.23693887999616</v>
      </c>
    </row>
    <row r="2261" spans="1:30" ht="15" customHeight="1" x14ac:dyDescent="0.25">
      <c r="A2261" s="13" t="s">
        <v>17</v>
      </c>
      <c r="B2261" s="13" t="s">
        <v>119</v>
      </c>
      <c r="C2261" s="14" t="s">
        <v>6544</v>
      </c>
      <c r="D2261" s="24" t="s">
        <v>6551</v>
      </c>
      <c r="E2261" s="14" t="s">
        <v>6552</v>
      </c>
      <c r="F2261" s="14" t="s">
        <v>2263</v>
      </c>
      <c r="G2261" s="11">
        <v>9</v>
      </c>
      <c r="H2261" s="15">
        <f>retribucións!$E$60</f>
        <v>6319.04</v>
      </c>
      <c r="I2261" s="11" t="s">
        <v>1349</v>
      </c>
      <c r="J2261" s="24" t="s">
        <v>1350</v>
      </c>
      <c r="K2261" s="11">
        <v>1</v>
      </c>
      <c r="L2261" s="14"/>
      <c r="M2261" s="14"/>
      <c r="N2261" s="12"/>
      <c r="O2261" s="25"/>
      <c r="P2261" s="14"/>
      <c r="Q2261" s="11" t="s">
        <v>15</v>
      </c>
      <c r="R2261" s="16" t="s">
        <v>1230</v>
      </c>
      <c r="S2261" s="12"/>
      <c r="T2261" s="13" t="s">
        <v>17</v>
      </c>
      <c r="U2261" s="13" t="s">
        <v>6687</v>
      </c>
      <c r="V2261" s="11" t="s">
        <v>119</v>
      </c>
      <c r="W2261" s="14" t="s">
        <v>119</v>
      </c>
      <c r="X2261" s="14" t="s">
        <v>119</v>
      </c>
      <c r="Y2261" s="14" t="s">
        <v>119</v>
      </c>
      <c r="Z2261" s="14" t="s">
        <v>119</v>
      </c>
      <c r="AA2261" s="14"/>
      <c r="AB2261" s="15">
        <f>retribucións!$H$71</f>
        <v>18383.701689600002</v>
      </c>
      <c r="AC2261" s="15">
        <f>retribucións!$H$60</f>
        <v>18626.938628479998</v>
      </c>
      <c r="AD2261" s="15">
        <f t="shared" si="99"/>
        <v>243.23693887999616</v>
      </c>
    </row>
    <row r="2262" spans="1:30" ht="15" customHeight="1" x14ac:dyDescent="0.25">
      <c r="A2262" s="13" t="s">
        <v>17</v>
      </c>
      <c r="B2262" s="13" t="s">
        <v>119</v>
      </c>
      <c r="C2262" s="14" t="s">
        <v>6553</v>
      </c>
      <c r="D2262" s="24" t="s">
        <v>6554</v>
      </c>
      <c r="E2262" s="14" t="s">
        <v>6555</v>
      </c>
      <c r="F2262" s="14" t="s">
        <v>1903</v>
      </c>
      <c r="G2262" s="11">
        <v>9</v>
      </c>
      <c r="H2262" s="15">
        <f>retribucións!$E$60</f>
        <v>6319.04</v>
      </c>
      <c r="I2262" s="11" t="s">
        <v>1349</v>
      </c>
      <c r="J2262" s="24" t="s">
        <v>1350</v>
      </c>
      <c r="K2262" s="11">
        <v>1</v>
      </c>
      <c r="L2262" s="14"/>
      <c r="M2262" s="14"/>
      <c r="N2262" s="12"/>
      <c r="O2262" s="25"/>
      <c r="P2262" s="14"/>
      <c r="Q2262" s="11" t="s">
        <v>15</v>
      </c>
      <c r="R2262" s="16">
        <v>904</v>
      </c>
      <c r="S2262" s="12"/>
      <c r="T2262" s="13" t="s">
        <v>17</v>
      </c>
      <c r="U2262" s="13" t="s">
        <v>6687</v>
      </c>
      <c r="V2262" s="11" t="s">
        <v>119</v>
      </c>
      <c r="W2262" s="14" t="s">
        <v>119</v>
      </c>
      <c r="X2262" s="14" t="s">
        <v>119</v>
      </c>
      <c r="Y2262" s="14" t="s">
        <v>119</v>
      </c>
      <c r="Z2262" s="14" t="s">
        <v>119</v>
      </c>
      <c r="AA2262" s="14"/>
      <c r="AB2262" s="15">
        <f>retribucións!$H$71</f>
        <v>18383.701689600002</v>
      </c>
      <c r="AC2262" s="15">
        <f>retribucións!$H$60</f>
        <v>18626.938628479998</v>
      </c>
      <c r="AD2262" s="15">
        <f>AC2262-AB2262</f>
        <v>243.23693887999616</v>
      </c>
    </row>
    <row r="2263" spans="1:30" ht="15" customHeight="1" x14ac:dyDescent="0.25">
      <c r="A2263" s="13" t="s">
        <v>17</v>
      </c>
      <c r="B2263" s="13" t="s">
        <v>119</v>
      </c>
      <c r="C2263" s="14" t="s">
        <v>6553</v>
      </c>
      <c r="D2263" s="24" t="s">
        <v>6556</v>
      </c>
      <c r="E2263" s="14" t="s">
        <v>6557</v>
      </c>
      <c r="F2263" s="14" t="s">
        <v>2263</v>
      </c>
      <c r="G2263" s="11">
        <v>9</v>
      </c>
      <c r="H2263" s="15">
        <f>retribucións!$E$60</f>
        <v>6319.04</v>
      </c>
      <c r="I2263" s="11" t="s">
        <v>1349</v>
      </c>
      <c r="J2263" s="24" t="s">
        <v>1350</v>
      </c>
      <c r="K2263" s="11">
        <v>1</v>
      </c>
      <c r="L2263" s="14"/>
      <c r="M2263" s="14"/>
      <c r="N2263" s="12"/>
      <c r="O2263" s="25"/>
      <c r="P2263" s="14"/>
      <c r="Q2263" s="11" t="s">
        <v>15</v>
      </c>
      <c r="R2263" s="16">
        <v>4203</v>
      </c>
      <c r="S2263" s="12"/>
      <c r="T2263" s="13" t="s">
        <v>17</v>
      </c>
      <c r="U2263" s="13" t="s">
        <v>6687</v>
      </c>
      <c r="V2263" s="11" t="s">
        <v>119</v>
      </c>
      <c r="W2263" s="14" t="s">
        <v>119</v>
      </c>
      <c r="X2263" s="14" t="s">
        <v>119</v>
      </c>
      <c r="Y2263" s="14" t="s">
        <v>119</v>
      </c>
      <c r="Z2263" s="14" t="s">
        <v>119</v>
      </c>
      <c r="AA2263" s="14"/>
      <c r="AB2263" s="15">
        <f>retribucións!$H$71</f>
        <v>18383.701689600002</v>
      </c>
      <c r="AC2263" s="15">
        <f>retribucións!$H$60</f>
        <v>18626.938628479998</v>
      </c>
      <c r="AD2263" s="15">
        <f t="shared" ref="AD2263:AD2317" si="100">AC2263-AB2263</f>
        <v>243.23693887999616</v>
      </c>
    </row>
    <row r="2264" spans="1:30" ht="15" customHeight="1" x14ac:dyDescent="0.25">
      <c r="A2264" s="13" t="s">
        <v>17</v>
      </c>
      <c r="B2264" s="13" t="s">
        <v>17</v>
      </c>
      <c r="C2264" s="14" t="s">
        <v>6553</v>
      </c>
      <c r="D2264" s="24" t="s">
        <v>6558</v>
      </c>
      <c r="E2264" s="14" t="s">
        <v>6559</v>
      </c>
      <c r="F2264" s="14" t="s">
        <v>2263</v>
      </c>
      <c r="G2264" s="11">
        <v>9</v>
      </c>
      <c r="H2264" s="15">
        <f>retribucións!$E$60</f>
        <v>6319.04</v>
      </c>
      <c r="I2264" s="11" t="s">
        <v>1349</v>
      </c>
      <c r="J2264" s="24" t="s">
        <v>1350</v>
      </c>
      <c r="K2264" s="11">
        <v>1</v>
      </c>
      <c r="L2264" s="14"/>
      <c r="M2264" s="14"/>
      <c r="N2264" s="12"/>
      <c r="O2264" s="25"/>
      <c r="P2264" s="14"/>
      <c r="Q2264" s="11" t="s">
        <v>15</v>
      </c>
      <c r="R2264" s="16" t="s">
        <v>1230</v>
      </c>
      <c r="S2264" s="12"/>
      <c r="T2264" s="13" t="s">
        <v>17</v>
      </c>
      <c r="U2264" s="13" t="s">
        <v>17</v>
      </c>
      <c r="V2264" s="11">
        <v>437</v>
      </c>
      <c r="W2264" s="14" t="s">
        <v>1297</v>
      </c>
      <c r="X2264" s="14" t="s">
        <v>1298</v>
      </c>
      <c r="Y2264" s="14" t="s">
        <v>20</v>
      </c>
      <c r="Z2264" s="14">
        <v>0</v>
      </c>
      <c r="AA2264" s="14"/>
      <c r="AB2264" s="15">
        <f>retribucións!$H$71</f>
        <v>18383.701689600002</v>
      </c>
      <c r="AC2264" s="15">
        <f>retribucións!$H$60</f>
        <v>18626.938628479998</v>
      </c>
      <c r="AD2264" s="15">
        <f t="shared" si="100"/>
        <v>243.23693887999616</v>
      </c>
    </row>
    <row r="2265" spans="1:30" ht="15" customHeight="1" x14ac:dyDescent="0.25">
      <c r="A2265" s="13" t="s">
        <v>17</v>
      </c>
      <c r="B2265" s="13" t="s">
        <v>119</v>
      </c>
      <c r="C2265" s="14" t="s">
        <v>6553</v>
      </c>
      <c r="D2265" s="24" t="s">
        <v>6560</v>
      </c>
      <c r="E2265" s="14" t="s">
        <v>6561</v>
      </c>
      <c r="F2265" s="14" t="s">
        <v>2263</v>
      </c>
      <c r="G2265" s="11">
        <v>9</v>
      </c>
      <c r="H2265" s="15">
        <f>retribucións!$E$60</f>
        <v>6319.04</v>
      </c>
      <c r="I2265" s="11" t="s">
        <v>1349</v>
      </c>
      <c r="J2265" s="24" t="s">
        <v>1350</v>
      </c>
      <c r="K2265" s="11">
        <v>1</v>
      </c>
      <c r="L2265" s="14"/>
      <c r="M2265" s="14"/>
      <c r="N2265" s="12"/>
      <c r="O2265" s="25"/>
      <c r="P2265" s="14"/>
      <c r="Q2265" s="11" t="s">
        <v>15</v>
      </c>
      <c r="R2265" s="16" t="s">
        <v>1230</v>
      </c>
      <c r="S2265" s="12"/>
      <c r="T2265" s="13" t="s">
        <v>17</v>
      </c>
      <c r="U2265" s="13" t="s">
        <v>6687</v>
      </c>
      <c r="V2265" s="11" t="s">
        <v>119</v>
      </c>
      <c r="W2265" s="14" t="s">
        <v>119</v>
      </c>
      <c r="X2265" s="14" t="s">
        <v>119</v>
      </c>
      <c r="Y2265" s="14" t="s">
        <v>119</v>
      </c>
      <c r="Z2265" s="14" t="s">
        <v>119</v>
      </c>
      <c r="AA2265" s="14"/>
      <c r="AB2265" s="15">
        <f>retribucións!$H$71</f>
        <v>18383.701689600002</v>
      </c>
      <c r="AC2265" s="15">
        <f>retribucións!$H$60</f>
        <v>18626.938628479998</v>
      </c>
      <c r="AD2265" s="15">
        <f t="shared" si="100"/>
        <v>243.23693887999616</v>
      </c>
    </row>
    <row r="2266" spans="1:30" ht="15" customHeight="1" x14ac:dyDescent="0.25">
      <c r="A2266" s="13" t="s">
        <v>17</v>
      </c>
      <c r="B2266" s="13" t="s">
        <v>119</v>
      </c>
      <c r="C2266" s="14" t="s">
        <v>6553</v>
      </c>
      <c r="D2266" s="24" t="s">
        <v>6562</v>
      </c>
      <c r="E2266" s="14" t="s">
        <v>6563</v>
      </c>
      <c r="F2266" s="14" t="s">
        <v>2263</v>
      </c>
      <c r="G2266" s="11">
        <v>9</v>
      </c>
      <c r="H2266" s="15">
        <f>retribucións!$E$60</f>
        <v>6319.04</v>
      </c>
      <c r="I2266" s="11" t="s">
        <v>1349</v>
      </c>
      <c r="J2266" s="24" t="s">
        <v>1350</v>
      </c>
      <c r="K2266" s="11">
        <v>1</v>
      </c>
      <c r="L2266" s="14"/>
      <c r="M2266" s="14"/>
      <c r="N2266" s="12"/>
      <c r="O2266" s="25"/>
      <c r="P2266" s="14"/>
      <c r="Q2266" s="11" t="s">
        <v>15</v>
      </c>
      <c r="R2266" s="16" t="s">
        <v>1230</v>
      </c>
      <c r="S2266" s="12"/>
      <c r="T2266" s="13" t="s">
        <v>17</v>
      </c>
      <c r="U2266" s="13" t="s">
        <v>6687</v>
      </c>
      <c r="V2266" s="11" t="s">
        <v>119</v>
      </c>
      <c r="W2266" s="14" t="s">
        <v>119</v>
      </c>
      <c r="X2266" s="14" t="s">
        <v>119</v>
      </c>
      <c r="Y2266" s="14" t="s">
        <v>119</v>
      </c>
      <c r="Z2266" s="14" t="s">
        <v>119</v>
      </c>
      <c r="AA2266" s="14"/>
      <c r="AB2266" s="15">
        <f>retribucións!$H$71</f>
        <v>18383.701689600002</v>
      </c>
      <c r="AC2266" s="15">
        <f>retribucións!$H$60</f>
        <v>18626.938628479998</v>
      </c>
      <c r="AD2266" s="15">
        <f t="shared" si="100"/>
        <v>243.23693887999616</v>
      </c>
    </row>
    <row r="2267" spans="1:30" ht="15" customHeight="1" x14ac:dyDescent="0.25">
      <c r="A2267" s="13" t="s">
        <v>17</v>
      </c>
      <c r="B2267" s="13" t="s">
        <v>17</v>
      </c>
      <c r="C2267" s="14" t="s">
        <v>6564</v>
      </c>
      <c r="D2267" s="24" t="s">
        <v>6565</v>
      </c>
      <c r="E2267" s="14" t="s">
        <v>6566</v>
      </c>
      <c r="F2267" s="14" t="s">
        <v>2263</v>
      </c>
      <c r="G2267" s="11">
        <v>9</v>
      </c>
      <c r="H2267" s="15">
        <f>retribucións!$E$60</f>
        <v>6319.04</v>
      </c>
      <c r="I2267" s="11" t="s">
        <v>1349</v>
      </c>
      <c r="J2267" s="24" t="s">
        <v>1350</v>
      </c>
      <c r="K2267" s="11">
        <v>1</v>
      </c>
      <c r="L2267" s="14"/>
      <c r="M2267" s="14"/>
      <c r="N2267" s="12"/>
      <c r="O2267" s="25"/>
      <c r="P2267" s="14"/>
      <c r="Q2267" s="11" t="s">
        <v>15</v>
      </c>
      <c r="R2267" s="16" t="s">
        <v>1230</v>
      </c>
      <c r="S2267" s="12"/>
      <c r="T2267" s="13" t="s">
        <v>17</v>
      </c>
      <c r="U2267" s="13" t="s">
        <v>17</v>
      </c>
      <c r="V2267" s="11">
        <v>431</v>
      </c>
      <c r="W2267" s="14" t="s">
        <v>1299</v>
      </c>
      <c r="X2267" s="14" t="s">
        <v>1300</v>
      </c>
      <c r="Y2267" s="14" t="s">
        <v>20</v>
      </c>
      <c r="Z2267" s="14">
        <v>0</v>
      </c>
      <c r="AA2267" s="14"/>
      <c r="AB2267" s="15">
        <f>retribucións!$H$71</f>
        <v>18383.701689600002</v>
      </c>
      <c r="AC2267" s="15">
        <f>retribucións!$H$60</f>
        <v>18626.938628479998</v>
      </c>
      <c r="AD2267" s="15">
        <f t="shared" si="100"/>
        <v>243.23693887999616</v>
      </c>
    </row>
    <row r="2268" spans="1:30" ht="15" customHeight="1" x14ac:dyDescent="0.25">
      <c r="A2268" s="13" t="s">
        <v>17</v>
      </c>
      <c r="B2268" s="13" t="s">
        <v>119</v>
      </c>
      <c r="C2268" s="14" t="s">
        <v>6564</v>
      </c>
      <c r="D2268" s="24" t="s">
        <v>6567</v>
      </c>
      <c r="E2268" s="14" t="s">
        <v>6568</v>
      </c>
      <c r="F2268" s="14" t="s">
        <v>2263</v>
      </c>
      <c r="G2268" s="11">
        <v>9</v>
      </c>
      <c r="H2268" s="15">
        <f>retribucións!$E$60</f>
        <v>6319.04</v>
      </c>
      <c r="I2268" s="11" t="s">
        <v>1349</v>
      </c>
      <c r="J2268" s="24" t="s">
        <v>1350</v>
      </c>
      <c r="K2268" s="11">
        <v>1</v>
      </c>
      <c r="L2268" s="14"/>
      <c r="M2268" s="14"/>
      <c r="N2268" s="12"/>
      <c r="O2268" s="25"/>
      <c r="P2268" s="14"/>
      <c r="Q2268" s="11" t="s">
        <v>15</v>
      </c>
      <c r="R2268" s="16">
        <v>4203</v>
      </c>
      <c r="S2268" s="12"/>
      <c r="T2268" s="13" t="s">
        <v>17</v>
      </c>
      <c r="U2268" s="13" t="s">
        <v>6687</v>
      </c>
      <c r="V2268" s="11" t="s">
        <v>119</v>
      </c>
      <c r="W2268" s="14" t="s">
        <v>119</v>
      </c>
      <c r="X2268" s="14" t="s">
        <v>119</v>
      </c>
      <c r="Y2268" s="14" t="s">
        <v>119</v>
      </c>
      <c r="Z2268" s="14" t="s">
        <v>119</v>
      </c>
      <c r="AA2268" s="14"/>
      <c r="AB2268" s="15">
        <f>retribucións!$H$71</f>
        <v>18383.701689600002</v>
      </c>
      <c r="AC2268" s="15">
        <f>retribucións!$H$60</f>
        <v>18626.938628479998</v>
      </c>
      <c r="AD2268" s="15">
        <f t="shared" si="100"/>
        <v>243.23693887999616</v>
      </c>
    </row>
    <row r="2269" spans="1:30" ht="15" customHeight="1" x14ac:dyDescent="0.25">
      <c r="A2269" s="13" t="s">
        <v>17</v>
      </c>
      <c r="B2269" s="13" t="s">
        <v>119</v>
      </c>
      <c r="C2269" s="14" t="s">
        <v>6569</v>
      </c>
      <c r="D2269" s="24" t="s">
        <v>6570</v>
      </c>
      <c r="E2269" s="14" t="s">
        <v>6571</v>
      </c>
      <c r="F2269" s="14" t="s">
        <v>1348</v>
      </c>
      <c r="G2269" s="11">
        <v>9</v>
      </c>
      <c r="H2269" s="15">
        <f>retribucións!$E$60</f>
        <v>6319.04</v>
      </c>
      <c r="I2269" s="11" t="s">
        <v>1349</v>
      </c>
      <c r="J2269" s="24" t="s">
        <v>1350</v>
      </c>
      <c r="K2269" s="11">
        <v>11</v>
      </c>
      <c r="L2269" s="14"/>
      <c r="M2269" s="14"/>
      <c r="N2269" s="12"/>
      <c r="O2269" s="25"/>
      <c r="P2269" s="14" t="s">
        <v>6572</v>
      </c>
      <c r="Q2269" s="11" t="s">
        <v>15</v>
      </c>
      <c r="R2269" s="16" t="s">
        <v>6573</v>
      </c>
      <c r="S2269" s="12"/>
      <c r="T2269" s="13" t="s">
        <v>17</v>
      </c>
      <c r="U2269" s="13" t="s">
        <v>6687</v>
      </c>
      <c r="V2269" s="11" t="s">
        <v>119</v>
      </c>
      <c r="W2269" s="14" t="s">
        <v>119</v>
      </c>
      <c r="X2269" s="14" t="s">
        <v>119</v>
      </c>
      <c r="Y2269" s="14" t="s">
        <v>119</v>
      </c>
      <c r="Z2269" s="14" t="s">
        <v>119</v>
      </c>
      <c r="AA2269" s="14"/>
      <c r="AB2269" s="15">
        <f>retribucións!$H$71</f>
        <v>18383.701689600002</v>
      </c>
      <c r="AC2269" s="15">
        <f>retribucións!$H$60</f>
        <v>18626.938628479998</v>
      </c>
      <c r="AD2269" s="15">
        <f t="shared" si="100"/>
        <v>243.23693887999616</v>
      </c>
    </row>
    <row r="2270" spans="1:30" ht="15" customHeight="1" x14ac:dyDescent="0.25">
      <c r="A2270" s="13" t="s">
        <v>17</v>
      </c>
      <c r="B2270" s="13" t="s">
        <v>17</v>
      </c>
      <c r="C2270" s="14" t="s">
        <v>6574</v>
      </c>
      <c r="D2270" s="24" t="s">
        <v>6575</v>
      </c>
      <c r="E2270" s="14" t="s">
        <v>6576</v>
      </c>
      <c r="F2270" s="14" t="s">
        <v>1348</v>
      </c>
      <c r="G2270" s="11">
        <v>14</v>
      </c>
      <c r="H2270" s="15">
        <f>retribucións!$E$55</f>
        <v>7157.92</v>
      </c>
      <c r="I2270" s="11" t="s">
        <v>1349</v>
      </c>
      <c r="J2270" s="24" t="s">
        <v>1350</v>
      </c>
      <c r="K2270" s="11">
        <v>11</v>
      </c>
      <c r="L2270" s="14"/>
      <c r="M2270" s="14"/>
      <c r="N2270" s="12"/>
      <c r="O2270" s="25"/>
      <c r="P2270" s="14" t="s">
        <v>6577</v>
      </c>
      <c r="Q2270" s="11" t="s">
        <v>15</v>
      </c>
      <c r="R2270" s="16" t="s">
        <v>1301</v>
      </c>
      <c r="S2270" s="12"/>
      <c r="T2270" s="13" t="s">
        <v>17</v>
      </c>
      <c r="U2270" s="13" t="s">
        <v>17</v>
      </c>
      <c r="V2270" s="11">
        <v>42</v>
      </c>
      <c r="W2270" s="14" t="s">
        <v>1302</v>
      </c>
      <c r="X2270" s="14" t="s">
        <v>1303</v>
      </c>
      <c r="Y2270" s="14" t="s">
        <v>20</v>
      </c>
      <c r="Z2270" s="14">
        <v>0</v>
      </c>
      <c r="AA2270" s="14"/>
      <c r="AB2270" s="15">
        <f>retribucións!$N$71</f>
        <v>21167.275024320003</v>
      </c>
      <c r="AC2270" s="15">
        <f>retribucións!$H$55</f>
        <v>21327.358496639998</v>
      </c>
      <c r="AD2270" s="15">
        <f t="shared" si="100"/>
        <v>160.08347231999505</v>
      </c>
    </row>
    <row r="2271" spans="1:30" ht="15" customHeight="1" x14ac:dyDescent="0.25">
      <c r="A2271" s="13" t="s">
        <v>17</v>
      </c>
      <c r="B2271" s="13" t="s">
        <v>119</v>
      </c>
      <c r="C2271" s="14" t="s">
        <v>6578</v>
      </c>
      <c r="D2271" s="24" t="s">
        <v>6579</v>
      </c>
      <c r="E2271" s="14" t="s">
        <v>6580</v>
      </c>
      <c r="F2271" s="14" t="s">
        <v>1903</v>
      </c>
      <c r="G2271" s="11">
        <v>10</v>
      </c>
      <c r="H2271" s="15">
        <f>retribucións!$E$59</f>
        <v>6486.34</v>
      </c>
      <c r="I2271" s="11" t="s">
        <v>1349</v>
      </c>
      <c r="J2271" s="24" t="s">
        <v>1350</v>
      </c>
      <c r="K2271" s="11">
        <v>1</v>
      </c>
      <c r="L2271" s="14"/>
      <c r="M2271" s="14"/>
      <c r="N2271" s="12"/>
      <c r="O2271" s="25"/>
      <c r="P2271" s="14" t="s">
        <v>2259</v>
      </c>
      <c r="Q2271" s="11" t="s">
        <v>15</v>
      </c>
      <c r="R2271" s="16">
        <v>4125</v>
      </c>
      <c r="S2271" s="12"/>
      <c r="T2271" s="13" t="s">
        <v>17</v>
      </c>
      <c r="U2271" s="13" t="s">
        <v>6687</v>
      </c>
      <c r="V2271" s="11" t="s">
        <v>119</v>
      </c>
      <c r="W2271" s="14" t="s">
        <v>119</v>
      </c>
      <c r="X2271" s="14" t="s">
        <v>119</v>
      </c>
      <c r="Y2271" s="14" t="s">
        <v>119</v>
      </c>
      <c r="Z2271" s="14" t="s">
        <v>119</v>
      </c>
      <c r="AA2271" s="14"/>
      <c r="AB2271" s="15">
        <f>retribucións!$L$71</f>
        <v>18968.988064320001</v>
      </c>
      <c r="AC2271" s="15">
        <f>retribucións!$H$59</f>
        <v>19124.976097919996</v>
      </c>
      <c r="AD2271" s="15">
        <f t="shared" si="100"/>
        <v>155.98803359999511</v>
      </c>
    </row>
    <row r="2272" spans="1:30" ht="15" customHeight="1" x14ac:dyDescent="0.25">
      <c r="A2272" s="13" t="s">
        <v>17</v>
      </c>
      <c r="B2272" s="13" t="s">
        <v>119</v>
      </c>
      <c r="C2272" s="14" t="s">
        <v>6578</v>
      </c>
      <c r="D2272" s="24" t="s">
        <v>6581</v>
      </c>
      <c r="E2272" s="14" t="s">
        <v>6582</v>
      </c>
      <c r="F2272" s="14" t="s">
        <v>1903</v>
      </c>
      <c r="G2272" s="11">
        <v>10</v>
      </c>
      <c r="H2272" s="15">
        <f>retribucións!$E$59</f>
        <v>6486.34</v>
      </c>
      <c r="I2272" s="11" t="s">
        <v>1349</v>
      </c>
      <c r="J2272" s="24" t="s">
        <v>1350</v>
      </c>
      <c r="K2272" s="11">
        <v>1</v>
      </c>
      <c r="L2272" s="14"/>
      <c r="M2272" s="14"/>
      <c r="N2272" s="12"/>
      <c r="O2272" s="25"/>
      <c r="P2272" s="14" t="s">
        <v>2259</v>
      </c>
      <c r="Q2272" s="11" t="s">
        <v>15</v>
      </c>
      <c r="R2272" s="16">
        <v>4125</v>
      </c>
      <c r="S2272" s="12"/>
      <c r="T2272" s="13" t="s">
        <v>17</v>
      </c>
      <c r="U2272" s="13" t="s">
        <v>6687</v>
      </c>
      <c r="V2272" s="11" t="s">
        <v>119</v>
      </c>
      <c r="W2272" s="14" t="s">
        <v>119</v>
      </c>
      <c r="X2272" s="14" t="s">
        <v>119</v>
      </c>
      <c r="Y2272" s="14" t="s">
        <v>119</v>
      </c>
      <c r="Z2272" s="14" t="s">
        <v>119</v>
      </c>
      <c r="AA2272" s="14"/>
      <c r="AB2272" s="15">
        <f>retribucións!$L$71</f>
        <v>18968.988064320001</v>
      </c>
      <c r="AC2272" s="15">
        <f>retribucións!$H$59</f>
        <v>19124.976097919996</v>
      </c>
      <c r="AD2272" s="15">
        <f t="shared" si="100"/>
        <v>155.98803359999511</v>
      </c>
    </row>
    <row r="2273" spans="1:30" ht="15" customHeight="1" x14ac:dyDescent="0.25">
      <c r="A2273" s="13" t="s">
        <v>17</v>
      </c>
      <c r="B2273" s="13" t="s">
        <v>119</v>
      </c>
      <c r="C2273" s="14" t="s">
        <v>6578</v>
      </c>
      <c r="D2273" s="24" t="s">
        <v>6583</v>
      </c>
      <c r="E2273" s="14" t="s">
        <v>6584</v>
      </c>
      <c r="F2273" s="14" t="s">
        <v>2263</v>
      </c>
      <c r="G2273" s="11">
        <v>10</v>
      </c>
      <c r="H2273" s="15">
        <f>retribucións!$E$59</f>
        <v>6486.34</v>
      </c>
      <c r="I2273" s="11" t="s">
        <v>1349</v>
      </c>
      <c r="J2273" s="24" t="s">
        <v>1350</v>
      </c>
      <c r="K2273" s="11">
        <v>1</v>
      </c>
      <c r="L2273" s="14"/>
      <c r="M2273" s="14"/>
      <c r="N2273" s="12"/>
      <c r="O2273" s="25"/>
      <c r="P2273" s="14" t="s">
        <v>6585</v>
      </c>
      <c r="Q2273" s="11" t="s">
        <v>15</v>
      </c>
      <c r="R2273" s="16"/>
      <c r="S2273" s="12"/>
      <c r="T2273" s="13" t="s">
        <v>17</v>
      </c>
      <c r="U2273" s="13" t="s">
        <v>6687</v>
      </c>
      <c r="V2273" s="11" t="s">
        <v>119</v>
      </c>
      <c r="W2273" s="14" t="s">
        <v>119</v>
      </c>
      <c r="X2273" s="14" t="s">
        <v>119</v>
      </c>
      <c r="Y2273" s="14" t="s">
        <v>119</v>
      </c>
      <c r="Z2273" s="14" t="s">
        <v>119</v>
      </c>
      <c r="AA2273" s="14"/>
      <c r="AB2273" s="15">
        <f>retribucións!$L$71</f>
        <v>18968.988064320001</v>
      </c>
      <c r="AC2273" s="15">
        <f>retribucións!$H$59</f>
        <v>19124.976097919996</v>
      </c>
      <c r="AD2273" s="15">
        <f t="shared" si="100"/>
        <v>155.98803359999511</v>
      </c>
    </row>
    <row r="2274" spans="1:30" ht="15" customHeight="1" x14ac:dyDescent="0.25">
      <c r="A2274" s="13" t="s">
        <v>17</v>
      </c>
      <c r="B2274" s="13" t="s">
        <v>119</v>
      </c>
      <c r="C2274" s="14" t="s">
        <v>6578</v>
      </c>
      <c r="D2274" s="24" t="s">
        <v>6586</v>
      </c>
      <c r="E2274" s="14" t="s">
        <v>6587</v>
      </c>
      <c r="F2274" s="14" t="s">
        <v>2263</v>
      </c>
      <c r="G2274" s="11">
        <v>10</v>
      </c>
      <c r="H2274" s="15">
        <f>retribucións!$E$59</f>
        <v>6486.34</v>
      </c>
      <c r="I2274" s="11" t="s">
        <v>1349</v>
      </c>
      <c r="J2274" s="24" t="s">
        <v>1350</v>
      </c>
      <c r="K2274" s="11">
        <v>1</v>
      </c>
      <c r="L2274" s="14"/>
      <c r="M2274" s="14"/>
      <c r="N2274" s="12"/>
      <c r="O2274" s="25"/>
      <c r="P2274" s="14" t="s">
        <v>2259</v>
      </c>
      <c r="Q2274" s="11" t="s">
        <v>15</v>
      </c>
      <c r="R2274" s="16">
        <v>4127</v>
      </c>
      <c r="S2274" s="12"/>
      <c r="T2274" s="13" t="s">
        <v>17</v>
      </c>
      <c r="U2274" s="13" t="s">
        <v>6687</v>
      </c>
      <c r="V2274" s="11" t="s">
        <v>119</v>
      </c>
      <c r="W2274" s="14" t="s">
        <v>119</v>
      </c>
      <c r="X2274" s="14" t="s">
        <v>119</v>
      </c>
      <c r="Y2274" s="14" t="s">
        <v>119</v>
      </c>
      <c r="Z2274" s="14" t="s">
        <v>119</v>
      </c>
      <c r="AA2274" s="14"/>
      <c r="AB2274" s="15">
        <f>retribucións!$L$71</f>
        <v>18968.988064320001</v>
      </c>
      <c r="AC2274" s="15">
        <f>retribucións!$H$59</f>
        <v>19124.976097919996</v>
      </c>
      <c r="AD2274" s="15">
        <f t="shared" si="100"/>
        <v>155.98803359999511</v>
      </c>
    </row>
    <row r="2275" spans="1:30" ht="15" customHeight="1" x14ac:dyDescent="0.25">
      <c r="A2275" s="13" t="s">
        <v>17</v>
      </c>
      <c r="B2275" s="13" t="s">
        <v>119</v>
      </c>
      <c r="C2275" s="14" t="s">
        <v>6578</v>
      </c>
      <c r="D2275" s="24" t="s">
        <v>6588</v>
      </c>
      <c r="E2275" s="14" t="s">
        <v>6589</v>
      </c>
      <c r="F2275" s="14" t="s">
        <v>2263</v>
      </c>
      <c r="G2275" s="11">
        <v>10</v>
      </c>
      <c r="H2275" s="15">
        <f>retribucións!$E$59</f>
        <v>6486.34</v>
      </c>
      <c r="I2275" s="11" t="s">
        <v>1349</v>
      </c>
      <c r="J2275" s="24" t="s">
        <v>1350</v>
      </c>
      <c r="K2275" s="11">
        <v>1</v>
      </c>
      <c r="L2275" s="14"/>
      <c r="M2275" s="14"/>
      <c r="N2275" s="12"/>
      <c r="O2275" s="25"/>
      <c r="P2275" s="14" t="s">
        <v>2259</v>
      </c>
      <c r="Q2275" s="11" t="s">
        <v>15</v>
      </c>
      <c r="R2275" s="16">
        <v>4127</v>
      </c>
      <c r="S2275" s="12"/>
      <c r="T2275" s="13" t="s">
        <v>17</v>
      </c>
      <c r="U2275" s="13" t="s">
        <v>6687</v>
      </c>
      <c r="V2275" s="11" t="s">
        <v>119</v>
      </c>
      <c r="W2275" s="14" t="s">
        <v>119</v>
      </c>
      <c r="X2275" s="14" t="s">
        <v>119</v>
      </c>
      <c r="Y2275" s="14" t="s">
        <v>119</v>
      </c>
      <c r="Z2275" s="14" t="s">
        <v>119</v>
      </c>
      <c r="AA2275" s="14"/>
      <c r="AB2275" s="15">
        <f>retribucións!$L$71</f>
        <v>18968.988064320001</v>
      </c>
      <c r="AC2275" s="15">
        <f>retribucións!$H$59</f>
        <v>19124.976097919996</v>
      </c>
      <c r="AD2275" s="15">
        <f t="shared" si="100"/>
        <v>155.98803359999511</v>
      </c>
    </row>
    <row r="2276" spans="1:30" ht="15" customHeight="1" x14ac:dyDescent="0.25">
      <c r="A2276" s="13" t="s">
        <v>17</v>
      </c>
      <c r="B2276" s="13" t="s">
        <v>119</v>
      </c>
      <c r="C2276" s="14" t="s">
        <v>6578</v>
      </c>
      <c r="D2276" s="24" t="s">
        <v>6590</v>
      </c>
      <c r="E2276" s="14" t="s">
        <v>6591</v>
      </c>
      <c r="F2276" s="14" t="s">
        <v>2263</v>
      </c>
      <c r="G2276" s="11">
        <v>10</v>
      </c>
      <c r="H2276" s="15">
        <f>retribucións!$E$59</f>
        <v>6486.34</v>
      </c>
      <c r="I2276" s="11" t="s">
        <v>1349</v>
      </c>
      <c r="J2276" s="24" t="s">
        <v>1350</v>
      </c>
      <c r="K2276" s="11">
        <v>1</v>
      </c>
      <c r="L2276" s="14"/>
      <c r="M2276" s="14"/>
      <c r="N2276" s="12"/>
      <c r="O2276" s="25"/>
      <c r="P2276" s="14" t="s">
        <v>2259</v>
      </c>
      <c r="Q2276" s="11" t="s">
        <v>15</v>
      </c>
      <c r="R2276" s="16">
        <v>4127</v>
      </c>
      <c r="S2276" s="12"/>
      <c r="T2276" s="13" t="s">
        <v>17</v>
      </c>
      <c r="U2276" s="13" t="s">
        <v>6687</v>
      </c>
      <c r="V2276" s="11" t="s">
        <v>119</v>
      </c>
      <c r="W2276" s="14" t="s">
        <v>119</v>
      </c>
      <c r="X2276" s="14" t="s">
        <v>119</v>
      </c>
      <c r="Y2276" s="14" t="s">
        <v>119</v>
      </c>
      <c r="Z2276" s="14" t="s">
        <v>119</v>
      </c>
      <c r="AA2276" s="14"/>
      <c r="AB2276" s="15">
        <f>retribucións!$L$71</f>
        <v>18968.988064320001</v>
      </c>
      <c r="AC2276" s="15">
        <f>retribucións!$H$59</f>
        <v>19124.976097919996</v>
      </c>
      <c r="AD2276" s="15">
        <f t="shared" si="100"/>
        <v>155.98803359999511</v>
      </c>
    </row>
    <row r="2277" spans="1:30" ht="15" customHeight="1" x14ac:dyDescent="0.25">
      <c r="A2277" s="13" t="s">
        <v>17</v>
      </c>
      <c r="B2277" s="13" t="s">
        <v>119</v>
      </c>
      <c r="C2277" s="14" t="s">
        <v>6578</v>
      </c>
      <c r="D2277" s="24" t="s">
        <v>6592</v>
      </c>
      <c r="E2277" s="14" t="s">
        <v>6593</v>
      </c>
      <c r="F2277" s="14" t="s">
        <v>2263</v>
      </c>
      <c r="G2277" s="11">
        <v>10</v>
      </c>
      <c r="H2277" s="15">
        <f>retribucións!$E$59</f>
        <v>6486.34</v>
      </c>
      <c r="I2277" s="11" t="s">
        <v>1349</v>
      </c>
      <c r="J2277" s="24" t="s">
        <v>1350</v>
      </c>
      <c r="K2277" s="11">
        <v>1</v>
      </c>
      <c r="L2277" s="14"/>
      <c r="M2277" s="14"/>
      <c r="N2277" s="12"/>
      <c r="O2277" s="25"/>
      <c r="P2277" s="14" t="s">
        <v>2259</v>
      </c>
      <c r="Q2277" s="11" t="s">
        <v>15</v>
      </c>
      <c r="R2277" s="16">
        <v>4127</v>
      </c>
      <c r="S2277" s="12"/>
      <c r="T2277" s="13" t="s">
        <v>17</v>
      </c>
      <c r="U2277" s="13" t="s">
        <v>6687</v>
      </c>
      <c r="V2277" s="11" t="s">
        <v>119</v>
      </c>
      <c r="W2277" s="14" t="s">
        <v>119</v>
      </c>
      <c r="X2277" s="14" t="s">
        <v>119</v>
      </c>
      <c r="Y2277" s="14" t="s">
        <v>119</v>
      </c>
      <c r="Z2277" s="14" t="s">
        <v>119</v>
      </c>
      <c r="AA2277" s="14"/>
      <c r="AB2277" s="15">
        <f>retribucións!$L$71</f>
        <v>18968.988064320001</v>
      </c>
      <c r="AC2277" s="15">
        <f>retribucións!$H$59</f>
        <v>19124.976097919996</v>
      </c>
      <c r="AD2277" s="15">
        <f t="shared" si="100"/>
        <v>155.98803359999511</v>
      </c>
    </row>
    <row r="2278" spans="1:30" ht="15" customHeight="1" x14ac:dyDescent="0.25">
      <c r="A2278" s="13" t="s">
        <v>17</v>
      </c>
      <c r="B2278" s="13" t="s">
        <v>119</v>
      </c>
      <c r="C2278" s="14" t="s">
        <v>6578</v>
      </c>
      <c r="D2278" s="24" t="s">
        <v>6594</v>
      </c>
      <c r="E2278" s="14" t="s">
        <v>6595</v>
      </c>
      <c r="F2278" s="14" t="s">
        <v>2263</v>
      </c>
      <c r="G2278" s="11">
        <v>10</v>
      </c>
      <c r="H2278" s="15">
        <f>retribucións!$E$59</f>
        <v>6486.34</v>
      </c>
      <c r="I2278" s="11" t="s">
        <v>1349</v>
      </c>
      <c r="J2278" s="24" t="s">
        <v>1350</v>
      </c>
      <c r="K2278" s="11">
        <v>1</v>
      </c>
      <c r="L2278" s="14"/>
      <c r="M2278" s="14"/>
      <c r="N2278" s="12"/>
      <c r="O2278" s="25"/>
      <c r="P2278" s="14" t="s">
        <v>2259</v>
      </c>
      <c r="Q2278" s="11" t="s">
        <v>15</v>
      </c>
      <c r="R2278" s="16">
        <v>4127</v>
      </c>
      <c r="S2278" s="12"/>
      <c r="T2278" s="13" t="s">
        <v>17</v>
      </c>
      <c r="U2278" s="13" t="s">
        <v>6687</v>
      </c>
      <c r="V2278" s="11" t="s">
        <v>119</v>
      </c>
      <c r="W2278" s="14" t="s">
        <v>119</v>
      </c>
      <c r="X2278" s="14" t="s">
        <v>119</v>
      </c>
      <c r="Y2278" s="14" t="s">
        <v>119</v>
      </c>
      <c r="Z2278" s="14" t="s">
        <v>119</v>
      </c>
      <c r="AA2278" s="14"/>
      <c r="AB2278" s="15">
        <f>retribucións!$L$71</f>
        <v>18968.988064320001</v>
      </c>
      <c r="AC2278" s="15">
        <f>retribucións!$H$59</f>
        <v>19124.976097919996</v>
      </c>
      <c r="AD2278" s="15">
        <f t="shared" si="100"/>
        <v>155.98803359999511</v>
      </c>
    </row>
    <row r="2279" spans="1:30" ht="15" customHeight="1" x14ac:dyDescent="0.25">
      <c r="A2279" s="13" t="s">
        <v>17</v>
      </c>
      <c r="B2279" s="13" t="s">
        <v>119</v>
      </c>
      <c r="C2279" s="14" t="s">
        <v>6578</v>
      </c>
      <c r="D2279" s="24" t="s">
        <v>6596</v>
      </c>
      <c r="E2279" s="14" t="s">
        <v>6597</v>
      </c>
      <c r="F2279" s="14" t="s">
        <v>2263</v>
      </c>
      <c r="G2279" s="11">
        <v>10</v>
      </c>
      <c r="H2279" s="15">
        <f>retribucións!$E$59</f>
        <v>6486.34</v>
      </c>
      <c r="I2279" s="11" t="s">
        <v>1349</v>
      </c>
      <c r="J2279" s="24" t="s">
        <v>1350</v>
      </c>
      <c r="K2279" s="11">
        <v>1</v>
      </c>
      <c r="L2279" s="14"/>
      <c r="M2279" s="14"/>
      <c r="N2279" s="12"/>
      <c r="O2279" s="25"/>
      <c r="P2279" s="14" t="s">
        <v>2259</v>
      </c>
      <c r="Q2279" s="11" t="s">
        <v>15</v>
      </c>
      <c r="R2279" s="16">
        <v>4127</v>
      </c>
      <c r="S2279" s="12"/>
      <c r="T2279" s="13" t="s">
        <v>17</v>
      </c>
      <c r="U2279" s="13" t="s">
        <v>6687</v>
      </c>
      <c r="V2279" s="11" t="s">
        <v>119</v>
      </c>
      <c r="W2279" s="14" t="s">
        <v>119</v>
      </c>
      <c r="X2279" s="14" t="s">
        <v>119</v>
      </c>
      <c r="Y2279" s="14" t="s">
        <v>119</v>
      </c>
      <c r="Z2279" s="14" t="s">
        <v>119</v>
      </c>
      <c r="AA2279" s="14"/>
      <c r="AB2279" s="15">
        <f>retribucións!$L$71</f>
        <v>18968.988064320001</v>
      </c>
      <c r="AC2279" s="15">
        <f>retribucións!$H$59</f>
        <v>19124.976097919996</v>
      </c>
      <c r="AD2279" s="15">
        <f t="shared" si="100"/>
        <v>155.98803359999511</v>
      </c>
    </row>
    <row r="2280" spans="1:30" ht="15" customHeight="1" x14ac:dyDescent="0.25">
      <c r="A2280" s="13" t="s">
        <v>17</v>
      </c>
      <c r="B2280" s="13" t="s">
        <v>119</v>
      </c>
      <c r="C2280" s="14" t="s">
        <v>6578</v>
      </c>
      <c r="D2280" s="24" t="s">
        <v>6598</v>
      </c>
      <c r="E2280" s="14" t="s">
        <v>6599</v>
      </c>
      <c r="F2280" s="14" t="s">
        <v>2263</v>
      </c>
      <c r="G2280" s="11">
        <v>10</v>
      </c>
      <c r="H2280" s="15">
        <f>retribucións!$E$59</f>
        <v>6486.34</v>
      </c>
      <c r="I2280" s="11" t="s">
        <v>1349</v>
      </c>
      <c r="J2280" s="24" t="s">
        <v>1350</v>
      </c>
      <c r="K2280" s="11">
        <v>1</v>
      </c>
      <c r="L2280" s="14"/>
      <c r="M2280" s="14"/>
      <c r="N2280" s="12"/>
      <c r="O2280" s="25"/>
      <c r="P2280" s="14" t="s">
        <v>2259</v>
      </c>
      <c r="Q2280" s="11" t="s">
        <v>15</v>
      </c>
      <c r="R2280" s="16">
        <v>4127</v>
      </c>
      <c r="S2280" s="12"/>
      <c r="T2280" s="13" t="s">
        <v>17</v>
      </c>
      <c r="U2280" s="13" t="s">
        <v>6687</v>
      </c>
      <c r="V2280" s="11" t="s">
        <v>119</v>
      </c>
      <c r="W2280" s="14" t="s">
        <v>119</v>
      </c>
      <c r="X2280" s="14" t="s">
        <v>119</v>
      </c>
      <c r="Y2280" s="14" t="s">
        <v>119</v>
      </c>
      <c r="Z2280" s="14" t="s">
        <v>119</v>
      </c>
      <c r="AA2280" s="14"/>
      <c r="AB2280" s="15">
        <f>retribucións!$L$71</f>
        <v>18968.988064320001</v>
      </c>
      <c r="AC2280" s="15">
        <f>retribucións!$H$59</f>
        <v>19124.976097919996</v>
      </c>
      <c r="AD2280" s="15">
        <f t="shared" si="100"/>
        <v>155.98803359999511</v>
      </c>
    </row>
    <row r="2281" spans="1:30" ht="15" customHeight="1" x14ac:dyDescent="0.25">
      <c r="A2281" s="13" t="s">
        <v>17</v>
      </c>
      <c r="B2281" s="13" t="s">
        <v>119</v>
      </c>
      <c r="C2281" s="14" t="s">
        <v>6600</v>
      </c>
      <c r="D2281" s="24" t="s">
        <v>6601</v>
      </c>
      <c r="E2281" s="14" t="s">
        <v>6602</v>
      </c>
      <c r="F2281" s="14" t="s">
        <v>1348</v>
      </c>
      <c r="G2281" s="11">
        <v>9</v>
      </c>
      <c r="H2281" s="15">
        <f>retribucións!$E$60</f>
        <v>6319.04</v>
      </c>
      <c r="I2281" s="11" t="s">
        <v>1349</v>
      </c>
      <c r="J2281" s="24" t="s">
        <v>1350</v>
      </c>
      <c r="K2281" s="11">
        <v>11</v>
      </c>
      <c r="L2281" s="14"/>
      <c r="M2281" s="14"/>
      <c r="N2281" s="12"/>
      <c r="O2281" s="25"/>
      <c r="P2281" s="14"/>
      <c r="Q2281" s="11" t="s">
        <v>15</v>
      </c>
      <c r="R2281" s="16">
        <v>1631</v>
      </c>
      <c r="S2281" s="12"/>
      <c r="T2281" s="13" t="s">
        <v>17</v>
      </c>
      <c r="U2281" s="13" t="s">
        <v>6687</v>
      </c>
      <c r="V2281" s="11" t="s">
        <v>119</v>
      </c>
      <c r="W2281" s="14" t="s">
        <v>119</v>
      </c>
      <c r="X2281" s="14" t="s">
        <v>119</v>
      </c>
      <c r="Y2281" s="14" t="s">
        <v>119</v>
      </c>
      <c r="Z2281" s="14" t="s">
        <v>119</v>
      </c>
      <c r="AA2281" s="14"/>
      <c r="AB2281" s="15">
        <f>retribucións!$H$71</f>
        <v>18383.701689600002</v>
      </c>
      <c r="AC2281" s="15">
        <f>retribucións!$H$60</f>
        <v>18626.938628479998</v>
      </c>
      <c r="AD2281" s="15">
        <f t="shared" si="100"/>
        <v>243.23693887999616</v>
      </c>
    </row>
    <row r="2282" spans="1:30" ht="15" customHeight="1" x14ac:dyDescent="0.25">
      <c r="A2282" s="13" t="s">
        <v>17</v>
      </c>
      <c r="B2282" s="13" t="s">
        <v>119</v>
      </c>
      <c r="C2282" s="14" t="s">
        <v>6600</v>
      </c>
      <c r="D2282" s="24" t="s">
        <v>6603</v>
      </c>
      <c r="E2282" s="14" t="s">
        <v>6604</v>
      </c>
      <c r="F2282" s="14" t="s">
        <v>1348</v>
      </c>
      <c r="G2282" s="11">
        <v>9</v>
      </c>
      <c r="H2282" s="15">
        <f>retribucións!$E$60</f>
        <v>6319.04</v>
      </c>
      <c r="I2282" s="11" t="s">
        <v>1349</v>
      </c>
      <c r="J2282" s="24" t="s">
        <v>1350</v>
      </c>
      <c r="K2282" s="11">
        <v>11</v>
      </c>
      <c r="L2282" s="14"/>
      <c r="M2282" s="14"/>
      <c r="N2282" s="12"/>
      <c r="O2282" s="25"/>
      <c r="P2282" s="14"/>
      <c r="Q2282" s="11" t="s">
        <v>15</v>
      </c>
      <c r="R2282" s="16">
        <v>1631</v>
      </c>
      <c r="S2282" s="12"/>
      <c r="T2282" s="13" t="s">
        <v>17</v>
      </c>
      <c r="U2282" s="13" t="s">
        <v>6687</v>
      </c>
      <c r="V2282" s="11" t="s">
        <v>119</v>
      </c>
      <c r="W2282" s="14" t="s">
        <v>119</v>
      </c>
      <c r="X2282" s="14" t="s">
        <v>119</v>
      </c>
      <c r="Y2282" s="14" t="s">
        <v>119</v>
      </c>
      <c r="Z2282" s="14" t="s">
        <v>119</v>
      </c>
      <c r="AA2282" s="14"/>
      <c r="AB2282" s="15">
        <f>retribucións!$H$71</f>
        <v>18383.701689600002</v>
      </c>
      <c r="AC2282" s="15">
        <f>+retribucións!$H$60</f>
        <v>18626.938628479998</v>
      </c>
      <c r="AD2282" s="15">
        <f t="shared" si="100"/>
        <v>243.23693887999616</v>
      </c>
    </row>
    <row r="2283" spans="1:30" ht="15" customHeight="1" x14ac:dyDescent="0.25">
      <c r="A2283" s="13" t="s">
        <v>17</v>
      </c>
      <c r="B2283" s="13" t="s">
        <v>119</v>
      </c>
      <c r="C2283" s="14" t="s">
        <v>6600</v>
      </c>
      <c r="D2283" s="24" t="s">
        <v>6605</v>
      </c>
      <c r="E2283" s="14" t="s">
        <v>6606</v>
      </c>
      <c r="F2283" s="14" t="s">
        <v>1348</v>
      </c>
      <c r="G2283" s="11">
        <v>9</v>
      </c>
      <c r="H2283" s="15">
        <f>retribucións!$E$60</f>
        <v>6319.04</v>
      </c>
      <c r="I2283" s="11" t="s">
        <v>1349</v>
      </c>
      <c r="J2283" s="24" t="s">
        <v>1350</v>
      </c>
      <c r="K2283" s="11">
        <v>11</v>
      </c>
      <c r="L2283" s="14"/>
      <c r="M2283" s="14"/>
      <c r="N2283" s="12"/>
      <c r="O2283" s="25"/>
      <c r="P2283" s="14"/>
      <c r="Q2283" s="11" t="s">
        <v>15</v>
      </c>
      <c r="R2283" s="16">
        <v>1631</v>
      </c>
      <c r="S2283" s="12"/>
      <c r="T2283" s="13" t="s">
        <v>17</v>
      </c>
      <c r="U2283" s="13" t="s">
        <v>6687</v>
      </c>
      <c r="V2283" s="11" t="s">
        <v>119</v>
      </c>
      <c r="W2283" s="14" t="s">
        <v>119</v>
      </c>
      <c r="X2283" s="14" t="s">
        <v>119</v>
      </c>
      <c r="Y2283" s="14" t="s">
        <v>119</v>
      </c>
      <c r="Z2283" s="14" t="s">
        <v>119</v>
      </c>
      <c r="AA2283" s="14"/>
      <c r="AB2283" s="15">
        <f>retribucións!$H$71</f>
        <v>18383.701689600002</v>
      </c>
      <c r="AC2283" s="15">
        <f>+retribucións!$H$60</f>
        <v>18626.938628479998</v>
      </c>
      <c r="AD2283" s="15">
        <f t="shared" si="100"/>
        <v>243.23693887999616</v>
      </c>
    </row>
    <row r="2284" spans="1:30" ht="15" customHeight="1" x14ac:dyDescent="0.25">
      <c r="A2284" s="13" t="s">
        <v>17</v>
      </c>
      <c r="B2284" s="13" t="s">
        <v>119</v>
      </c>
      <c r="C2284" s="14" t="s">
        <v>6607</v>
      </c>
      <c r="D2284" s="24" t="s">
        <v>6608</v>
      </c>
      <c r="E2284" s="14" t="s">
        <v>6609</v>
      </c>
      <c r="F2284" s="14" t="s">
        <v>1348</v>
      </c>
      <c r="G2284" s="11">
        <v>9</v>
      </c>
      <c r="H2284" s="15">
        <f>retribucións!$E$60</f>
        <v>6319.04</v>
      </c>
      <c r="I2284" s="11" t="s">
        <v>1349</v>
      </c>
      <c r="J2284" s="24" t="s">
        <v>1350</v>
      </c>
      <c r="K2284" s="11">
        <v>11</v>
      </c>
      <c r="L2284" s="14"/>
      <c r="M2284" s="14"/>
      <c r="N2284" s="12"/>
      <c r="O2284" s="25"/>
      <c r="P2284" s="14"/>
      <c r="Q2284" s="11" t="s">
        <v>15</v>
      </c>
      <c r="R2284" s="16">
        <v>1631</v>
      </c>
      <c r="S2284" s="12"/>
      <c r="T2284" s="13" t="s">
        <v>17</v>
      </c>
      <c r="U2284" s="13" t="s">
        <v>6687</v>
      </c>
      <c r="V2284" s="11" t="s">
        <v>119</v>
      </c>
      <c r="W2284" s="14" t="s">
        <v>119</v>
      </c>
      <c r="X2284" s="14" t="s">
        <v>119</v>
      </c>
      <c r="Y2284" s="14" t="s">
        <v>119</v>
      </c>
      <c r="Z2284" s="14" t="s">
        <v>119</v>
      </c>
      <c r="AA2284" s="14"/>
      <c r="AB2284" s="15">
        <f>retribucións!$H$71</f>
        <v>18383.701689600002</v>
      </c>
      <c r="AC2284" s="15">
        <f>+retribucións!$H$60</f>
        <v>18626.938628479998</v>
      </c>
      <c r="AD2284" s="15">
        <f t="shared" si="100"/>
        <v>243.23693887999616</v>
      </c>
    </row>
    <row r="2285" spans="1:30" ht="15" customHeight="1" x14ac:dyDescent="0.25">
      <c r="A2285" s="13" t="s">
        <v>17</v>
      </c>
      <c r="B2285" s="13" t="s">
        <v>17</v>
      </c>
      <c r="C2285" s="14" t="s">
        <v>6610</v>
      </c>
      <c r="D2285" s="24" t="s">
        <v>6611</v>
      </c>
      <c r="E2285" s="14" t="s">
        <v>6612</v>
      </c>
      <c r="F2285" s="14" t="s">
        <v>1348</v>
      </c>
      <c r="G2285" s="11">
        <v>9</v>
      </c>
      <c r="H2285" s="15">
        <f>retribucións!$E$60</f>
        <v>6319.04</v>
      </c>
      <c r="I2285" s="11" t="s">
        <v>1349</v>
      </c>
      <c r="J2285" s="24" t="s">
        <v>1350</v>
      </c>
      <c r="K2285" s="11">
        <v>11</v>
      </c>
      <c r="L2285" s="14"/>
      <c r="M2285" s="14"/>
      <c r="N2285" s="12"/>
      <c r="O2285" s="25"/>
      <c r="P2285" s="14"/>
      <c r="Q2285" s="11" t="s">
        <v>15</v>
      </c>
      <c r="R2285" s="16">
        <v>1947</v>
      </c>
      <c r="S2285" s="12"/>
      <c r="T2285" s="13" t="s">
        <v>17</v>
      </c>
      <c r="U2285" s="13" t="s">
        <v>17</v>
      </c>
      <c r="V2285" s="11">
        <v>308</v>
      </c>
      <c r="W2285" s="14" t="s">
        <v>1304</v>
      </c>
      <c r="X2285" s="14" t="s">
        <v>1305</v>
      </c>
      <c r="Y2285" s="14" t="s">
        <v>20</v>
      </c>
      <c r="Z2285" s="14">
        <v>0</v>
      </c>
      <c r="AA2285" s="14"/>
      <c r="AB2285" s="15">
        <f>retribucións!$H$71</f>
        <v>18383.701689600002</v>
      </c>
      <c r="AC2285" s="15">
        <f>+retribucións!$H$60</f>
        <v>18626.938628479998</v>
      </c>
      <c r="AD2285" s="15">
        <f t="shared" si="100"/>
        <v>243.23693887999616</v>
      </c>
    </row>
    <row r="2286" spans="1:30" ht="15" customHeight="1" x14ac:dyDescent="0.25">
      <c r="A2286" s="13" t="s">
        <v>17</v>
      </c>
      <c r="B2286" s="13" t="s">
        <v>119</v>
      </c>
      <c r="C2286" s="14" t="s">
        <v>6610</v>
      </c>
      <c r="D2286" s="24" t="s">
        <v>6613</v>
      </c>
      <c r="E2286" s="14" t="s">
        <v>6614</v>
      </c>
      <c r="F2286" s="14" t="s">
        <v>1348</v>
      </c>
      <c r="G2286" s="11">
        <v>9</v>
      </c>
      <c r="H2286" s="15">
        <f>retribucións!$E$60</f>
        <v>6319.04</v>
      </c>
      <c r="I2286" s="11" t="s">
        <v>1349</v>
      </c>
      <c r="J2286" s="24" t="s">
        <v>1350</v>
      </c>
      <c r="K2286" s="11">
        <v>11</v>
      </c>
      <c r="L2286" s="14"/>
      <c r="M2286" s="14"/>
      <c r="N2286" s="12"/>
      <c r="O2286" s="25"/>
      <c r="P2286" s="14"/>
      <c r="Q2286" s="11" t="s">
        <v>15</v>
      </c>
      <c r="R2286" s="16">
        <v>1947</v>
      </c>
      <c r="S2286" s="12"/>
      <c r="T2286" s="13" t="s">
        <v>17</v>
      </c>
      <c r="U2286" s="13" t="s">
        <v>6687</v>
      </c>
      <c r="V2286" s="11" t="s">
        <v>119</v>
      </c>
      <c r="W2286" s="14" t="s">
        <v>119</v>
      </c>
      <c r="X2286" s="14" t="s">
        <v>119</v>
      </c>
      <c r="Y2286" s="14" t="s">
        <v>119</v>
      </c>
      <c r="Z2286" s="14" t="s">
        <v>119</v>
      </c>
      <c r="AA2286" s="14"/>
      <c r="AB2286" s="15">
        <f>retribucións!$H$71</f>
        <v>18383.701689600002</v>
      </c>
      <c r="AC2286" s="15">
        <f>+retribucións!$H$60</f>
        <v>18626.938628479998</v>
      </c>
      <c r="AD2286" s="15">
        <f t="shared" si="100"/>
        <v>243.23693887999616</v>
      </c>
    </row>
    <row r="2287" spans="1:30" ht="15" customHeight="1" x14ac:dyDescent="0.25">
      <c r="A2287" s="13" t="s">
        <v>17</v>
      </c>
      <c r="B2287" s="13" t="s">
        <v>17</v>
      </c>
      <c r="C2287" s="14" t="s">
        <v>6610</v>
      </c>
      <c r="D2287" s="24" t="s">
        <v>6615</v>
      </c>
      <c r="E2287" s="14" t="s">
        <v>6616</v>
      </c>
      <c r="F2287" s="14" t="s">
        <v>1348</v>
      </c>
      <c r="G2287" s="11">
        <v>9</v>
      </c>
      <c r="H2287" s="15">
        <f>retribucións!$E$60</f>
        <v>6319.04</v>
      </c>
      <c r="I2287" s="11" t="s">
        <v>1349</v>
      </c>
      <c r="J2287" s="24" t="s">
        <v>1350</v>
      </c>
      <c r="K2287" s="11">
        <v>11</v>
      </c>
      <c r="L2287" s="14"/>
      <c r="M2287" s="14"/>
      <c r="N2287" s="12"/>
      <c r="O2287" s="25"/>
      <c r="P2287" s="14"/>
      <c r="Q2287" s="11" t="s">
        <v>15</v>
      </c>
      <c r="R2287" s="16">
        <v>1947</v>
      </c>
      <c r="S2287" s="12"/>
      <c r="T2287" s="13" t="s">
        <v>17</v>
      </c>
      <c r="U2287" s="13" t="s">
        <v>17</v>
      </c>
      <c r="V2287" s="11">
        <v>547</v>
      </c>
      <c r="W2287" s="14" t="s">
        <v>1306</v>
      </c>
      <c r="X2287" s="14" t="s">
        <v>1307</v>
      </c>
      <c r="Y2287" s="14" t="s">
        <v>20</v>
      </c>
      <c r="Z2287" s="14">
        <v>0</v>
      </c>
      <c r="AA2287" s="14"/>
      <c r="AB2287" s="15">
        <f>retribucións!$H$71</f>
        <v>18383.701689600002</v>
      </c>
      <c r="AC2287" s="15">
        <f>+retribucións!$H$60</f>
        <v>18626.938628479998</v>
      </c>
      <c r="AD2287" s="15">
        <f t="shared" si="100"/>
        <v>243.23693887999616</v>
      </c>
    </row>
    <row r="2288" spans="1:30" ht="15" customHeight="1" x14ac:dyDescent="0.25">
      <c r="A2288" s="13" t="s">
        <v>17</v>
      </c>
      <c r="B2288" s="13" t="s">
        <v>119</v>
      </c>
      <c r="C2288" s="14" t="s">
        <v>6610</v>
      </c>
      <c r="D2288" s="24" t="s">
        <v>6617</v>
      </c>
      <c r="E2288" s="14" t="s">
        <v>6618</v>
      </c>
      <c r="F2288" s="14" t="s">
        <v>1348</v>
      </c>
      <c r="G2288" s="11">
        <v>9</v>
      </c>
      <c r="H2288" s="15">
        <f>retribucións!$E$60</f>
        <v>6319.04</v>
      </c>
      <c r="I2288" s="11" t="s">
        <v>1349</v>
      </c>
      <c r="J2288" s="24" t="s">
        <v>1350</v>
      </c>
      <c r="K2288" s="11">
        <v>11</v>
      </c>
      <c r="L2288" s="14"/>
      <c r="M2288" s="14"/>
      <c r="N2288" s="12"/>
      <c r="O2288" s="25"/>
      <c r="P2288" s="14"/>
      <c r="Q2288" s="11" t="s">
        <v>15</v>
      </c>
      <c r="R2288" s="16">
        <v>1947</v>
      </c>
      <c r="S2288" s="12"/>
      <c r="T2288" s="13" t="s">
        <v>17</v>
      </c>
      <c r="U2288" s="13" t="s">
        <v>6687</v>
      </c>
      <c r="V2288" s="11" t="s">
        <v>119</v>
      </c>
      <c r="W2288" s="14" t="s">
        <v>119</v>
      </c>
      <c r="X2288" s="14" t="s">
        <v>119</v>
      </c>
      <c r="Y2288" s="14" t="s">
        <v>119</v>
      </c>
      <c r="Z2288" s="14" t="s">
        <v>119</v>
      </c>
      <c r="AA2288" s="14"/>
      <c r="AB2288" s="15">
        <f>retribucións!$H$71</f>
        <v>18383.701689600002</v>
      </c>
      <c r="AC2288" s="15">
        <f>+retribucións!$H$60</f>
        <v>18626.938628479998</v>
      </c>
      <c r="AD2288" s="15">
        <f t="shared" si="100"/>
        <v>243.23693887999616</v>
      </c>
    </row>
    <row r="2289" spans="1:30" ht="15" customHeight="1" x14ac:dyDescent="0.25">
      <c r="A2289" s="13" t="s">
        <v>17</v>
      </c>
      <c r="B2289" s="13" t="s">
        <v>119</v>
      </c>
      <c r="C2289" s="14" t="s">
        <v>6610</v>
      </c>
      <c r="D2289" s="24" t="s">
        <v>6619</v>
      </c>
      <c r="E2289" s="14" t="s">
        <v>6620</v>
      </c>
      <c r="F2289" s="14" t="s">
        <v>1348</v>
      </c>
      <c r="G2289" s="11">
        <v>9</v>
      </c>
      <c r="H2289" s="15">
        <f>retribucións!$E$60</f>
        <v>6319.04</v>
      </c>
      <c r="I2289" s="11" t="s">
        <v>1349</v>
      </c>
      <c r="J2289" s="24" t="s">
        <v>1350</v>
      </c>
      <c r="K2289" s="11">
        <v>11</v>
      </c>
      <c r="L2289" s="14"/>
      <c r="M2289" s="14"/>
      <c r="N2289" s="12"/>
      <c r="O2289" s="25"/>
      <c r="P2289" s="14"/>
      <c r="Q2289" s="11" t="s">
        <v>15</v>
      </c>
      <c r="R2289" s="16">
        <v>1947</v>
      </c>
      <c r="S2289" s="12"/>
      <c r="T2289" s="13" t="s">
        <v>17</v>
      </c>
      <c r="U2289" s="13" t="s">
        <v>6687</v>
      </c>
      <c r="V2289" s="11" t="s">
        <v>119</v>
      </c>
      <c r="W2289" s="14" t="s">
        <v>119</v>
      </c>
      <c r="X2289" s="14" t="s">
        <v>119</v>
      </c>
      <c r="Y2289" s="14" t="s">
        <v>119</v>
      </c>
      <c r="Z2289" s="14" t="s">
        <v>119</v>
      </c>
      <c r="AA2289" s="14"/>
      <c r="AB2289" s="15">
        <f>retribucións!$H$71</f>
        <v>18383.701689600002</v>
      </c>
      <c r="AC2289" s="15">
        <f>+retribucións!$H$60</f>
        <v>18626.938628479998</v>
      </c>
      <c r="AD2289" s="15">
        <f t="shared" si="100"/>
        <v>243.23693887999616</v>
      </c>
    </row>
    <row r="2290" spans="1:30" ht="15" customHeight="1" x14ac:dyDescent="0.25">
      <c r="A2290" s="13" t="s">
        <v>17</v>
      </c>
      <c r="B2290" s="13" t="s">
        <v>17</v>
      </c>
      <c r="C2290" s="14" t="s">
        <v>6610</v>
      </c>
      <c r="D2290" s="24" t="s">
        <v>6621</v>
      </c>
      <c r="E2290" s="14" t="s">
        <v>6622</v>
      </c>
      <c r="F2290" s="14" t="s">
        <v>1348</v>
      </c>
      <c r="G2290" s="11">
        <v>9</v>
      </c>
      <c r="H2290" s="15">
        <f>retribucións!$E$60</f>
        <v>6319.04</v>
      </c>
      <c r="I2290" s="11" t="s">
        <v>1349</v>
      </c>
      <c r="J2290" s="24" t="s">
        <v>1350</v>
      </c>
      <c r="K2290" s="11">
        <v>11</v>
      </c>
      <c r="L2290" s="14"/>
      <c r="M2290" s="14"/>
      <c r="N2290" s="12"/>
      <c r="O2290" s="25"/>
      <c r="P2290" s="14"/>
      <c r="Q2290" s="11" t="s">
        <v>15</v>
      </c>
      <c r="R2290" s="16">
        <v>1947</v>
      </c>
      <c r="S2290" s="12"/>
      <c r="T2290" s="13" t="s">
        <v>17</v>
      </c>
      <c r="U2290" s="13" t="s">
        <v>17</v>
      </c>
      <c r="V2290" s="11">
        <v>576</v>
      </c>
      <c r="W2290" s="14" t="s">
        <v>1308</v>
      </c>
      <c r="X2290" s="14" t="s">
        <v>1309</v>
      </c>
      <c r="Y2290" s="14" t="s">
        <v>20</v>
      </c>
      <c r="Z2290" s="14">
        <v>0</v>
      </c>
      <c r="AA2290" s="14"/>
      <c r="AB2290" s="15">
        <f>retribucións!$H$71</f>
        <v>18383.701689600002</v>
      </c>
      <c r="AC2290" s="15">
        <f>+retribucións!$H$60</f>
        <v>18626.938628479998</v>
      </c>
      <c r="AD2290" s="15">
        <f t="shared" si="100"/>
        <v>243.23693887999616</v>
      </c>
    </row>
    <row r="2291" spans="1:30" ht="15" customHeight="1" x14ac:dyDescent="0.25">
      <c r="A2291" s="13" t="s">
        <v>17</v>
      </c>
      <c r="B2291" s="13" t="s">
        <v>17</v>
      </c>
      <c r="C2291" s="14" t="s">
        <v>6610</v>
      </c>
      <c r="D2291" s="24" t="s">
        <v>6623</v>
      </c>
      <c r="E2291" s="14" t="s">
        <v>6624</v>
      </c>
      <c r="F2291" s="14" t="s">
        <v>1348</v>
      </c>
      <c r="G2291" s="11">
        <v>9</v>
      </c>
      <c r="H2291" s="15">
        <f>retribucións!$E$60</f>
        <v>6319.04</v>
      </c>
      <c r="I2291" s="11" t="s">
        <v>1349</v>
      </c>
      <c r="J2291" s="24" t="s">
        <v>1350</v>
      </c>
      <c r="K2291" s="11">
        <v>11</v>
      </c>
      <c r="L2291" s="14"/>
      <c r="M2291" s="14"/>
      <c r="N2291" s="12"/>
      <c r="O2291" s="25"/>
      <c r="P2291" s="14"/>
      <c r="Q2291" s="11" t="s">
        <v>15</v>
      </c>
      <c r="R2291" s="16">
        <v>1947</v>
      </c>
      <c r="S2291" s="12"/>
      <c r="T2291" s="13" t="s">
        <v>17</v>
      </c>
      <c r="U2291" s="13" t="s">
        <v>17</v>
      </c>
      <c r="V2291" s="11">
        <v>518</v>
      </c>
      <c r="W2291" s="14" t="s">
        <v>1310</v>
      </c>
      <c r="X2291" s="14" t="s">
        <v>1311</v>
      </c>
      <c r="Y2291" s="14" t="s">
        <v>20</v>
      </c>
      <c r="Z2291" s="14">
        <v>0</v>
      </c>
      <c r="AA2291" s="14"/>
      <c r="AB2291" s="15">
        <f>retribucións!$H$71</f>
        <v>18383.701689600002</v>
      </c>
      <c r="AC2291" s="15">
        <f>+retribucións!$H$60</f>
        <v>18626.938628479998</v>
      </c>
      <c r="AD2291" s="15">
        <f t="shared" si="100"/>
        <v>243.23693887999616</v>
      </c>
    </row>
    <row r="2292" spans="1:30" ht="15" customHeight="1" x14ac:dyDescent="0.25">
      <c r="A2292" s="13" t="s">
        <v>17</v>
      </c>
      <c r="B2292" s="13" t="s">
        <v>17</v>
      </c>
      <c r="C2292" s="14" t="s">
        <v>6610</v>
      </c>
      <c r="D2292" s="24" t="s">
        <v>6625</v>
      </c>
      <c r="E2292" s="14" t="s">
        <v>6626</v>
      </c>
      <c r="F2292" s="14" t="s">
        <v>1348</v>
      </c>
      <c r="G2292" s="11">
        <v>9</v>
      </c>
      <c r="H2292" s="15">
        <f>retribucións!$E$60</f>
        <v>6319.04</v>
      </c>
      <c r="I2292" s="11" t="s">
        <v>1349</v>
      </c>
      <c r="J2292" s="24" t="s">
        <v>1350</v>
      </c>
      <c r="K2292" s="11">
        <v>11</v>
      </c>
      <c r="L2292" s="14"/>
      <c r="M2292" s="14"/>
      <c r="N2292" s="12"/>
      <c r="O2292" s="25"/>
      <c r="P2292" s="14"/>
      <c r="Q2292" s="11" t="s">
        <v>15</v>
      </c>
      <c r="R2292" s="16">
        <v>1947</v>
      </c>
      <c r="S2292" s="12"/>
      <c r="T2292" s="13" t="s">
        <v>17</v>
      </c>
      <c r="U2292" s="13" t="s">
        <v>17</v>
      </c>
      <c r="V2292" s="11">
        <v>212</v>
      </c>
      <c r="W2292" s="14" t="s">
        <v>1312</v>
      </c>
      <c r="X2292" s="14" t="s">
        <v>1313</v>
      </c>
      <c r="Y2292" s="14" t="s">
        <v>20</v>
      </c>
      <c r="Z2292" s="14">
        <v>0</v>
      </c>
      <c r="AA2292" s="14"/>
      <c r="AB2292" s="15">
        <f>retribucións!$H$71</f>
        <v>18383.701689600002</v>
      </c>
      <c r="AC2292" s="15">
        <f>+retribucións!$H$60</f>
        <v>18626.938628479998</v>
      </c>
      <c r="AD2292" s="15">
        <f t="shared" si="100"/>
        <v>243.23693887999616</v>
      </c>
    </row>
    <row r="2293" spans="1:30" ht="15" customHeight="1" x14ac:dyDescent="0.25">
      <c r="A2293" s="13" t="s">
        <v>17</v>
      </c>
      <c r="B2293" s="13" t="s">
        <v>119</v>
      </c>
      <c r="C2293" s="14" t="s">
        <v>6610</v>
      </c>
      <c r="D2293" s="24" t="s">
        <v>6627</v>
      </c>
      <c r="E2293" s="14" t="s">
        <v>6628</v>
      </c>
      <c r="F2293" s="14" t="s">
        <v>1348</v>
      </c>
      <c r="G2293" s="11">
        <v>9</v>
      </c>
      <c r="H2293" s="15">
        <f>retribucións!$E$60</f>
        <v>6319.04</v>
      </c>
      <c r="I2293" s="11" t="s">
        <v>1349</v>
      </c>
      <c r="J2293" s="24" t="s">
        <v>1350</v>
      </c>
      <c r="K2293" s="11">
        <v>11</v>
      </c>
      <c r="L2293" s="14"/>
      <c r="M2293" s="14"/>
      <c r="N2293" s="12"/>
      <c r="O2293" s="25"/>
      <c r="P2293" s="14"/>
      <c r="Q2293" s="11" t="s">
        <v>15</v>
      </c>
      <c r="R2293" s="16">
        <v>1947</v>
      </c>
      <c r="S2293" s="12"/>
      <c r="T2293" s="13" t="s">
        <v>17</v>
      </c>
      <c r="U2293" s="13" t="s">
        <v>6687</v>
      </c>
      <c r="V2293" s="11" t="s">
        <v>119</v>
      </c>
      <c r="W2293" s="14" t="s">
        <v>119</v>
      </c>
      <c r="X2293" s="14" t="s">
        <v>119</v>
      </c>
      <c r="Y2293" s="14" t="s">
        <v>119</v>
      </c>
      <c r="Z2293" s="14" t="s">
        <v>119</v>
      </c>
      <c r="AA2293" s="14"/>
      <c r="AB2293" s="15">
        <f>retribucións!$H$71</f>
        <v>18383.701689600002</v>
      </c>
      <c r="AC2293" s="15">
        <f>+retribucións!$H$60</f>
        <v>18626.938628479998</v>
      </c>
      <c r="AD2293" s="15">
        <f t="shared" si="100"/>
        <v>243.23693887999616</v>
      </c>
    </row>
    <row r="2294" spans="1:30" ht="15" customHeight="1" x14ac:dyDescent="0.25">
      <c r="A2294" s="13" t="s">
        <v>17</v>
      </c>
      <c r="B2294" s="13" t="s">
        <v>119</v>
      </c>
      <c r="C2294" s="14" t="s">
        <v>6610</v>
      </c>
      <c r="D2294" s="24" t="s">
        <v>6629</v>
      </c>
      <c r="E2294" s="14" t="s">
        <v>6630</v>
      </c>
      <c r="F2294" s="14" t="s">
        <v>1348</v>
      </c>
      <c r="G2294" s="11">
        <v>9</v>
      </c>
      <c r="H2294" s="15">
        <f>retribucións!$E$60</f>
        <v>6319.04</v>
      </c>
      <c r="I2294" s="11" t="s">
        <v>1349</v>
      </c>
      <c r="J2294" s="24" t="s">
        <v>1350</v>
      </c>
      <c r="K2294" s="11">
        <v>11</v>
      </c>
      <c r="L2294" s="14"/>
      <c r="M2294" s="14"/>
      <c r="N2294" s="12"/>
      <c r="O2294" s="25"/>
      <c r="P2294" s="14"/>
      <c r="Q2294" s="11" t="s">
        <v>15</v>
      </c>
      <c r="R2294" s="16">
        <v>1947</v>
      </c>
      <c r="S2294" s="12"/>
      <c r="T2294" s="13" t="s">
        <v>17</v>
      </c>
      <c r="U2294" s="13" t="s">
        <v>6687</v>
      </c>
      <c r="V2294" s="11" t="s">
        <v>119</v>
      </c>
      <c r="W2294" s="14" t="s">
        <v>119</v>
      </c>
      <c r="X2294" s="14" t="s">
        <v>119</v>
      </c>
      <c r="Y2294" s="14" t="s">
        <v>119</v>
      </c>
      <c r="Z2294" s="14" t="s">
        <v>119</v>
      </c>
      <c r="AA2294" s="14"/>
      <c r="AB2294" s="15">
        <f>retribucións!$H$71</f>
        <v>18383.701689600002</v>
      </c>
      <c r="AC2294" s="15">
        <f>+retribucións!$H$60</f>
        <v>18626.938628479998</v>
      </c>
      <c r="AD2294" s="15">
        <f t="shared" si="100"/>
        <v>243.23693887999616</v>
      </c>
    </row>
    <row r="2295" spans="1:30" ht="15" customHeight="1" x14ac:dyDescent="0.25">
      <c r="A2295" s="13" t="s">
        <v>17</v>
      </c>
      <c r="B2295" s="13" t="s">
        <v>119</v>
      </c>
      <c r="C2295" s="14" t="s">
        <v>6610</v>
      </c>
      <c r="D2295" s="24" t="s">
        <v>6631</v>
      </c>
      <c r="E2295" s="14" t="s">
        <v>6632</v>
      </c>
      <c r="F2295" s="14" t="s">
        <v>1348</v>
      </c>
      <c r="G2295" s="11">
        <v>9</v>
      </c>
      <c r="H2295" s="15">
        <f>retribucións!$E$60</f>
        <v>6319.04</v>
      </c>
      <c r="I2295" s="11" t="s">
        <v>1349</v>
      </c>
      <c r="J2295" s="24" t="s">
        <v>1350</v>
      </c>
      <c r="K2295" s="11">
        <v>11</v>
      </c>
      <c r="L2295" s="14"/>
      <c r="M2295" s="14"/>
      <c r="N2295" s="12"/>
      <c r="O2295" s="25"/>
      <c r="P2295" s="14"/>
      <c r="Q2295" s="11" t="s">
        <v>15</v>
      </c>
      <c r="R2295" s="16">
        <v>1947</v>
      </c>
      <c r="S2295" s="12"/>
      <c r="T2295" s="13" t="s">
        <v>17</v>
      </c>
      <c r="U2295" s="13" t="s">
        <v>6687</v>
      </c>
      <c r="V2295" s="11" t="s">
        <v>119</v>
      </c>
      <c r="W2295" s="14" t="s">
        <v>119</v>
      </c>
      <c r="X2295" s="14" t="s">
        <v>119</v>
      </c>
      <c r="Y2295" s="14" t="s">
        <v>119</v>
      </c>
      <c r="Z2295" s="14" t="s">
        <v>119</v>
      </c>
      <c r="AA2295" s="14"/>
      <c r="AB2295" s="15">
        <f>retribucións!$H$71</f>
        <v>18383.701689600002</v>
      </c>
      <c r="AC2295" s="15">
        <f>+retribucións!$H$60</f>
        <v>18626.938628479998</v>
      </c>
      <c r="AD2295" s="15">
        <f t="shared" si="100"/>
        <v>243.23693887999616</v>
      </c>
    </row>
    <row r="2296" spans="1:30" ht="15" customHeight="1" x14ac:dyDescent="0.25">
      <c r="A2296" s="13" t="s">
        <v>17</v>
      </c>
      <c r="B2296" s="13" t="s">
        <v>119</v>
      </c>
      <c r="C2296" s="14" t="s">
        <v>6610</v>
      </c>
      <c r="D2296" s="24" t="s">
        <v>6633</v>
      </c>
      <c r="E2296" s="14" t="s">
        <v>6634</v>
      </c>
      <c r="F2296" s="14" t="s">
        <v>1348</v>
      </c>
      <c r="G2296" s="11">
        <v>9</v>
      </c>
      <c r="H2296" s="15">
        <f>retribucións!$E$60</f>
        <v>6319.04</v>
      </c>
      <c r="I2296" s="11" t="s">
        <v>1349</v>
      </c>
      <c r="J2296" s="24" t="s">
        <v>1350</v>
      </c>
      <c r="K2296" s="11">
        <v>11</v>
      </c>
      <c r="L2296" s="14"/>
      <c r="M2296" s="14"/>
      <c r="N2296" s="12"/>
      <c r="O2296" s="25"/>
      <c r="P2296" s="14"/>
      <c r="Q2296" s="11" t="s">
        <v>15</v>
      </c>
      <c r="R2296" s="16">
        <v>1947</v>
      </c>
      <c r="S2296" s="12"/>
      <c r="T2296" s="13" t="s">
        <v>17</v>
      </c>
      <c r="U2296" s="13" t="s">
        <v>6687</v>
      </c>
      <c r="V2296" s="11" t="s">
        <v>119</v>
      </c>
      <c r="W2296" s="14" t="s">
        <v>119</v>
      </c>
      <c r="X2296" s="14" t="s">
        <v>119</v>
      </c>
      <c r="Y2296" s="14" t="s">
        <v>119</v>
      </c>
      <c r="Z2296" s="14" t="s">
        <v>119</v>
      </c>
      <c r="AA2296" s="14"/>
      <c r="AB2296" s="15">
        <f>retribucións!$H$71</f>
        <v>18383.701689600002</v>
      </c>
      <c r="AC2296" s="15">
        <f>+retribucións!$H$60</f>
        <v>18626.938628479998</v>
      </c>
      <c r="AD2296" s="15">
        <f t="shared" si="100"/>
        <v>243.23693887999616</v>
      </c>
    </row>
    <row r="2297" spans="1:30" ht="15" customHeight="1" x14ac:dyDescent="0.25">
      <c r="A2297" s="13" t="s">
        <v>17</v>
      </c>
      <c r="B2297" s="13" t="s">
        <v>119</v>
      </c>
      <c r="C2297" s="14" t="s">
        <v>6610</v>
      </c>
      <c r="D2297" s="24" t="s">
        <v>6635</v>
      </c>
      <c r="E2297" s="14" t="s">
        <v>6636</v>
      </c>
      <c r="F2297" s="14" t="s">
        <v>1348</v>
      </c>
      <c r="G2297" s="11">
        <v>9</v>
      </c>
      <c r="H2297" s="15">
        <f>retribucións!$E$60</f>
        <v>6319.04</v>
      </c>
      <c r="I2297" s="11" t="s">
        <v>1349</v>
      </c>
      <c r="J2297" s="24" t="s">
        <v>1350</v>
      </c>
      <c r="K2297" s="11">
        <v>11</v>
      </c>
      <c r="L2297" s="14"/>
      <c r="M2297" s="14"/>
      <c r="N2297" s="12"/>
      <c r="O2297" s="25"/>
      <c r="P2297" s="14"/>
      <c r="Q2297" s="11" t="s">
        <v>15</v>
      </c>
      <c r="R2297" s="16">
        <v>1947</v>
      </c>
      <c r="S2297" s="12"/>
      <c r="T2297" s="13" t="s">
        <v>17</v>
      </c>
      <c r="U2297" s="13" t="s">
        <v>6687</v>
      </c>
      <c r="V2297" s="11" t="s">
        <v>119</v>
      </c>
      <c r="W2297" s="14" t="s">
        <v>119</v>
      </c>
      <c r="X2297" s="14" t="s">
        <v>119</v>
      </c>
      <c r="Y2297" s="14" t="s">
        <v>119</v>
      </c>
      <c r="Z2297" s="14" t="s">
        <v>119</v>
      </c>
      <c r="AA2297" s="14"/>
      <c r="AB2297" s="15">
        <f>retribucións!$H$71</f>
        <v>18383.701689600002</v>
      </c>
      <c r="AC2297" s="15">
        <f>+retribucións!$H$60</f>
        <v>18626.938628479998</v>
      </c>
      <c r="AD2297" s="15">
        <f t="shared" si="100"/>
        <v>243.23693887999616</v>
      </c>
    </row>
    <row r="2298" spans="1:30" ht="15" customHeight="1" x14ac:dyDescent="0.25">
      <c r="A2298" s="13" t="s">
        <v>17</v>
      </c>
      <c r="B2298" s="13" t="s">
        <v>119</v>
      </c>
      <c r="C2298" s="14" t="s">
        <v>6610</v>
      </c>
      <c r="D2298" s="24" t="s">
        <v>6637</v>
      </c>
      <c r="E2298" s="14" t="s">
        <v>6638</v>
      </c>
      <c r="F2298" s="14" t="s">
        <v>1348</v>
      </c>
      <c r="G2298" s="11">
        <v>9</v>
      </c>
      <c r="H2298" s="15">
        <f>retribucións!$E$60</f>
        <v>6319.04</v>
      </c>
      <c r="I2298" s="11" t="s">
        <v>1349</v>
      </c>
      <c r="J2298" s="24" t="s">
        <v>1350</v>
      </c>
      <c r="K2298" s="11">
        <v>11</v>
      </c>
      <c r="L2298" s="14"/>
      <c r="M2298" s="14"/>
      <c r="N2298" s="12"/>
      <c r="O2298" s="25"/>
      <c r="P2298" s="14"/>
      <c r="Q2298" s="11" t="s">
        <v>15</v>
      </c>
      <c r="R2298" s="16">
        <v>1947</v>
      </c>
      <c r="S2298" s="12"/>
      <c r="T2298" s="13" t="s">
        <v>17</v>
      </c>
      <c r="U2298" s="13" t="s">
        <v>6687</v>
      </c>
      <c r="V2298" s="11" t="s">
        <v>119</v>
      </c>
      <c r="W2298" s="14" t="s">
        <v>119</v>
      </c>
      <c r="X2298" s="14" t="s">
        <v>119</v>
      </c>
      <c r="Y2298" s="14" t="s">
        <v>119</v>
      </c>
      <c r="Z2298" s="14" t="s">
        <v>119</v>
      </c>
      <c r="AA2298" s="14"/>
      <c r="AB2298" s="15">
        <f>retribucións!$H$71</f>
        <v>18383.701689600002</v>
      </c>
      <c r="AC2298" s="15">
        <f>+retribucións!$H$60</f>
        <v>18626.938628479998</v>
      </c>
      <c r="AD2298" s="15">
        <f t="shared" si="100"/>
        <v>243.23693887999616</v>
      </c>
    </row>
    <row r="2299" spans="1:30" ht="15" customHeight="1" x14ac:dyDescent="0.25">
      <c r="A2299" s="13" t="s">
        <v>17</v>
      </c>
      <c r="B2299" s="13" t="s">
        <v>119</v>
      </c>
      <c r="C2299" s="14" t="s">
        <v>6610</v>
      </c>
      <c r="D2299" s="24" t="s">
        <v>6639</v>
      </c>
      <c r="E2299" s="14" t="s">
        <v>6640</v>
      </c>
      <c r="F2299" s="14" t="s">
        <v>1348</v>
      </c>
      <c r="G2299" s="11">
        <v>9</v>
      </c>
      <c r="H2299" s="15">
        <f>retribucións!$E$60</f>
        <v>6319.04</v>
      </c>
      <c r="I2299" s="11" t="s">
        <v>1349</v>
      </c>
      <c r="J2299" s="24" t="s">
        <v>1350</v>
      </c>
      <c r="K2299" s="11">
        <v>11</v>
      </c>
      <c r="L2299" s="14"/>
      <c r="M2299" s="14"/>
      <c r="N2299" s="12"/>
      <c r="O2299" s="25"/>
      <c r="P2299" s="14"/>
      <c r="Q2299" s="11" t="s">
        <v>15</v>
      </c>
      <c r="R2299" s="16">
        <v>1947</v>
      </c>
      <c r="S2299" s="12"/>
      <c r="T2299" s="13" t="s">
        <v>17</v>
      </c>
      <c r="U2299" s="13" t="s">
        <v>6687</v>
      </c>
      <c r="V2299" s="11" t="s">
        <v>119</v>
      </c>
      <c r="W2299" s="14" t="s">
        <v>119</v>
      </c>
      <c r="X2299" s="14" t="s">
        <v>119</v>
      </c>
      <c r="Y2299" s="14" t="s">
        <v>119</v>
      </c>
      <c r="Z2299" s="14" t="s">
        <v>119</v>
      </c>
      <c r="AA2299" s="14"/>
      <c r="AB2299" s="15">
        <f>retribucións!$H$71</f>
        <v>18383.701689600002</v>
      </c>
      <c r="AC2299" s="15">
        <f>+retribucións!$H$60</f>
        <v>18626.938628479998</v>
      </c>
      <c r="AD2299" s="15">
        <f t="shared" si="100"/>
        <v>243.23693887999616</v>
      </c>
    </row>
    <row r="2300" spans="1:30" ht="15" customHeight="1" x14ac:dyDescent="0.25">
      <c r="A2300" s="13" t="s">
        <v>17</v>
      </c>
      <c r="B2300" s="13" t="s">
        <v>119</v>
      </c>
      <c r="C2300" s="14" t="s">
        <v>6610</v>
      </c>
      <c r="D2300" s="24" t="s">
        <v>6641</v>
      </c>
      <c r="E2300" s="14" t="s">
        <v>6642</v>
      </c>
      <c r="F2300" s="14" t="s">
        <v>1348</v>
      </c>
      <c r="G2300" s="11">
        <v>9</v>
      </c>
      <c r="H2300" s="15">
        <f>retribucións!$E$60</f>
        <v>6319.04</v>
      </c>
      <c r="I2300" s="11" t="s">
        <v>1349</v>
      </c>
      <c r="J2300" s="24" t="s">
        <v>1350</v>
      </c>
      <c r="K2300" s="11">
        <v>11</v>
      </c>
      <c r="L2300" s="14"/>
      <c r="M2300" s="14"/>
      <c r="N2300" s="12"/>
      <c r="O2300" s="25"/>
      <c r="P2300" s="14"/>
      <c r="Q2300" s="11" t="s">
        <v>15</v>
      </c>
      <c r="R2300" s="16">
        <v>1947</v>
      </c>
      <c r="S2300" s="12"/>
      <c r="T2300" s="13" t="s">
        <v>17</v>
      </c>
      <c r="U2300" s="13" t="s">
        <v>6687</v>
      </c>
      <c r="V2300" s="11" t="s">
        <v>119</v>
      </c>
      <c r="W2300" s="14" t="s">
        <v>119</v>
      </c>
      <c r="X2300" s="14" t="s">
        <v>119</v>
      </c>
      <c r="Y2300" s="14" t="s">
        <v>119</v>
      </c>
      <c r="Z2300" s="14" t="s">
        <v>119</v>
      </c>
      <c r="AA2300" s="14"/>
      <c r="AB2300" s="15">
        <f>retribucións!$H$71</f>
        <v>18383.701689600002</v>
      </c>
      <c r="AC2300" s="15">
        <f>+retribucións!$H$60</f>
        <v>18626.938628479998</v>
      </c>
      <c r="AD2300" s="15">
        <f t="shared" si="100"/>
        <v>243.23693887999616</v>
      </c>
    </row>
    <row r="2301" spans="1:30" ht="15" customHeight="1" x14ac:dyDescent="0.25">
      <c r="A2301" s="13" t="s">
        <v>17</v>
      </c>
      <c r="B2301" s="13" t="s">
        <v>119</v>
      </c>
      <c r="C2301" s="14" t="s">
        <v>6610</v>
      </c>
      <c r="D2301" s="24" t="s">
        <v>6643</v>
      </c>
      <c r="E2301" s="14" t="s">
        <v>6644</v>
      </c>
      <c r="F2301" s="14" t="s">
        <v>1348</v>
      </c>
      <c r="G2301" s="11">
        <v>9</v>
      </c>
      <c r="H2301" s="15">
        <f>retribucións!$E$60</f>
        <v>6319.04</v>
      </c>
      <c r="I2301" s="11" t="s">
        <v>1349</v>
      </c>
      <c r="J2301" s="24" t="s">
        <v>1350</v>
      </c>
      <c r="K2301" s="11">
        <v>11</v>
      </c>
      <c r="L2301" s="14"/>
      <c r="M2301" s="14"/>
      <c r="N2301" s="12"/>
      <c r="O2301" s="25"/>
      <c r="P2301" s="14"/>
      <c r="Q2301" s="11" t="s">
        <v>15</v>
      </c>
      <c r="R2301" s="16">
        <v>1947</v>
      </c>
      <c r="S2301" s="12"/>
      <c r="T2301" s="13" t="s">
        <v>17</v>
      </c>
      <c r="U2301" s="13" t="s">
        <v>6687</v>
      </c>
      <c r="V2301" s="11" t="s">
        <v>119</v>
      </c>
      <c r="W2301" s="14" t="s">
        <v>119</v>
      </c>
      <c r="X2301" s="14" t="s">
        <v>119</v>
      </c>
      <c r="Y2301" s="14" t="s">
        <v>119</v>
      </c>
      <c r="Z2301" s="14" t="s">
        <v>119</v>
      </c>
      <c r="AA2301" s="14"/>
      <c r="AB2301" s="15">
        <f>retribucións!$H$71</f>
        <v>18383.701689600002</v>
      </c>
      <c r="AC2301" s="15">
        <f>+retribucións!$H$60</f>
        <v>18626.938628479998</v>
      </c>
      <c r="AD2301" s="15">
        <f t="shared" si="100"/>
        <v>243.23693887999616</v>
      </c>
    </row>
    <row r="2302" spans="1:30" ht="15" customHeight="1" x14ac:dyDescent="0.25">
      <c r="A2302" s="13" t="s">
        <v>17</v>
      </c>
      <c r="B2302" s="13" t="s">
        <v>119</v>
      </c>
      <c r="C2302" s="14" t="s">
        <v>6610</v>
      </c>
      <c r="D2302" s="24" t="s">
        <v>6645</v>
      </c>
      <c r="E2302" s="14" t="s">
        <v>6646</v>
      </c>
      <c r="F2302" s="14" t="s">
        <v>1348</v>
      </c>
      <c r="G2302" s="11">
        <v>9</v>
      </c>
      <c r="H2302" s="15">
        <f>retribucións!$E$60</f>
        <v>6319.04</v>
      </c>
      <c r="I2302" s="11" t="s">
        <v>1349</v>
      </c>
      <c r="J2302" s="24" t="s">
        <v>1350</v>
      </c>
      <c r="K2302" s="11">
        <v>11</v>
      </c>
      <c r="L2302" s="14"/>
      <c r="M2302" s="14"/>
      <c r="N2302" s="12"/>
      <c r="O2302" s="25"/>
      <c r="P2302" s="14"/>
      <c r="Q2302" s="11" t="s">
        <v>15</v>
      </c>
      <c r="R2302" s="16">
        <v>1947</v>
      </c>
      <c r="S2302" s="12"/>
      <c r="T2302" s="13" t="s">
        <v>17</v>
      </c>
      <c r="U2302" s="13" t="s">
        <v>6687</v>
      </c>
      <c r="V2302" s="11" t="s">
        <v>119</v>
      </c>
      <c r="W2302" s="14" t="s">
        <v>119</v>
      </c>
      <c r="X2302" s="14" t="s">
        <v>119</v>
      </c>
      <c r="Y2302" s="14" t="s">
        <v>119</v>
      </c>
      <c r="Z2302" s="14" t="s">
        <v>119</v>
      </c>
      <c r="AA2302" s="14"/>
      <c r="AB2302" s="15">
        <f>retribucións!$H$71</f>
        <v>18383.701689600002</v>
      </c>
      <c r="AC2302" s="15">
        <f>+retribucións!$H$60</f>
        <v>18626.938628479998</v>
      </c>
      <c r="AD2302" s="15">
        <f t="shared" si="100"/>
        <v>243.23693887999616</v>
      </c>
    </row>
    <row r="2303" spans="1:30" ht="15" customHeight="1" x14ac:dyDescent="0.25">
      <c r="A2303" s="13" t="s">
        <v>17</v>
      </c>
      <c r="B2303" s="13" t="s">
        <v>119</v>
      </c>
      <c r="C2303" s="14" t="s">
        <v>6610</v>
      </c>
      <c r="D2303" s="24" t="s">
        <v>6647</v>
      </c>
      <c r="E2303" s="14" t="s">
        <v>6648</v>
      </c>
      <c r="F2303" s="14" t="s">
        <v>1348</v>
      </c>
      <c r="G2303" s="11">
        <v>9</v>
      </c>
      <c r="H2303" s="15">
        <f>retribucións!$E$60</f>
        <v>6319.04</v>
      </c>
      <c r="I2303" s="11" t="s">
        <v>1349</v>
      </c>
      <c r="J2303" s="24" t="s">
        <v>1350</v>
      </c>
      <c r="K2303" s="11">
        <v>11</v>
      </c>
      <c r="L2303" s="14"/>
      <c r="M2303" s="14"/>
      <c r="N2303" s="12"/>
      <c r="O2303" s="25"/>
      <c r="P2303" s="14"/>
      <c r="Q2303" s="11" t="s">
        <v>15</v>
      </c>
      <c r="R2303" s="16">
        <v>1947</v>
      </c>
      <c r="S2303" s="12"/>
      <c r="T2303" s="13" t="s">
        <v>17</v>
      </c>
      <c r="U2303" s="13" t="s">
        <v>6687</v>
      </c>
      <c r="V2303" s="11" t="s">
        <v>119</v>
      </c>
      <c r="W2303" s="14" t="s">
        <v>119</v>
      </c>
      <c r="X2303" s="14" t="s">
        <v>119</v>
      </c>
      <c r="Y2303" s="14" t="s">
        <v>119</v>
      </c>
      <c r="Z2303" s="14" t="s">
        <v>119</v>
      </c>
      <c r="AA2303" s="14"/>
      <c r="AB2303" s="15">
        <f>retribucións!$H$71</f>
        <v>18383.701689600002</v>
      </c>
      <c r="AC2303" s="15">
        <f>+retribucións!$H$60</f>
        <v>18626.938628479998</v>
      </c>
      <c r="AD2303" s="15">
        <f t="shared" si="100"/>
        <v>243.23693887999616</v>
      </c>
    </row>
    <row r="2304" spans="1:30" ht="15" customHeight="1" x14ac:dyDescent="0.25">
      <c r="A2304" s="13" t="s">
        <v>17</v>
      </c>
      <c r="B2304" s="13" t="s">
        <v>17</v>
      </c>
      <c r="C2304" s="14" t="s">
        <v>6649</v>
      </c>
      <c r="D2304" s="24" t="s">
        <v>6650</v>
      </c>
      <c r="E2304" s="14" t="s">
        <v>6651</v>
      </c>
      <c r="F2304" s="14" t="s">
        <v>1348</v>
      </c>
      <c r="G2304" s="11">
        <v>9</v>
      </c>
      <c r="H2304" s="15">
        <f>retribucións!$E$60</f>
        <v>6319.04</v>
      </c>
      <c r="I2304" s="11" t="s">
        <v>1349</v>
      </c>
      <c r="J2304" s="24" t="s">
        <v>1350</v>
      </c>
      <c r="K2304" s="11">
        <v>11</v>
      </c>
      <c r="L2304" s="14"/>
      <c r="M2304" s="14"/>
      <c r="N2304" s="12"/>
      <c r="O2304" s="25"/>
      <c r="P2304" s="14" t="s">
        <v>6652</v>
      </c>
      <c r="Q2304" s="11" t="s">
        <v>15</v>
      </c>
      <c r="R2304" s="16" t="s">
        <v>1314</v>
      </c>
      <c r="S2304" s="12" t="s">
        <v>534</v>
      </c>
      <c r="T2304" s="13" t="s">
        <v>17</v>
      </c>
      <c r="U2304" s="13" t="s">
        <v>17</v>
      </c>
      <c r="V2304" s="11">
        <v>28</v>
      </c>
      <c r="W2304" s="14" t="s">
        <v>1315</v>
      </c>
      <c r="X2304" s="14" t="s">
        <v>1316</v>
      </c>
      <c r="Y2304" s="14" t="s">
        <v>20</v>
      </c>
      <c r="Z2304" s="14">
        <v>0</v>
      </c>
      <c r="AA2304" s="14"/>
      <c r="AB2304" s="15">
        <v>9728.0400000000009</v>
      </c>
      <c r="AC2304" s="15">
        <f>+retribucións!H60</f>
        <v>18626.938628479998</v>
      </c>
      <c r="AD2304" s="15">
        <f t="shared" si="100"/>
        <v>8898.8986284799976</v>
      </c>
    </row>
    <row r="2305" spans="1:30" ht="15" customHeight="1" x14ac:dyDescent="0.25">
      <c r="A2305" s="13" t="s">
        <v>17</v>
      </c>
      <c r="B2305" s="13" t="s">
        <v>17</v>
      </c>
      <c r="C2305" s="14" t="s">
        <v>6653</v>
      </c>
      <c r="D2305" s="24" t="s">
        <v>6654</v>
      </c>
      <c r="E2305" s="14" t="s">
        <v>6655</v>
      </c>
      <c r="F2305" s="14" t="s">
        <v>1348</v>
      </c>
      <c r="G2305" s="11">
        <v>9</v>
      </c>
      <c r="H2305" s="15">
        <f>retribucións!$E$60</f>
        <v>6319.04</v>
      </c>
      <c r="I2305" s="11" t="s">
        <v>1349</v>
      </c>
      <c r="J2305" s="24" t="s">
        <v>1350</v>
      </c>
      <c r="K2305" s="11">
        <v>11</v>
      </c>
      <c r="L2305" s="14"/>
      <c r="M2305" s="14"/>
      <c r="N2305" s="12"/>
      <c r="O2305" s="25"/>
      <c r="P2305" s="14"/>
      <c r="Q2305" s="11" t="s">
        <v>15</v>
      </c>
      <c r="R2305" s="16">
        <v>1947</v>
      </c>
      <c r="S2305" s="12"/>
      <c r="T2305" s="13" t="s">
        <v>17</v>
      </c>
      <c r="U2305" s="13" t="s">
        <v>17</v>
      </c>
      <c r="V2305" s="11">
        <v>311</v>
      </c>
      <c r="W2305" s="14" t="s">
        <v>1317</v>
      </c>
      <c r="X2305" s="14" t="s">
        <v>1318</v>
      </c>
      <c r="Y2305" s="14" t="s">
        <v>20</v>
      </c>
      <c r="Z2305" s="14">
        <v>0</v>
      </c>
      <c r="AA2305" s="14"/>
      <c r="AB2305" s="15">
        <f>retribucións!$H$71</f>
        <v>18383.701689600002</v>
      </c>
      <c r="AC2305" s="15">
        <f>+retribucións!$H$60</f>
        <v>18626.938628479998</v>
      </c>
      <c r="AD2305" s="15">
        <f t="shared" si="100"/>
        <v>243.23693887999616</v>
      </c>
    </row>
    <row r="2306" spans="1:30" ht="15" customHeight="1" x14ac:dyDescent="0.25">
      <c r="A2306" s="13" t="s">
        <v>17</v>
      </c>
      <c r="B2306" s="13" t="s">
        <v>119</v>
      </c>
      <c r="C2306" s="14" t="s">
        <v>6653</v>
      </c>
      <c r="D2306" s="24" t="s">
        <v>6656</v>
      </c>
      <c r="E2306" s="14" t="s">
        <v>6657</v>
      </c>
      <c r="F2306" s="14" t="s">
        <v>1348</v>
      </c>
      <c r="G2306" s="11">
        <v>9</v>
      </c>
      <c r="H2306" s="15">
        <f>retribucións!$E$60</f>
        <v>6319.04</v>
      </c>
      <c r="I2306" s="11" t="s">
        <v>1349</v>
      </c>
      <c r="J2306" s="24" t="s">
        <v>1350</v>
      </c>
      <c r="K2306" s="11">
        <v>11</v>
      </c>
      <c r="L2306" s="14"/>
      <c r="M2306" s="14"/>
      <c r="N2306" s="12"/>
      <c r="O2306" s="25"/>
      <c r="P2306" s="14"/>
      <c r="Q2306" s="11" t="s">
        <v>15</v>
      </c>
      <c r="R2306" s="16">
        <v>1947</v>
      </c>
      <c r="S2306" s="12"/>
      <c r="T2306" s="13" t="s">
        <v>17</v>
      </c>
      <c r="U2306" s="13" t="s">
        <v>6687</v>
      </c>
      <c r="V2306" s="11" t="s">
        <v>119</v>
      </c>
      <c r="W2306" s="14" t="s">
        <v>119</v>
      </c>
      <c r="X2306" s="14" t="s">
        <v>119</v>
      </c>
      <c r="Y2306" s="14" t="s">
        <v>119</v>
      </c>
      <c r="Z2306" s="14" t="s">
        <v>119</v>
      </c>
      <c r="AA2306" s="14"/>
      <c r="AB2306" s="15">
        <f>retribucións!$H$71</f>
        <v>18383.701689600002</v>
      </c>
      <c r="AC2306" s="15">
        <f>+retribucións!$H$60</f>
        <v>18626.938628479998</v>
      </c>
      <c r="AD2306" s="15">
        <f t="shared" si="100"/>
        <v>243.23693887999616</v>
      </c>
    </row>
    <row r="2307" spans="1:30" ht="15" customHeight="1" x14ac:dyDescent="0.25">
      <c r="A2307" s="13" t="s">
        <v>17</v>
      </c>
      <c r="B2307" s="13" t="s">
        <v>17</v>
      </c>
      <c r="C2307" s="14" t="s">
        <v>6653</v>
      </c>
      <c r="D2307" s="24" t="s">
        <v>6658</v>
      </c>
      <c r="E2307" s="14" t="s">
        <v>6659</v>
      </c>
      <c r="F2307" s="14" t="s">
        <v>1348</v>
      </c>
      <c r="G2307" s="11">
        <v>9</v>
      </c>
      <c r="H2307" s="15">
        <f>retribucións!$E$60</f>
        <v>6319.04</v>
      </c>
      <c r="I2307" s="11" t="s">
        <v>1349</v>
      </c>
      <c r="J2307" s="24" t="s">
        <v>1350</v>
      </c>
      <c r="K2307" s="11">
        <v>11</v>
      </c>
      <c r="L2307" s="14"/>
      <c r="M2307" s="14"/>
      <c r="N2307" s="12"/>
      <c r="O2307" s="25"/>
      <c r="P2307" s="14"/>
      <c r="Q2307" s="11" t="s">
        <v>15</v>
      </c>
      <c r="R2307" s="16">
        <v>1947</v>
      </c>
      <c r="S2307" s="12"/>
      <c r="T2307" s="13" t="s">
        <v>17</v>
      </c>
      <c r="U2307" s="13" t="s">
        <v>17</v>
      </c>
      <c r="V2307" s="11">
        <v>82</v>
      </c>
      <c r="W2307" s="14" t="s">
        <v>1319</v>
      </c>
      <c r="X2307" s="14" t="s">
        <v>1320</v>
      </c>
      <c r="Y2307" s="14" t="s">
        <v>20</v>
      </c>
      <c r="Z2307" s="14">
        <v>0</v>
      </c>
      <c r="AA2307" s="14"/>
      <c r="AB2307" s="15">
        <f>retribucións!$H$71</f>
        <v>18383.701689600002</v>
      </c>
      <c r="AC2307" s="15">
        <f>+retribucións!$H$60</f>
        <v>18626.938628479998</v>
      </c>
      <c r="AD2307" s="15">
        <f t="shared" si="100"/>
        <v>243.23693887999616</v>
      </c>
    </row>
    <row r="2308" spans="1:30" ht="15" customHeight="1" x14ac:dyDescent="0.25">
      <c r="A2308" s="13" t="s">
        <v>17</v>
      </c>
      <c r="B2308" s="13" t="s">
        <v>119</v>
      </c>
      <c r="C2308" s="14" t="s">
        <v>6660</v>
      </c>
      <c r="D2308" s="24" t="s">
        <v>6661</v>
      </c>
      <c r="E2308" s="14" t="s">
        <v>6662</v>
      </c>
      <c r="F2308" s="14" t="s">
        <v>1348</v>
      </c>
      <c r="G2308" s="11">
        <v>9</v>
      </c>
      <c r="H2308" s="15">
        <f>retribucións!$E$60</f>
        <v>6319.04</v>
      </c>
      <c r="I2308" s="11" t="s">
        <v>1349</v>
      </c>
      <c r="J2308" s="24" t="s">
        <v>1350</v>
      </c>
      <c r="K2308" s="11">
        <v>11</v>
      </c>
      <c r="L2308" s="14"/>
      <c r="M2308" s="14"/>
      <c r="N2308" s="12"/>
      <c r="O2308" s="25"/>
      <c r="P2308" s="14"/>
      <c r="Q2308" s="11" t="s">
        <v>15</v>
      </c>
      <c r="R2308" s="16">
        <v>1947</v>
      </c>
      <c r="S2308" s="12"/>
      <c r="T2308" s="13" t="s">
        <v>17</v>
      </c>
      <c r="U2308" s="13" t="s">
        <v>6687</v>
      </c>
      <c r="V2308" s="11" t="s">
        <v>119</v>
      </c>
      <c r="W2308" s="14" t="s">
        <v>119</v>
      </c>
      <c r="X2308" s="14" t="s">
        <v>119</v>
      </c>
      <c r="Y2308" s="14" t="s">
        <v>119</v>
      </c>
      <c r="Z2308" s="14" t="s">
        <v>119</v>
      </c>
      <c r="AA2308" s="14"/>
      <c r="AB2308" s="15">
        <f>retribucións!$H$71</f>
        <v>18383.701689600002</v>
      </c>
      <c r="AC2308" s="15">
        <f>+retribucións!$H$60</f>
        <v>18626.938628479998</v>
      </c>
      <c r="AD2308" s="15">
        <f t="shared" si="100"/>
        <v>243.23693887999616</v>
      </c>
    </row>
    <row r="2309" spans="1:30" ht="15" customHeight="1" x14ac:dyDescent="0.25">
      <c r="A2309" s="13" t="s">
        <v>17</v>
      </c>
      <c r="B2309" s="13" t="s">
        <v>119</v>
      </c>
      <c r="C2309" s="14" t="s">
        <v>6660</v>
      </c>
      <c r="D2309" s="24" t="s">
        <v>6663</v>
      </c>
      <c r="E2309" s="14" t="s">
        <v>6664</v>
      </c>
      <c r="F2309" s="14" t="s">
        <v>1348</v>
      </c>
      <c r="G2309" s="11">
        <v>9</v>
      </c>
      <c r="H2309" s="15">
        <f>retribucións!$E$60</f>
        <v>6319.04</v>
      </c>
      <c r="I2309" s="11" t="s">
        <v>1349</v>
      </c>
      <c r="J2309" s="24" t="s">
        <v>1350</v>
      </c>
      <c r="K2309" s="11">
        <v>11</v>
      </c>
      <c r="L2309" s="14"/>
      <c r="M2309" s="14"/>
      <c r="N2309" s="12"/>
      <c r="O2309" s="25"/>
      <c r="P2309" s="14"/>
      <c r="Q2309" s="11" t="s">
        <v>15</v>
      </c>
      <c r="R2309" s="16">
        <v>3953</v>
      </c>
      <c r="S2309" s="12"/>
      <c r="T2309" s="13" t="s">
        <v>17</v>
      </c>
      <c r="U2309" s="13" t="s">
        <v>6687</v>
      </c>
      <c r="V2309" s="11" t="s">
        <v>119</v>
      </c>
      <c r="W2309" s="14" t="s">
        <v>119</v>
      </c>
      <c r="X2309" s="14" t="s">
        <v>119</v>
      </c>
      <c r="Y2309" s="14" t="s">
        <v>119</v>
      </c>
      <c r="Z2309" s="14" t="s">
        <v>119</v>
      </c>
      <c r="AA2309" s="14"/>
      <c r="AB2309" s="15">
        <f>retribucións!$H$71</f>
        <v>18383.701689600002</v>
      </c>
      <c r="AC2309" s="15">
        <f>+retribucións!$H$60</f>
        <v>18626.938628479998</v>
      </c>
      <c r="AD2309" s="15">
        <f t="shared" si="100"/>
        <v>243.23693887999616</v>
      </c>
    </row>
    <row r="2310" spans="1:30" ht="15" customHeight="1" x14ac:dyDescent="0.25">
      <c r="A2310" s="13" t="s">
        <v>17</v>
      </c>
      <c r="B2310" s="13" t="s">
        <v>119</v>
      </c>
      <c r="C2310" s="14" t="s">
        <v>6660</v>
      </c>
      <c r="D2310" s="24" t="s">
        <v>6665</v>
      </c>
      <c r="E2310" s="14" t="s">
        <v>6666</v>
      </c>
      <c r="F2310" s="14" t="s">
        <v>1348</v>
      </c>
      <c r="G2310" s="11">
        <v>9</v>
      </c>
      <c r="H2310" s="15">
        <f>retribucións!$E$60</f>
        <v>6319.04</v>
      </c>
      <c r="I2310" s="11" t="s">
        <v>1349</v>
      </c>
      <c r="J2310" s="24" t="s">
        <v>1350</v>
      </c>
      <c r="K2310" s="11">
        <v>11</v>
      </c>
      <c r="L2310" s="14"/>
      <c r="M2310" s="14"/>
      <c r="N2310" s="12"/>
      <c r="O2310" s="25"/>
      <c r="P2310" s="14"/>
      <c r="Q2310" s="11" t="s">
        <v>15</v>
      </c>
      <c r="R2310" s="16">
        <v>3953</v>
      </c>
      <c r="S2310" s="12"/>
      <c r="T2310" s="13" t="s">
        <v>17</v>
      </c>
      <c r="U2310" s="13" t="s">
        <v>6687</v>
      </c>
      <c r="V2310" s="11" t="s">
        <v>119</v>
      </c>
      <c r="W2310" s="14" t="s">
        <v>119</v>
      </c>
      <c r="X2310" s="14" t="s">
        <v>119</v>
      </c>
      <c r="Y2310" s="14" t="s">
        <v>119</v>
      </c>
      <c r="Z2310" s="14" t="s">
        <v>119</v>
      </c>
      <c r="AA2310" s="14"/>
      <c r="AB2310" s="15">
        <f>retribucións!$H$71</f>
        <v>18383.701689600002</v>
      </c>
      <c r="AC2310" s="15">
        <f>+retribucións!$H$60</f>
        <v>18626.938628479998</v>
      </c>
      <c r="AD2310" s="15">
        <f t="shared" si="100"/>
        <v>243.23693887999616</v>
      </c>
    </row>
    <row r="2311" spans="1:30" ht="15" customHeight="1" x14ac:dyDescent="0.25">
      <c r="A2311" s="13" t="s">
        <v>17</v>
      </c>
      <c r="B2311" s="13" t="s">
        <v>17</v>
      </c>
      <c r="C2311" s="14" t="s">
        <v>6660</v>
      </c>
      <c r="D2311" s="24" t="s">
        <v>6667</v>
      </c>
      <c r="E2311" s="14" t="s">
        <v>6668</v>
      </c>
      <c r="F2311" s="14" t="s">
        <v>1348</v>
      </c>
      <c r="G2311" s="11">
        <v>9</v>
      </c>
      <c r="H2311" s="15">
        <f>retribucións!$E$60</f>
        <v>6319.04</v>
      </c>
      <c r="I2311" s="11" t="s">
        <v>1349</v>
      </c>
      <c r="J2311" s="24" t="s">
        <v>1350</v>
      </c>
      <c r="K2311" s="11">
        <v>11</v>
      </c>
      <c r="L2311" s="14"/>
      <c r="M2311" s="14"/>
      <c r="N2311" s="12"/>
      <c r="O2311" s="25"/>
      <c r="P2311" s="14"/>
      <c r="Q2311" s="11" t="s">
        <v>15</v>
      </c>
      <c r="R2311" s="16">
        <v>1947</v>
      </c>
      <c r="S2311" s="12"/>
      <c r="T2311" s="13" t="s">
        <v>17</v>
      </c>
      <c r="U2311" s="13" t="s">
        <v>17</v>
      </c>
      <c r="V2311" s="11">
        <v>105</v>
      </c>
      <c r="W2311" s="14" t="s">
        <v>1321</v>
      </c>
      <c r="X2311" s="14" t="s">
        <v>1322</v>
      </c>
      <c r="Y2311" s="14" t="s">
        <v>20</v>
      </c>
      <c r="Z2311" s="14">
        <v>0</v>
      </c>
      <c r="AA2311" s="14"/>
      <c r="AB2311" s="15">
        <f>retribucións!$H$71</f>
        <v>18383.701689600002</v>
      </c>
      <c r="AC2311" s="15">
        <f>+retribucións!$H$60</f>
        <v>18626.938628479998</v>
      </c>
      <c r="AD2311" s="15">
        <f t="shared" si="100"/>
        <v>243.23693887999616</v>
      </c>
    </row>
    <row r="2312" spans="1:30" ht="15" customHeight="1" x14ac:dyDescent="0.25">
      <c r="A2312" s="13" t="s">
        <v>17</v>
      </c>
      <c r="B2312" s="13" t="s">
        <v>119</v>
      </c>
      <c r="C2312" s="14" t="s">
        <v>6660</v>
      </c>
      <c r="D2312" s="24" t="s">
        <v>6669</v>
      </c>
      <c r="E2312" s="14" t="s">
        <v>6670</v>
      </c>
      <c r="F2312" s="14" t="s">
        <v>1348</v>
      </c>
      <c r="G2312" s="11">
        <v>9</v>
      </c>
      <c r="H2312" s="15">
        <f>retribucións!$E$60</f>
        <v>6319.04</v>
      </c>
      <c r="I2312" s="11" t="s">
        <v>1349</v>
      </c>
      <c r="J2312" s="24" t="s">
        <v>1350</v>
      </c>
      <c r="K2312" s="11">
        <v>11</v>
      </c>
      <c r="L2312" s="14"/>
      <c r="M2312" s="14"/>
      <c r="N2312" s="12"/>
      <c r="O2312" s="25"/>
      <c r="P2312" s="14"/>
      <c r="Q2312" s="11" t="s">
        <v>15</v>
      </c>
      <c r="R2312" s="16">
        <v>3953</v>
      </c>
      <c r="S2312" s="12"/>
      <c r="T2312" s="13" t="s">
        <v>17</v>
      </c>
      <c r="U2312" s="13" t="s">
        <v>6687</v>
      </c>
      <c r="V2312" s="11" t="s">
        <v>119</v>
      </c>
      <c r="W2312" s="14" t="s">
        <v>119</v>
      </c>
      <c r="X2312" s="14" t="s">
        <v>119</v>
      </c>
      <c r="Y2312" s="14" t="s">
        <v>119</v>
      </c>
      <c r="Z2312" s="14" t="s">
        <v>119</v>
      </c>
      <c r="AA2312" s="14"/>
      <c r="AB2312" s="15">
        <f>retribucións!$H$71</f>
        <v>18383.701689600002</v>
      </c>
      <c r="AC2312" s="15">
        <f>+retribucións!$H$60</f>
        <v>18626.938628479998</v>
      </c>
      <c r="AD2312" s="15">
        <f t="shared" si="100"/>
        <v>243.23693887999616</v>
      </c>
    </row>
    <row r="2313" spans="1:30" ht="15" customHeight="1" x14ac:dyDescent="0.25">
      <c r="A2313" s="13" t="s">
        <v>17</v>
      </c>
      <c r="B2313" s="13" t="s">
        <v>17</v>
      </c>
      <c r="C2313" s="14" t="s">
        <v>6660</v>
      </c>
      <c r="D2313" s="24" t="s">
        <v>6671</v>
      </c>
      <c r="E2313" s="14" t="s">
        <v>6672</v>
      </c>
      <c r="F2313" s="14" t="s">
        <v>1348</v>
      </c>
      <c r="G2313" s="11">
        <v>9</v>
      </c>
      <c r="H2313" s="15">
        <f>retribucións!$E$60</f>
        <v>6319.04</v>
      </c>
      <c r="I2313" s="11" t="s">
        <v>1349</v>
      </c>
      <c r="J2313" s="24" t="s">
        <v>1350</v>
      </c>
      <c r="K2313" s="11">
        <v>11</v>
      </c>
      <c r="L2313" s="14"/>
      <c r="M2313" s="14"/>
      <c r="N2313" s="12"/>
      <c r="O2313" s="25"/>
      <c r="P2313" s="14"/>
      <c r="Q2313" s="11" t="s">
        <v>15</v>
      </c>
      <c r="R2313" s="16" t="s">
        <v>1323</v>
      </c>
      <c r="S2313" s="12"/>
      <c r="T2313" s="13" t="s">
        <v>17</v>
      </c>
      <c r="U2313" s="13" t="s">
        <v>17</v>
      </c>
      <c r="V2313" s="11">
        <v>234</v>
      </c>
      <c r="W2313" s="14" t="s">
        <v>1324</v>
      </c>
      <c r="X2313" s="14" t="s">
        <v>1325</v>
      </c>
      <c r="Y2313" s="14" t="s">
        <v>20</v>
      </c>
      <c r="Z2313" s="14">
        <v>0</v>
      </c>
      <c r="AA2313" s="14"/>
      <c r="AB2313" s="15">
        <f>retribucións!$H$71</f>
        <v>18383.701689600002</v>
      </c>
      <c r="AC2313" s="15">
        <f>+retribucións!$H$60</f>
        <v>18626.938628479998</v>
      </c>
      <c r="AD2313" s="15">
        <f t="shared" si="100"/>
        <v>243.23693887999616</v>
      </c>
    </row>
    <row r="2314" spans="1:30" ht="15" customHeight="1" x14ac:dyDescent="0.25">
      <c r="A2314" s="13" t="s">
        <v>17</v>
      </c>
      <c r="B2314" s="13" t="s">
        <v>119</v>
      </c>
      <c r="C2314" s="14" t="s">
        <v>6660</v>
      </c>
      <c r="D2314" s="24" t="s">
        <v>6673</v>
      </c>
      <c r="E2314" s="14" t="s">
        <v>6674</v>
      </c>
      <c r="F2314" s="14" t="s">
        <v>1348</v>
      </c>
      <c r="G2314" s="11">
        <v>9</v>
      </c>
      <c r="H2314" s="15">
        <f>retribucións!$E$60</f>
        <v>6319.04</v>
      </c>
      <c r="I2314" s="11" t="s">
        <v>1349</v>
      </c>
      <c r="J2314" s="24" t="s">
        <v>1350</v>
      </c>
      <c r="K2314" s="11">
        <v>11</v>
      </c>
      <c r="L2314" s="14"/>
      <c r="M2314" s="14"/>
      <c r="N2314" s="12"/>
      <c r="O2314" s="25"/>
      <c r="P2314" s="14"/>
      <c r="Q2314" s="11" t="s">
        <v>15</v>
      </c>
      <c r="R2314" s="16">
        <v>3953</v>
      </c>
      <c r="S2314" s="12"/>
      <c r="T2314" s="13" t="s">
        <v>17</v>
      </c>
      <c r="U2314" s="13" t="s">
        <v>6687</v>
      </c>
      <c r="V2314" s="11" t="s">
        <v>119</v>
      </c>
      <c r="W2314" s="14" t="s">
        <v>119</v>
      </c>
      <c r="X2314" s="14" t="s">
        <v>119</v>
      </c>
      <c r="Y2314" s="14" t="s">
        <v>119</v>
      </c>
      <c r="Z2314" s="14" t="s">
        <v>119</v>
      </c>
      <c r="AA2314" s="14"/>
      <c r="AB2314" s="15">
        <f>retribucións!$H$71</f>
        <v>18383.701689600002</v>
      </c>
      <c r="AC2314" s="15">
        <f>+retribucións!$H$60</f>
        <v>18626.938628479998</v>
      </c>
      <c r="AD2314" s="15">
        <f t="shared" si="100"/>
        <v>243.23693887999616</v>
      </c>
    </row>
    <row r="2315" spans="1:30" ht="15" customHeight="1" x14ac:dyDescent="0.25">
      <c r="A2315" s="13" t="s">
        <v>17</v>
      </c>
      <c r="B2315" s="13" t="s">
        <v>119</v>
      </c>
      <c r="C2315" s="14" t="s">
        <v>6660</v>
      </c>
      <c r="D2315" s="24" t="s">
        <v>6675</v>
      </c>
      <c r="E2315" s="14" t="s">
        <v>6676</v>
      </c>
      <c r="F2315" s="14" t="s">
        <v>1348</v>
      </c>
      <c r="G2315" s="11">
        <v>9</v>
      </c>
      <c r="H2315" s="15">
        <f>retribucións!$E$60</f>
        <v>6319.04</v>
      </c>
      <c r="I2315" s="11" t="s">
        <v>1349</v>
      </c>
      <c r="J2315" s="24" t="s">
        <v>1350</v>
      </c>
      <c r="K2315" s="11">
        <v>11</v>
      </c>
      <c r="L2315" s="14"/>
      <c r="M2315" s="14"/>
      <c r="N2315" s="12"/>
      <c r="O2315" s="25"/>
      <c r="P2315" s="14"/>
      <c r="Q2315" s="11" t="s">
        <v>15</v>
      </c>
      <c r="R2315" s="16">
        <v>1947</v>
      </c>
      <c r="S2315" s="12"/>
      <c r="T2315" s="13" t="s">
        <v>17</v>
      </c>
      <c r="U2315" s="13" t="s">
        <v>6687</v>
      </c>
      <c r="V2315" s="11" t="s">
        <v>119</v>
      </c>
      <c r="W2315" s="14" t="s">
        <v>119</v>
      </c>
      <c r="X2315" s="14" t="s">
        <v>119</v>
      </c>
      <c r="Y2315" s="14" t="s">
        <v>119</v>
      </c>
      <c r="Z2315" s="14" t="s">
        <v>119</v>
      </c>
      <c r="AA2315" s="14"/>
      <c r="AB2315" s="15">
        <f>retribucións!$H$71</f>
        <v>18383.701689600002</v>
      </c>
      <c r="AC2315" s="15">
        <f>+retribucións!$H$60</f>
        <v>18626.938628479998</v>
      </c>
      <c r="AD2315" s="15">
        <f t="shared" si="100"/>
        <v>243.23693887999616</v>
      </c>
    </row>
    <row r="2316" spans="1:30" ht="15" customHeight="1" x14ac:dyDescent="0.25">
      <c r="A2316" s="13" t="s">
        <v>17</v>
      </c>
      <c r="B2316" s="13" t="s">
        <v>17</v>
      </c>
      <c r="C2316" s="14" t="s">
        <v>6677</v>
      </c>
      <c r="D2316" s="24" t="s">
        <v>6678</v>
      </c>
      <c r="E2316" s="14" t="s">
        <v>6679</v>
      </c>
      <c r="F2316" s="14" t="s">
        <v>1348</v>
      </c>
      <c r="G2316" s="11">
        <v>9</v>
      </c>
      <c r="H2316" s="15">
        <f>retribucións!$E$60</f>
        <v>6319.04</v>
      </c>
      <c r="I2316" s="11" t="s">
        <v>1349</v>
      </c>
      <c r="J2316" s="24" t="s">
        <v>1350</v>
      </c>
      <c r="K2316" s="11">
        <v>11</v>
      </c>
      <c r="L2316" s="14"/>
      <c r="M2316" s="14"/>
      <c r="N2316" s="12"/>
      <c r="O2316" s="25"/>
      <c r="P2316" s="14" t="s">
        <v>6680</v>
      </c>
      <c r="Q2316" s="11" t="s">
        <v>15</v>
      </c>
      <c r="R2316" s="16">
        <v>1948</v>
      </c>
      <c r="S2316" s="12" t="s">
        <v>534</v>
      </c>
      <c r="T2316" s="13" t="s">
        <v>17</v>
      </c>
      <c r="U2316" s="13" t="s">
        <v>17</v>
      </c>
      <c r="V2316" s="11">
        <v>84</v>
      </c>
      <c r="W2316" s="14" t="s">
        <v>1326</v>
      </c>
      <c r="X2316" s="14" t="s">
        <v>1327</v>
      </c>
      <c r="Y2316" s="14" t="s">
        <v>20</v>
      </c>
      <c r="Z2316" s="14">
        <v>0</v>
      </c>
      <c r="AA2316" s="14"/>
      <c r="AB2316" s="15">
        <f>retribucións!$H$71/4</f>
        <v>4595.9254224000006</v>
      </c>
      <c r="AC2316" s="15">
        <f>retribucións!H60</f>
        <v>18626.938628479998</v>
      </c>
      <c r="AD2316" s="15">
        <f t="shared" si="100"/>
        <v>14031.013206079999</v>
      </c>
    </row>
    <row r="2317" spans="1:30" ht="15" customHeight="1" x14ac:dyDescent="0.25">
      <c r="A2317" s="13" t="s">
        <v>17</v>
      </c>
      <c r="B2317" s="13" t="s">
        <v>17</v>
      </c>
      <c r="C2317" s="14" t="s">
        <v>6681</v>
      </c>
      <c r="D2317" s="24" t="s">
        <v>6682</v>
      </c>
      <c r="E2317" s="14" t="s">
        <v>6683</v>
      </c>
      <c r="F2317" s="14" t="s">
        <v>1348</v>
      </c>
      <c r="G2317" s="11">
        <v>9</v>
      </c>
      <c r="H2317" s="15">
        <f>retribucións!$E$60</f>
        <v>6319.04</v>
      </c>
      <c r="I2317" s="11" t="s">
        <v>1349</v>
      </c>
      <c r="J2317" s="24" t="s">
        <v>1350</v>
      </c>
      <c r="K2317" s="11">
        <v>11</v>
      </c>
      <c r="L2317" s="14"/>
      <c r="M2317" s="14"/>
      <c r="N2317" s="12"/>
      <c r="O2317" s="25"/>
      <c r="P2317" s="14"/>
      <c r="Q2317" s="11" t="s">
        <v>15</v>
      </c>
      <c r="R2317" s="16" t="s">
        <v>1328</v>
      </c>
      <c r="S2317" s="12"/>
      <c r="T2317" s="13" t="s">
        <v>17</v>
      </c>
      <c r="U2317" s="13" t="s">
        <v>17</v>
      </c>
      <c r="V2317" s="11">
        <v>449</v>
      </c>
      <c r="W2317" s="14" t="s">
        <v>1329</v>
      </c>
      <c r="X2317" s="14" t="s">
        <v>1330</v>
      </c>
      <c r="Y2317" s="14" t="s">
        <v>20</v>
      </c>
      <c r="Z2317" s="14">
        <v>0</v>
      </c>
      <c r="AA2317" s="14"/>
      <c r="AB2317" s="15">
        <f>retribucións!$H$71</f>
        <v>18383.701689600002</v>
      </c>
      <c r="AC2317" s="15">
        <f>+retribucións!$H$60</f>
        <v>18626.938628479998</v>
      </c>
      <c r="AD2317" s="15">
        <f t="shared" si="100"/>
        <v>243.23693887999616</v>
      </c>
    </row>
    <row r="2318" spans="1:30" ht="15" customHeight="1" x14ac:dyDescent="0.25">
      <c r="AD2318" s="39"/>
    </row>
    <row r="2319" spans="1:30" x14ac:dyDescent="0.25">
      <c r="AB2319" s="39"/>
      <c r="AC2319" s="39"/>
      <c r="AD2319" s="135"/>
    </row>
    <row r="2329" spans="29:29" x14ac:dyDescent="0.25">
      <c r="AC2329" s="39"/>
    </row>
  </sheetData>
  <autoFilter ref="A2:AD2317" xr:uid="{00000000-0001-0000-0000-000000000000}"/>
  <mergeCells count="1">
    <mergeCell ref="U1:AA1"/>
  </mergeCells>
  <conditionalFormatting sqref="T1:U3 U5:U17 U21:U25 U27:U34 U36:U38 U40 U43:U57 U59:U62 U64:U65 U67:U69 U71:U76 U78:U83 U85:U89 U91:U92 U95:U98 U100:U117 U119:U123 U125:U127 U130:U137 U140:U142 U144:U145 U147 U152:U158 U161:U164 U167:U171 U173:U175 U177 U179:U181 U183:U185 U189:U192 U195:U202 U206:U222 U224:U238 U241:U249 U252:U256 U259:U262 U264:U265 U267:U282 U284:U291 U293:U296 U298:U307 U309:U311 U313:U317 U320:U321 U324:U327 U329:U334 U337:U341 U343:U344 U346:U350 U353 U355 U357:U361 U364:U367 U369:U374 U377 U379:U384 U386:U387 U389:U390 U392:U394 U396:U398 U400:U407 U409:U410 U412:U414 U416 U418:U419 U421:U423 U425 U428 U432:U434 U436:U438 U441:U454 U456:U458 U460 U464:U465 U470 U473:U478 U480 U482 U484 U487:U493 U496:U497 U500 U502:U511 U513:U519 U521 U523:U528 U531:U536 U538:U539 U541:U549 U551 U553 U556 U558:U561 U563:U564 U568:U569 U571 U574:U579 U581:U585 U587:U593 U595:U597 U600:U601 U603 U605 U607:U608 U610 U612:U613 U615:U618 U622 U625 U627:U629 U632:U634 U638:U641 U645:U648 U653:U655 U657:U659 U661 U663 U665 U667 U669 U671 U675:U691 U695 U702:U703 U705:U708 U710:U712 U716 U718 U720:U722 U726:U730 U738:U739 U741 U744 U747 U751:U756 U758:U759 U761:U762 U765 U767 U769 U775:U777 U780:U788 U790:U794 U800:U804 U806 U808 U815:U817 U819:U820 U822:U824 U826:U829 U832 U834:U835 U837:U838 U841 U843 U845:U846 U851:U860 U862:U864 U866:U869 U873:U874 U876:U882 U884:U887 U889 U891 U893:U894 U896:U898 U901:U916 U919:U920 U922 U924:U925 U927 U929:U933 U935 U937:U940 U942 U945 U947:U949 U951:U952 U954:U955 U957 U959:U964 U967:U983 U986:U994 U997:U1002 U1013:U1016 U1018 U1021:U1024 U1026:U1031 U1033:U1034 U1038:U1039 U1043 U1046 U1048:U1053 U1058 U1061 U1065:U1066 U1068:U1077 U1079:U1080 U1083:U1084 U1087:U1093 U1096:U1104 U1106:U1107 U1109:U1110 U1112:U1113 U1115:U1117 U1120:U1121 U1125:U1129 U1132:U1133 U1138:U1140 U1143:U1145 U1147 U1150 U1157 U1160:U1161 U1163 U1165 U1169:U1171 U1174:U1175 U1177:U1180 U1182:U1192 U1194 U1196:U1201 U1203 U1205:U1207 U1209 U1211 U1213 U1215:U1216 U1219 U1221:U1224 U1227:U1233 U1235:U1238 U1240:U1242 U1245:U1246 U1248:U1250 U1252:U1253 U1255:U1258 U1260:U1265 U1267 U1269:U1270 U1279:U1281 U1283:U1285 U1288:U1289 U1292:U1295 U1297:U1298 U1301:U1302 U1304:U1314 U1316:U1317 U1320:U1321 U1325:U1326 U1330:U1333 U1335:U1336 U1339 U1342:U1343 U1345 U1347:U1357 U1359 U1363:U1364 U1366:U1372 U1375:U1380 U1383:U1386 U1388:U1389 U1392:U1393 U1395:U1399 U1401 U1403 U1405:U1409 U1412:U1417 U1419:U1422 U1424 U1429 U1431:U1434 U1436:U1438 U1440:U1444 U1447:U1448 U1450 U1452:U1456 U1460:U1464 U1466 U1468 U1470:U1474 U1476:U1479 U1481:U1486 U1488 U1490:U1492 U1494:U1495 U1497:U1501 U1503:U1504 U1507:U1514 U1516:U1521 U1523:U1525 U1527 U1530:U1532 U1534:U1571 U1573 U1576:U1577 U1579:U1584 U1587:U1588 U1590:U1602 U1604:U1605 U1607:U1609 U1611:U1619 U1621:U1624 U1626 U1628:U1629 U1631:U1643 U1647 U1649:U1661 U1663 U1667:U1669 U1671:U1672 U1675:U1688 U1690:U1695 U1697:U1701 U1703:U1705 U1707:U1708 U1710:U1723 U1725 U1727:U1739 U1741:U1742 U1744:U1771 U1775:U1784 U1786:U1789 U1792 U1795:U1796 U1799:U1800 U1802:U1804 U1806 U1808:U1809 U1811 U1815:U1832 U1834:U1872 U1874:U1876 U1879:U1882 U1889:U1897 U1899:U1904 U1906:U1909 U1911 U1913:U1916 U1918:U1922 U1924:U1928 U1930:U1941 U1943:U1944 U1946:U1949 U1951:U1953 U1957:U1965 U1967 U1969:U1975 U1978:U1980 U1982:U1985 U1989:U1992 U1995:U2006 U2008:U2010 U2014 U2016 U2018:U2056 U2059:U2061 U2063:U2065 U2067:U2071 U2073:U2075 U2077 U2079 U2081:U2090 U2092 U2095:U2100 U2102 U2105:U2106 U2109 U2113 U2115 U2117 U2122:U2135 U2137:U2143 U2146:U2154 U2157:U2159 U2161:U2162 U2164:U2169 U2171:U2180 U2182:U2183 U2185 U2187:U2189 U2191 U2194:U2196 U2198 U2200:U2201 U2203 U2205:U2212 U2216 U2219:U2221 U2223 U2225 U2230:U2231 U2233 U2237:U2240 U2242:U2245 U2247:U2249 U2251:U2256 U2258:U2259 U2261:U2263 U2265:U2266 U2268:U2269 U2271:U2284 U2286 U2288:U2289 U2293:U2303 U2306 U2308:U2310 U2312 U2314:U2315">
    <cfRule type="cellIs" dxfId="23" priority="16" operator="equal">
      <formula>"NON"</formula>
    </cfRule>
    <cfRule type="cellIs" dxfId="22" priority="17" operator="equal">
      <formula>"SÍ"</formula>
    </cfRule>
  </conditionalFormatting>
  <conditionalFormatting sqref="D1:D3 D2318:D1048576">
    <cfRule type="duplicateValues" dxfId="21" priority="13"/>
  </conditionalFormatting>
  <conditionalFormatting sqref="T4:U4 T18:U20 T5:T17 T26:U26 T21:T25 T35:U35 T27:T34 T39:U39 T36:T38 T41:U42 T40 T58:U58 T43:T57 T63:U63 T59:T62 T66:U66 T64:T65 T70:U70 T67:T69 T77:U77 T71:T76 T84:U84 T78:T83 T90:U90 T85:T89 T93:U94 T91:T92 T99:U99 T95:T98 T118:U118 T100:T117 T124:U124 T119:T123 T128:U129 T125:T127 T138:U139 T130:T137 T143:U143 T140:T142 T146:U146 T144:T145 T148:U151 T147 T159:U160 T152:T158 T165:U166 T161:T164 T172:U172 T167:T171 T176:U176 T173:T175 T178:U178 T177 T182:U182 T179:T181 T186:U188 T183:T185 T193:U194 T189:T192 T203:U205 T195:T202 T223:U223 T206:T222 T239:U240 T224:T238 T250:U251 T241:T249 T257:U258 T252:T256 T263:U263 T259:T262 T266:U266 T264:T265 T283:U283 T267:T282 T292:U292 T284:T291 T297:U297 T293:T296 T308:U308 T298:T307 T312:U312 T309:T311 T318:U319 T313:T317 T322:U323 T320:T321 T328:U328 T324:T327 T335:U336 T329:T334 T342:U342 T337:T341 T345:U345 T343:T344 T351:U352 T346:T350 T354:U354 T353 T356:U356 T355 T362:U363 T357:T361 T368:U368 T364:T367 T375:U376 T369:T374 T378:U378 T377 T385:U385 T379:T384 T388:U388 T386:T387 T391:U391 T389:T390 T395:U395 T392:T394 T399:U399 T396:T398 T408:U408 T400:T407 T411:U411 T409:T410 T415:U415 T412:T414 T417:U417 T416 T420:U420 T418:T419 T424:U424 T421:T423 T426:U427 T425 T429:U431 T428 T435:U435 T432:T434 T439:U440 T436:T438 T455:U455 T441:T454 T459:U459 T456:T458 T461:U463 T460 T466:U469 T464:T465 T471:U472 T470 T479:U479 T473:T478 T481:U481 T480 T483:U483 T482 T485:U486 T484 T494:U495 T487:T493 T498:U499 T496:T497 T501:U501 T500 T512:U512 T502:T511 T520:U520 T513:T519 T522:U522 T521 T529:U530 T523:T528 T537:U537 T531:T536 T540:U540 T538:T539 T550:U550 T541:T549 T552:U552 T551 T554:U555 T553 T557:U557 T556 T562:U562 T558:T561 T565:U567 T563:T564 T570:U570 T568:T569 T572:U573 T571 T580:U580 T574:T579 T586:U586 T581:T585 T594:U594 T587:T593 T598:U599 T595:T597 T602:U602 T600:T601 T604:U604 T603 T606:U606 T605 T609:U609 T607:T608 T611:U611 T610 T614:U614 T612:T613 T619:U621 T615:T618 T623:U624 T622 T626:U626 T625 T630:U631 T627:T629 T635:U637 T632:T634 T642:U644 T638:T641 T649:U652 T645:T648 T656:U656 T653:T655 T660:U660 T657:T659 T662:U662 T661 T664:U664 T663 T666:U666 T665 T668:U668 T667 T670:U670 T669 T672:U674 T671 T692:U694 T675:T691 T696:U701 T695 T704:U704 T702:T703 T709:U709 T705:T708 T713:U715 T710:T712 T717:U717 T716 T719:U719 T718 T723:U725 T720:T722 T731:U737 T726:T730 T740:U740 T738:T739 T742:U743 T741 T745:U746 T744 T748:U750 T747 T757:U757 T751:T756 T760:U760 T758:T759 T763:U764 T761:T762 T766:U766 T765 T768:U768 T767 T770:U774 T769 T778:U779 T775:T777 T789:U789 T780:T788 T795:U799 T790:T794 T805:U805 T800:T804 T807:U807 T806 T809:U814 T808 T818:U818 T815:T817 T821:U821 T819:T820 T825:U825 T822:T824 T830:U831 T826:T829 T833:U833 T832 T836:U836 T834:T835 T839:U840 T837:T838 T842:U842 T841 T844:U844 T843 T847:U850 T845:T846 T861:U861 T851:T860 T865:U865 T862:T864 T870:U872 T866:T869 T875:U875 T873:T874 T883:U883 T876:T882 T888:U888 T884:T887 T890:U890 T889 T892:U892 T891 T895:U895 T893:T894 T899:U900 T896:T898 T917:U918 T901:T916 T921:U921 T919:T920 T923:U923 T922 T926:U926 T924:T925 T928:U928 T927 T934:U934 T929:T933 T936:U936 T935 T941:U941 T937:T940 T943:U944 T942 T946:U946 T945 T950:U950 T947:T949 T953:U953 T951:T952 T956:U956 T954:T955 T958:U958 T957 T965:U966 T959:T964 T984:U985 T967:T983 T995:U996 T986:T994 T1003:U1012 T997:T1002 T1017:U1017 T1013:T1016 T1019:U1020 T1018 T1025:U1025 T1021:T1024 T1032:U1032 T1026:T1031 T1035:U1037 T1033:T1034 T1040:U1042 T1038:T1039 T1044:U1045 T1043 T1047:U1047 T1046 T1054:U1057 T1048:T1053 T1059:U1060 T1058 T1062:U1064 T1061 T1067:U1067 T1065:T1066 T1078:U1078 T1068:T1077 T1081:U1082 T1079:T1080 T1085:U1086 T1083:T1084 T1094:U1095 T1087:T1093 T1105:U1105 T1096:T1104 T1108:U1108 T1106:T1107 T1111:U1111 T1109:T1110 T1114:U1114 T1112:T1113 T1118:U1119 T1115:T1117 T1122:U1124 T1120:T1121 T1130:U1131 T1125:T1129 T1134:U1137 T1132:T1133 T1141:U1142 T1138:T1140 T1146:U1146 T1143:T1145 T1148:U1149 T1147 T1151:U1156 T1150 T1158:U1159 T1157 T1162:U1162 T1160:T1161 T1164:U1164 T1163 T1166:U1168 T1165 T1172:U1173 T1169:T1171 T1176:U1176 T1174:T1175 T1181:U1181 T1177:T1180 T1193:U1193 T1182:T1192 T1195:U1195 T1194 T1202:U1202 T1196:T1201 T1204:U1204 T1203 T1208:U1208 T1205:T1207 T1210:U1210 T1209 T1212:U1212 T1211 T1214:U1214 T1213 T1217:U1218 T1215:T1216 T1220:U1220 T1219 T1225:U1226 T1221:T1224 T1234:U1234 T1227:T1233 T1239:U1239 T1235:T1238 T1243:U1244 T1240:T1242 T1247:U1247 T1245:T1246 T1251:U1251 T1248:T1250 T1254:U1254 T1252:T1253 T1259:U1259 T1255:T1258 T1266:U1266 T1260:T1265 T1268:U1268 T1267 T1271:U1278 T1269:T1270 T1282:U1282 T1279:T1281 T1286:U1287 T1283:T1285 T1290:U1291 T1288:T1289 T1296:U1296 T1292:T1295 T1299:U1300 T1297:T1298 T1303:U1303 T1301:T1302 T1315:U1315 T1304:T1314 T1318:U1319 T1316:T1317 T1322:U1324 T1320:T1321 T1327:U1329 T1325:T1326 T1334:U1334 T1330:T1333 T1337:U1338 T1335:T1336 T1340:U1341 T1339 T1344:U1344 T1342:T1343 T1346:U1346 T1345 T1358:U1358 T1347:T1357 T1360:U1362 T1359 T1365:U1365 T1363:T1364 T1373:U1374 T1366:T1372 T1381:U1382 T1375:T1380 T1387:U1387 T1383:T1386 T1390:U1391 T1388:T1389 T1394:U1394 T1392:T1393 T1400:U1400 T1395:T1399 T1402:U1402 T1401 T1404:U1404 T1403 T1410:U1411 T1405:T1409 T1418:U1418 T1412:T1417 T1423:U1423 T1419:T1422 T1425:U1428 T1424 T1430:U1430 T1429 T1435:U1435 T1431:T1434 T1439:U1439 T1436:T1438 T1445:U1446 T1440:T1444 T1449:U1449 T1447:T1448 T1451:U1451 T1450 T1457:U1459 T1452:T1456 T1465:U1465 T1460:T1464 T1467:U1467 T1466 T1469:U1469 T1468 T1475:U1475 T1470:T1474 T1480:U1480 T1476:T1479 T1487:U1487 T1481:T1486 T1489:U1489 T1488 T1493:U1493 T1490:T1492 T1496:U1496 T1494:T1495 T1502:U1502 T1497:T1501 T1505:U1506 T1503:T1504 T1515:U1515 T1507:T1514 T1522:U1522 T1516:T1521 T1526:U1526 T1523:T1525 T1528:U1529 T1527 T1533:U1533 T1530:T1532 T1572:U1572 T1534:T1571 T1574:U1575 T1573 T1578:U1578 T1576:T1577 T1585:U1586 T1579:T1584 T1589:U1589 T1587:T1588 T1603:U1603 T1590:T1602 T1606:U1606 T1604:T1605 T1610:U1610 T1607:T1609 T1620:U1620 T1611:T1619 T1625:U1625 T1621:T1624 T1627:U1627 T1626 T1630:U1630 T1628:T1629 T1644:U1646 T1631:T1643 T1648:U1648 T1647 T1662:U1662 T1649:T1661 T1664:U1666 T1663 T1670:U1670 T1667:T1669 T1673:U1674 T1671:T1672 T1689:U1689 T1675:T1688 T1696:U1696 T1690:T1695 T1702:U1702 T1697:T1701 T1706:U1706 T1703:T1705 T1709:U1709 T1707:T1708 T1724:U1724 T1710:T1723 T1726:U1726 T1725 T1740:U1740 T1727:T1739 T1743:U1743 T1741:T1742 T1772:U1774 T1744:T1771 T1785:U1785 T1775:T1784 T1790:U1791 T1786:T1789 T1793:U1794 T1792 T1797:U1798 T1795:T1796 T1801:U1801 T1799:T1800 T1805:U1805 T1802:T1804 T1807:U1807 T1806 T1810:U1810 T1808:T1809 T1812:U1814 T1811 T1833:U1833 T1815:T1832 T1873:U1873 T1834:T1872 T1877:U1878 T1874:T1876 T1883:U1888 T1879:T1882 T1898:U1898 T1889:T1897 T1905:U1905 T1899:T1904 T1910:U1910 T1906:T1909 T1912:U1912 T1911 T1917:U1917 T1913:T1916 T1923:U1923 T1918:T1922 T1929:U1929 T1924:T1928 T1942:U1942 T1930:T1941 T1945:U1945 T1943:T1944 T1950:U1950 T1946:T1949 T1954:U1956 T1951:T1953 T1966:U1966 T1957:T1965 T1968:U1968 T1967 T1976:U1977 T1969:T1975 T1981:U1981 T1978:T1980 T1986:U1988 T1982:T1985 T1993:U1994 T1989:T1992 T2007:U2007 T1995:T2006 T2011:U2013 T2008:T2010 T2015:U2015 T2014 T2017:U2017 T2016 T2057:U2058 T2018:T2056 T2062:U2062 T2059:T2061 T2066:U2066 T2063:T2065 T2072:U2072 T2067:T2071 T2076:U2076 T2073:T2075 T2078:U2078 T2077 T2080:U2080 T2079 T2091:U2091 T2081:T2090 T2093:U2094 T2092 T2101:U2101 T2095:T2100 T2103:U2104 T2102 T2107:U2108 T2105:T2106 T2110:U2112 T2109 T2114:U2114 T2113 T2116:U2116 T2115 T2118:U2121 T2117 T2136:U2136 T2122:T2135 T2144:U2145 T2137:T2143 T2155:U2156 T2146:T2154 T2160:U2160 T2157:T2159 T2163:U2163 T2161:T2162 T2170:U2170 T2164:T2169 T2181:U2181 T2171:T2180 T2184:U2184 T2182:T2183 T2186:U2186 T2185 T2190:U2190 T2187:T2189 T2192:U2193 T2191 T2197:U2197 T2194:T2196 T2199:U2199 T2198 T2202:U2202 T2200:T2201 T2204:U2204 T2203 T2213:U2215 T2205:T2212 T2217:U2218 T2216 T2222:U2222 T2219:T2221 T2224:U2224 T2223 T2226:U2229 T2225 T2232:U2232 T2230:T2231 T2234:U2236 T2233 T2241:U2241 T2237:T2240 T2246:U2246 T2242:T2245 T2250:U2250 T2247:T2249 T2257:U2257 T2251:T2256 T2260:U2260 T2258:T2259 T2264:U2264 T2261:T2263 T2267:U2267 T2265:T2266 T2270:U2270 T2268:T2269 T2285:U2285 T2271:T2284 T2287:U2287 T2286 T2290:U2292 T2288:T2289 T2304:U2305 T2293:T2303 T2307:U2307 T2306 T2311:U2311 T2308:T2310 T2313:U2313 T2312 T2316:U2317 T2314:T2315">
    <cfRule type="cellIs" dxfId="20" priority="8" operator="equal">
      <formula>"NON"</formula>
    </cfRule>
    <cfRule type="cellIs" dxfId="19" priority="9" operator="equal">
      <formula>"SÍ"</formula>
    </cfRule>
  </conditionalFormatting>
  <conditionalFormatting sqref="D4:D2317">
    <cfRule type="duplicateValues" dxfId="18" priority="7"/>
  </conditionalFormatting>
  <conditionalFormatting sqref="B1 B3">
    <cfRule type="cellIs" dxfId="17" priority="5" operator="equal">
      <formula>"NON"</formula>
    </cfRule>
    <cfRule type="cellIs" dxfId="16" priority="6" operator="equal">
      <formula>"SÍ"</formula>
    </cfRule>
  </conditionalFormatting>
  <conditionalFormatting sqref="B4:B2317">
    <cfRule type="cellIs" dxfId="15" priority="3" operator="equal">
      <formula>"NON"</formula>
    </cfRule>
    <cfRule type="cellIs" dxfId="14" priority="4" operator="equal">
      <formula>"SÍ"</formula>
    </cfRule>
  </conditionalFormatting>
  <conditionalFormatting sqref="A3:A2317">
    <cfRule type="cellIs" dxfId="13" priority="1" operator="equal">
      <formula>"NON"</formula>
    </cfRule>
    <cfRule type="cellIs" dxfId="12" priority="2" operator="equal">
      <formula>"SÍ"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169"/>
  <sheetViews>
    <sheetView topLeftCell="A22" zoomScale="85" zoomScaleNormal="85" workbookViewId="0">
      <selection activeCell="F74" sqref="F74"/>
    </sheetView>
  </sheetViews>
  <sheetFormatPr baseColWidth="10" defaultRowHeight="15" x14ac:dyDescent="0.25"/>
  <cols>
    <col min="1" max="1" width="19" style="27" bestFit="1" customWidth="1"/>
    <col min="4" max="4" width="50.7109375" customWidth="1"/>
    <col min="5" max="5" width="24.85546875" bestFit="1" customWidth="1"/>
    <col min="7" max="7" width="50.7109375" customWidth="1"/>
    <col min="8" max="8" width="57.85546875" customWidth="1"/>
    <col min="9" max="9" width="34.7109375" customWidth="1"/>
    <col min="10" max="10" width="27.42578125" bestFit="1" customWidth="1"/>
    <col min="11" max="11" width="19.28515625" bestFit="1" customWidth="1"/>
    <col min="12" max="12" width="12.140625" bestFit="1" customWidth="1"/>
    <col min="13" max="13" width="13.28515625" bestFit="1" customWidth="1"/>
    <col min="14" max="14" width="12.5703125" bestFit="1" customWidth="1"/>
    <col min="15" max="15" width="13.7109375" bestFit="1" customWidth="1"/>
    <col min="16" max="16" width="14.28515625" bestFit="1" customWidth="1"/>
    <col min="17" max="17" width="140.140625" bestFit="1" customWidth="1"/>
    <col min="18" max="18" width="23.28515625" customWidth="1"/>
    <col min="19" max="19" width="20.28515625" customWidth="1"/>
    <col min="20" max="20" width="23.140625" customWidth="1"/>
    <col min="21" max="21" width="15" bestFit="1" customWidth="1"/>
    <col min="22" max="22" width="17.85546875" bestFit="1" customWidth="1"/>
    <col min="23" max="23" width="22.85546875" bestFit="1" customWidth="1"/>
    <col min="24" max="24" width="14.5703125" bestFit="1" customWidth="1"/>
  </cols>
  <sheetData>
    <row r="1" spans="1:24" x14ac:dyDescent="0.25">
      <c r="A1" s="43" t="s">
        <v>7203</v>
      </c>
      <c r="B1" s="29" t="s">
        <v>6688</v>
      </c>
      <c r="C1" s="30" t="s">
        <v>6689</v>
      </c>
      <c r="D1" s="31" t="s">
        <v>6690</v>
      </c>
      <c r="E1" s="31" t="s">
        <v>6691</v>
      </c>
      <c r="F1" s="4" t="s">
        <v>6692</v>
      </c>
      <c r="G1" s="32" t="s">
        <v>6693</v>
      </c>
      <c r="H1" s="32" t="s">
        <v>1331</v>
      </c>
      <c r="I1" s="32" t="s">
        <v>1333</v>
      </c>
      <c r="J1" s="32" t="s">
        <v>1334</v>
      </c>
      <c r="K1" s="4" t="s">
        <v>6694</v>
      </c>
      <c r="L1" s="4" t="s">
        <v>1337</v>
      </c>
      <c r="M1" s="33" t="s">
        <v>6695</v>
      </c>
      <c r="N1" s="33" t="s">
        <v>6696</v>
      </c>
      <c r="O1" s="34" t="s">
        <v>1342</v>
      </c>
      <c r="P1" s="35" t="s">
        <v>1343</v>
      </c>
      <c r="Q1" s="32" t="s">
        <v>1344</v>
      </c>
      <c r="R1" s="36" t="s">
        <v>6697</v>
      </c>
      <c r="S1" s="9" t="s">
        <v>7269</v>
      </c>
      <c r="T1" s="9" t="s">
        <v>7270</v>
      </c>
      <c r="U1" s="9" t="s">
        <v>1335</v>
      </c>
      <c r="V1" s="9" t="s">
        <v>1336</v>
      </c>
      <c r="W1" s="9" t="s">
        <v>7271</v>
      </c>
      <c r="X1" s="9" t="s">
        <v>14</v>
      </c>
    </row>
    <row r="2" spans="1:24" x14ac:dyDescent="0.25">
      <c r="A2" s="13" t="s">
        <v>17</v>
      </c>
      <c r="B2" s="37" t="s">
        <v>6707</v>
      </c>
      <c r="C2" s="27" t="s">
        <v>6698</v>
      </c>
      <c r="D2" t="s">
        <v>6699</v>
      </c>
      <c r="E2" t="s">
        <v>6704</v>
      </c>
      <c r="F2" s="27" t="s">
        <v>6701</v>
      </c>
      <c r="G2" t="s">
        <v>6705</v>
      </c>
      <c r="H2" t="s">
        <v>6706</v>
      </c>
      <c r="I2" t="s">
        <v>6708</v>
      </c>
      <c r="J2" t="s">
        <v>6709</v>
      </c>
      <c r="K2" s="27" t="s">
        <v>118</v>
      </c>
      <c r="L2" s="27" t="s">
        <v>1349</v>
      </c>
      <c r="M2" s="37" t="s">
        <v>1350</v>
      </c>
      <c r="N2" s="37" t="s">
        <v>6703</v>
      </c>
      <c r="O2" s="38"/>
      <c r="P2" s="38"/>
      <c r="Q2" t="s">
        <v>6710</v>
      </c>
      <c r="R2" s="39"/>
      <c r="S2">
        <v>4353</v>
      </c>
      <c r="T2" s="39">
        <f>+retribucións!H71*0.6667</f>
        <v>12256.41391645632</v>
      </c>
      <c r="U2">
        <v>9</v>
      </c>
      <c r="V2" s="39">
        <f>+retribucións!$E$60</f>
        <v>6319.04</v>
      </c>
      <c r="W2" s="39">
        <f>+retribucións!H60*0.6667</f>
        <v>12418.579983607615</v>
      </c>
      <c r="X2" s="39">
        <f>+W2-T2</f>
        <v>162.16606715129456</v>
      </c>
    </row>
    <row r="3" spans="1:24" x14ac:dyDescent="0.25">
      <c r="A3" s="13" t="s">
        <v>17</v>
      </c>
      <c r="B3" s="37" t="s">
        <v>6714</v>
      </c>
      <c r="C3" s="27" t="s">
        <v>6698</v>
      </c>
      <c r="D3" t="s">
        <v>6699</v>
      </c>
      <c r="E3" t="s">
        <v>6704</v>
      </c>
      <c r="F3" s="27" t="s">
        <v>6698</v>
      </c>
      <c r="G3" t="s">
        <v>6712</v>
      </c>
      <c r="H3" t="s">
        <v>2719</v>
      </c>
      <c r="I3" t="s">
        <v>6715</v>
      </c>
      <c r="J3" t="s">
        <v>1348</v>
      </c>
      <c r="K3" s="27" t="s">
        <v>118</v>
      </c>
      <c r="L3" s="27" t="s">
        <v>1349</v>
      </c>
      <c r="M3" s="37" t="s">
        <v>1350</v>
      </c>
      <c r="N3" s="37" t="s">
        <v>6703</v>
      </c>
      <c r="O3" s="38">
        <v>6003</v>
      </c>
      <c r="P3" s="38"/>
      <c r="Q3" t="s">
        <v>3410</v>
      </c>
      <c r="R3" s="39"/>
      <c r="S3">
        <v>949</v>
      </c>
      <c r="T3" s="39">
        <f>+retribucións!$H$71/2</f>
        <v>9191.8508448000011</v>
      </c>
      <c r="U3">
        <v>9</v>
      </c>
      <c r="V3" s="39">
        <f>+retribucións!$E$60</f>
        <v>6319.04</v>
      </c>
      <c r="W3" s="39">
        <f>+retribucións!$H$60/2</f>
        <v>9313.4693142399992</v>
      </c>
      <c r="X3" s="39">
        <f>+W3-T3</f>
        <v>121.61846943999808</v>
      </c>
    </row>
    <row r="4" spans="1:24" x14ac:dyDescent="0.25">
      <c r="A4" s="13" t="s">
        <v>17</v>
      </c>
      <c r="B4" s="37" t="s">
        <v>6716</v>
      </c>
      <c r="C4" s="27" t="s">
        <v>6698</v>
      </c>
      <c r="D4" t="s">
        <v>6699</v>
      </c>
      <c r="E4" t="s">
        <v>6704</v>
      </c>
      <c r="F4" s="27" t="s">
        <v>6698</v>
      </c>
      <c r="G4" t="s">
        <v>6712</v>
      </c>
      <c r="H4" t="s">
        <v>2719</v>
      </c>
      <c r="I4" t="s">
        <v>6717</v>
      </c>
      <c r="J4" t="s">
        <v>1348</v>
      </c>
      <c r="K4" s="27" t="s">
        <v>118</v>
      </c>
      <c r="L4" s="27" t="s">
        <v>1349</v>
      </c>
      <c r="M4" s="37" t="s">
        <v>1350</v>
      </c>
      <c r="N4" s="37" t="s">
        <v>6703</v>
      </c>
      <c r="O4" s="38">
        <v>6003</v>
      </c>
      <c r="P4" s="38"/>
      <c r="Q4" t="s">
        <v>3410</v>
      </c>
      <c r="R4" s="39"/>
      <c r="S4">
        <v>949</v>
      </c>
      <c r="T4" s="39">
        <f>+retribucións!$H$71/2</f>
        <v>9191.8508448000011</v>
      </c>
      <c r="U4">
        <v>9</v>
      </c>
      <c r="V4" s="39">
        <f>+retribucións!$E$60</f>
        <v>6319.04</v>
      </c>
      <c r="W4" s="39">
        <f>+retribucións!$H$60/2</f>
        <v>9313.4693142399992</v>
      </c>
      <c r="X4" s="39">
        <f t="shared" ref="X4:X67" si="0">+W4-T4</f>
        <v>121.61846943999808</v>
      </c>
    </row>
    <row r="5" spans="1:24" x14ac:dyDescent="0.25">
      <c r="A5" s="13" t="s">
        <v>17</v>
      </c>
      <c r="B5" s="37" t="s">
        <v>6718</v>
      </c>
      <c r="C5" s="27" t="s">
        <v>6698</v>
      </c>
      <c r="D5" t="s">
        <v>6699</v>
      </c>
      <c r="E5" t="s">
        <v>6704</v>
      </c>
      <c r="F5" s="27" t="s">
        <v>6698</v>
      </c>
      <c r="G5" t="s">
        <v>6712</v>
      </c>
      <c r="H5" t="s">
        <v>2779</v>
      </c>
      <c r="I5" t="s">
        <v>6719</v>
      </c>
      <c r="J5" t="s">
        <v>1348</v>
      </c>
      <c r="K5" s="27" t="s">
        <v>118</v>
      </c>
      <c r="L5" s="27" t="s">
        <v>1349</v>
      </c>
      <c r="M5" s="37" t="s">
        <v>1350</v>
      </c>
      <c r="N5" s="37" t="s">
        <v>6703</v>
      </c>
      <c r="O5" s="38">
        <v>6003</v>
      </c>
      <c r="P5" s="38"/>
      <c r="Q5" t="s">
        <v>3410</v>
      </c>
      <c r="R5" s="39"/>
      <c r="S5">
        <v>949</v>
      </c>
      <c r="T5" s="39">
        <f>+retribucións!$H$71/2</f>
        <v>9191.8508448000011</v>
      </c>
      <c r="U5">
        <v>9</v>
      </c>
      <c r="V5" s="39">
        <f>+retribucións!$E$60</f>
        <v>6319.04</v>
      </c>
      <c r="W5" s="39">
        <f>+retribucións!$H$60/2</f>
        <v>9313.4693142399992</v>
      </c>
      <c r="X5" s="39">
        <f t="shared" si="0"/>
        <v>121.61846943999808</v>
      </c>
    </row>
    <row r="6" spans="1:24" x14ac:dyDescent="0.25">
      <c r="A6" s="13" t="s">
        <v>17</v>
      </c>
      <c r="B6" s="37" t="s">
        <v>6720</v>
      </c>
      <c r="C6" s="27" t="s">
        <v>6698</v>
      </c>
      <c r="D6" t="s">
        <v>6699</v>
      </c>
      <c r="E6" t="s">
        <v>6704</v>
      </c>
      <c r="F6" s="27" t="s">
        <v>6698</v>
      </c>
      <c r="G6" t="s">
        <v>6712</v>
      </c>
      <c r="H6" t="s">
        <v>2902</v>
      </c>
      <c r="I6" t="s">
        <v>6721</v>
      </c>
      <c r="J6" t="s">
        <v>1348</v>
      </c>
      <c r="K6" s="27" t="s">
        <v>118</v>
      </c>
      <c r="L6" s="27" t="s">
        <v>1349</v>
      </c>
      <c r="M6" s="37" t="s">
        <v>1350</v>
      </c>
      <c r="N6" s="37" t="s">
        <v>6703</v>
      </c>
      <c r="O6" s="38">
        <v>6003</v>
      </c>
      <c r="P6" s="38"/>
      <c r="Q6" t="s">
        <v>3410</v>
      </c>
      <c r="R6" s="39"/>
      <c r="S6">
        <v>949</v>
      </c>
      <c r="T6" s="39">
        <f>+retribucións!$H$71/2</f>
        <v>9191.8508448000011</v>
      </c>
      <c r="U6">
        <v>9</v>
      </c>
      <c r="V6" s="39">
        <f>+retribucións!$E$60</f>
        <v>6319.04</v>
      </c>
      <c r="W6" s="39">
        <f>+retribucións!$H$60/2</f>
        <v>9313.4693142399992</v>
      </c>
      <c r="X6" s="39">
        <f t="shared" si="0"/>
        <v>121.61846943999808</v>
      </c>
    </row>
    <row r="7" spans="1:24" x14ac:dyDescent="0.25">
      <c r="A7" s="13" t="s">
        <v>17</v>
      </c>
      <c r="B7" s="37" t="s">
        <v>6722</v>
      </c>
      <c r="C7" s="27" t="s">
        <v>6698</v>
      </c>
      <c r="D7" t="s">
        <v>6699</v>
      </c>
      <c r="E7" t="s">
        <v>6704</v>
      </c>
      <c r="F7" s="27" t="s">
        <v>6698</v>
      </c>
      <c r="G7" t="s">
        <v>6712</v>
      </c>
      <c r="H7" t="s">
        <v>2918</v>
      </c>
      <c r="I7" t="s">
        <v>6723</v>
      </c>
      <c r="J7" t="s">
        <v>1348</v>
      </c>
      <c r="K7" s="27" t="s">
        <v>118</v>
      </c>
      <c r="L7" s="27" t="s">
        <v>1349</v>
      </c>
      <c r="M7" s="37" t="s">
        <v>1350</v>
      </c>
      <c r="N7" s="37" t="s">
        <v>6703</v>
      </c>
      <c r="O7" s="38">
        <v>6003</v>
      </c>
      <c r="P7" s="38"/>
      <c r="Q7" t="s">
        <v>3410</v>
      </c>
      <c r="R7" s="39"/>
      <c r="S7">
        <v>949</v>
      </c>
      <c r="T7" s="39">
        <f>+retribucións!$H$71/2</f>
        <v>9191.8508448000011</v>
      </c>
      <c r="U7">
        <v>9</v>
      </c>
      <c r="V7" s="39">
        <f>+retribucións!$E$60</f>
        <v>6319.04</v>
      </c>
      <c r="W7" s="39">
        <f>+retribucións!$H$60/2</f>
        <v>9313.4693142399992</v>
      </c>
      <c r="X7" s="39">
        <f t="shared" si="0"/>
        <v>121.61846943999808</v>
      </c>
    </row>
    <row r="8" spans="1:24" x14ac:dyDescent="0.25">
      <c r="A8" s="13" t="s">
        <v>17</v>
      </c>
      <c r="B8" s="37" t="s">
        <v>6724</v>
      </c>
      <c r="C8" s="27" t="s">
        <v>6698</v>
      </c>
      <c r="D8" t="s">
        <v>6699</v>
      </c>
      <c r="E8" t="s">
        <v>6704</v>
      </c>
      <c r="F8" s="27" t="s">
        <v>6698</v>
      </c>
      <c r="G8" t="s">
        <v>6712</v>
      </c>
      <c r="H8" t="s">
        <v>3785</v>
      </c>
      <c r="I8" t="s">
        <v>6725</v>
      </c>
      <c r="J8" t="s">
        <v>1348</v>
      </c>
      <c r="K8" s="27" t="s">
        <v>118</v>
      </c>
      <c r="L8" s="27" t="s">
        <v>1349</v>
      </c>
      <c r="M8" s="37" t="s">
        <v>1350</v>
      </c>
      <c r="N8" s="37" t="s">
        <v>6703</v>
      </c>
      <c r="O8" s="38">
        <v>6003</v>
      </c>
      <c r="P8" s="38"/>
      <c r="Q8" t="s">
        <v>3410</v>
      </c>
      <c r="R8" s="39"/>
      <c r="S8">
        <v>949</v>
      </c>
      <c r="T8" s="39">
        <f>+retribucións!$H$71/2</f>
        <v>9191.8508448000011</v>
      </c>
      <c r="U8">
        <v>9</v>
      </c>
      <c r="V8" s="39">
        <f>+retribucións!$E$60</f>
        <v>6319.04</v>
      </c>
      <c r="W8" s="39">
        <f>+retribucións!$H$60/2</f>
        <v>9313.4693142399992</v>
      </c>
      <c r="X8" s="39">
        <f t="shared" si="0"/>
        <v>121.61846943999808</v>
      </c>
    </row>
    <row r="9" spans="1:24" x14ac:dyDescent="0.25">
      <c r="A9" s="13" t="s">
        <v>17</v>
      </c>
      <c r="B9" s="37" t="s">
        <v>6726</v>
      </c>
      <c r="C9" s="27" t="s">
        <v>6698</v>
      </c>
      <c r="D9" t="s">
        <v>6699</v>
      </c>
      <c r="E9" t="s">
        <v>6704</v>
      </c>
      <c r="F9" s="27" t="s">
        <v>6698</v>
      </c>
      <c r="G9" t="s">
        <v>6712</v>
      </c>
      <c r="H9" t="s">
        <v>4060</v>
      </c>
      <c r="I9" t="s">
        <v>6727</v>
      </c>
      <c r="J9" t="s">
        <v>1348</v>
      </c>
      <c r="K9" s="27" t="s">
        <v>118</v>
      </c>
      <c r="L9" s="27" t="s">
        <v>1349</v>
      </c>
      <c r="M9" s="37" t="s">
        <v>1350</v>
      </c>
      <c r="N9" s="37" t="s">
        <v>6703</v>
      </c>
      <c r="O9" s="38">
        <v>6003</v>
      </c>
      <c r="P9" s="38"/>
      <c r="Q9" t="s">
        <v>3410</v>
      </c>
      <c r="R9" s="39"/>
      <c r="S9">
        <v>949</v>
      </c>
      <c r="T9" s="39">
        <f>+retribucións!$H$71/2</f>
        <v>9191.8508448000011</v>
      </c>
      <c r="U9">
        <v>9</v>
      </c>
      <c r="V9" s="39">
        <f>+retribucións!$E$60</f>
        <v>6319.04</v>
      </c>
      <c r="W9" s="39">
        <f>+retribucións!$H$60/2</f>
        <v>9313.4693142399992</v>
      </c>
      <c r="X9" s="39">
        <f t="shared" si="0"/>
        <v>121.61846943999808</v>
      </c>
    </row>
    <row r="10" spans="1:24" x14ac:dyDescent="0.25">
      <c r="A10" s="13" t="s">
        <v>17</v>
      </c>
      <c r="B10" s="37" t="s">
        <v>6728</v>
      </c>
      <c r="C10" s="27" t="s">
        <v>6698</v>
      </c>
      <c r="D10" t="s">
        <v>6699</v>
      </c>
      <c r="E10" t="s">
        <v>6704</v>
      </c>
      <c r="F10" s="27" t="s">
        <v>6698</v>
      </c>
      <c r="G10" t="s">
        <v>6712</v>
      </c>
      <c r="H10" t="s">
        <v>4151</v>
      </c>
      <c r="I10" t="s">
        <v>6729</v>
      </c>
      <c r="J10" t="s">
        <v>1348</v>
      </c>
      <c r="K10" s="27" t="s">
        <v>118</v>
      </c>
      <c r="L10" s="27" t="s">
        <v>1349</v>
      </c>
      <c r="M10" s="37" t="s">
        <v>1350</v>
      </c>
      <c r="N10" s="37" t="s">
        <v>6703</v>
      </c>
      <c r="O10" s="38">
        <v>6003</v>
      </c>
      <c r="P10" s="38"/>
      <c r="Q10" t="s">
        <v>6730</v>
      </c>
      <c r="R10" s="39"/>
      <c r="S10">
        <v>4430</v>
      </c>
      <c r="T10" s="39">
        <f>retribucións!I71/2</f>
        <v>9741.4225848000005</v>
      </c>
      <c r="U10">
        <v>11</v>
      </c>
      <c r="V10" s="39">
        <f>+retribucións!$E$58</f>
        <v>6654.5360514705862</v>
      </c>
      <c r="W10" s="39">
        <f>retribucións!$H$58/2</f>
        <v>9837.7437157046752</v>
      </c>
      <c r="X10" s="39">
        <f t="shared" si="0"/>
        <v>96.321130904674646</v>
      </c>
    </row>
    <row r="11" spans="1:24" x14ac:dyDescent="0.25">
      <c r="A11" s="13" t="s">
        <v>17</v>
      </c>
      <c r="B11" s="37" t="s">
        <v>6731</v>
      </c>
      <c r="C11" s="27" t="s">
        <v>6698</v>
      </c>
      <c r="D11" t="s">
        <v>6699</v>
      </c>
      <c r="E11" t="s">
        <v>6704</v>
      </c>
      <c r="F11" s="27" t="s">
        <v>6698</v>
      </c>
      <c r="G11" t="s">
        <v>6712</v>
      </c>
      <c r="H11" t="s">
        <v>4381</v>
      </c>
      <c r="I11" t="s">
        <v>6732</v>
      </c>
      <c r="J11" t="s">
        <v>1348</v>
      </c>
      <c r="K11" s="27" t="s">
        <v>118</v>
      </c>
      <c r="L11" s="27" t="s">
        <v>1349</v>
      </c>
      <c r="M11" s="37" t="s">
        <v>1350</v>
      </c>
      <c r="N11" s="37" t="s">
        <v>6703</v>
      </c>
      <c r="O11" s="38">
        <v>6003</v>
      </c>
      <c r="P11" s="38"/>
      <c r="Q11" t="s">
        <v>3410</v>
      </c>
      <c r="R11" s="39"/>
      <c r="S11">
        <v>949</v>
      </c>
      <c r="T11" s="39">
        <f>+retribucións!$H$71/2</f>
        <v>9191.8508448000011</v>
      </c>
      <c r="U11">
        <v>9</v>
      </c>
      <c r="V11" s="39">
        <f>+retribucións!$E$60</f>
        <v>6319.04</v>
      </c>
      <c r="W11" s="39">
        <f>+retribucións!$H$60/2</f>
        <v>9313.4693142399992</v>
      </c>
      <c r="X11" s="39">
        <f t="shared" si="0"/>
        <v>121.61846943999808</v>
      </c>
    </row>
    <row r="12" spans="1:24" x14ac:dyDescent="0.25">
      <c r="A12" s="13" t="s">
        <v>17</v>
      </c>
      <c r="B12" s="37" t="s">
        <v>6733</v>
      </c>
      <c r="C12" s="27" t="s">
        <v>6698</v>
      </c>
      <c r="D12" t="s">
        <v>6699</v>
      </c>
      <c r="E12" t="s">
        <v>6704</v>
      </c>
      <c r="F12" s="27" t="s">
        <v>6698</v>
      </c>
      <c r="G12" t="s">
        <v>6712</v>
      </c>
      <c r="H12" t="s">
        <v>4428</v>
      </c>
      <c r="I12" t="s">
        <v>6734</v>
      </c>
      <c r="J12" t="s">
        <v>1348</v>
      </c>
      <c r="K12" s="27" t="s">
        <v>118</v>
      </c>
      <c r="L12" s="27" t="s">
        <v>1349</v>
      </c>
      <c r="M12" s="37" t="s">
        <v>1350</v>
      </c>
      <c r="N12" s="37" t="s">
        <v>6703</v>
      </c>
      <c r="O12" s="38">
        <v>6003</v>
      </c>
      <c r="P12" s="38"/>
      <c r="Q12" t="s">
        <v>3410</v>
      </c>
      <c r="R12" s="39"/>
      <c r="S12">
        <v>949</v>
      </c>
      <c r="T12" s="39">
        <f>+retribucións!$H$71/2</f>
        <v>9191.8508448000011</v>
      </c>
      <c r="U12">
        <v>9</v>
      </c>
      <c r="V12" s="39">
        <f>+retribucións!$E$60</f>
        <v>6319.04</v>
      </c>
      <c r="W12" s="39">
        <f>+retribucións!$H$60/2</f>
        <v>9313.4693142399992</v>
      </c>
      <c r="X12" s="39">
        <f t="shared" si="0"/>
        <v>121.61846943999808</v>
      </c>
    </row>
    <row r="13" spans="1:24" x14ac:dyDescent="0.25">
      <c r="A13" s="13" t="s">
        <v>17</v>
      </c>
      <c r="B13" s="37" t="s">
        <v>6735</v>
      </c>
      <c r="C13" s="27" t="s">
        <v>6698</v>
      </c>
      <c r="D13" t="s">
        <v>6699</v>
      </c>
      <c r="E13" t="s">
        <v>6704</v>
      </c>
      <c r="F13" s="27" t="s">
        <v>6698</v>
      </c>
      <c r="G13" t="s">
        <v>6712</v>
      </c>
      <c r="H13" t="s">
        <v>4541</v>
      </c>
      <c r="I13" t="s">
        <v>6736</v>
      </c>
      <c r="J13" t="s">
        <v>1348</v>
      </c>
      <c r="K13" s="27" t="s">
        <v>118</v>
      </c>
      <c r="L13" s="27" t="s">
        <v>1349</v>
      </c>
      <c r="M13" s="37" t="s">
        <v>1350</v>
      </c>
      <c r="N13" s="37" t="s">
        <v>6703</v>
      </c>
      <c r="O13" s="38">
        <v>6003</v>
      </c>
      <c r="P13" s="38"/>
      <c r="Q13" t="s">
        <v>3410</v>
      </c>
      <c r="R13" s="39"/>
      <c r="S13">
        <v>949</v>
      </c>
      <c r="T13" s="39">
        <f>+retribucións!$H$71/2</f>
        <v>9191.8508448000011</v>
      </c>
      <c r="U13">
        <v>9</v>
      </c>
      <c r="V13" s="39">
        <f>+retribucións!$E$60</f>
        <v>6319.04</v>
      </c>
      <c r="W13" s="39">
        <f>+retribucións!$H$60/2</f>
        <v>9313.4693142399992</v>
      </c>
      <c r="X13" s="39">
        <f t="shared" si="0"/>
        <v>121.61846943999808</v>
      </c>
    </row>
    <row r="14" spans="1:24" x14ac:dyDescent="0.25">
      <c r="A14" s="13" t="s">
        <v>17</v>
      </c>
      <c r="B14" s="37" t="s">
        <v>6737</v>
      </c>
      <c r="C14" s="27" t="s">
        <v>6698</v>
      </c>
      <c r="D14" t="s">
        <v>6699</v>
      </c>
      <c r="E14" t="s">
        <v>6704</v>
      </c>
      <c r="F14" s="27" t="s">
        <v>6698</v>
      </c>
      <c r="G14" t="s">
        <v>6712</v>
      </c>
      <c r="H14" t="s">
        <v>4589</v>
      </c>
      <c r="I14" t="s">
        <v>6738</v>
      </c>
      <c r="J14" t="s">
        <v>1348</v>
      </c>
      <c r="K14" s="27" t="s">
        <v>118</v>
      </c>
      <c r="L14" s="27" t="s">
        <v>1349</v>
      </c>
      <c r="M14" s="37" t="s">
        <v>1350</v>
      </c>
      <c r="N14" s="37" t="s">
        <v>6703</v>
      </c>
      <c r="O14" s="38">
        <v>6003</v>
      </c>
      <c r="P14" s="38"/>
      <c r="Q14" t="s">
        <v>3410</v>
      </c>
      <c r="R14" s="39"/>
      <c r="S14">
        <v>949</v>
      </c>
      <c r="T14" s="39">
        <f>+retribucións!$H$71/2</f>
        <v>9191.8508448000011</v>
      </c>
      <c r="U14">
        <v>9</v>
      </c>
      <c r="V14" s="39">
        <f>+retribucións!$E$60</f>
        <v>6319.04</v>
      </c>
      <c r="W14" s="39">
        <f>+retribucións!$H$60/2</f>
        <v>9313.4693142399992</v>
      </c>
      <c r="X14" s="39">
        <f t="shared" si="0"/>
        <v>121.61846943999808</v>
      </c>
    </row>
    <row r="15" spans="1:24" x14ac:dyDescent="0.25">
      <c r="A15" s="13" t="s">
        <v>17</v>
      </c>
      <c r="B15" s="37" t="s">
        <v>6739</v>
      </c>
      <c r="C15" s="27" t="s">
        <v>6698</v>
      </c>
      <c r="D15" t="s">
        <v>6699</v>
      </c>
      <c r="E15" t="s">
        <v>6704</v>
      </c>
      <c r="F15" s="27" t="s">
        <v>6698</v>
      </c>
      <c r="G15" t="s">
        <v>6712</v>
      </c>
      <c r="H15" t="s">
        <v>6740</v>
      </c>
      <c r="I15" t="s">
        <v>6741</v>
      </c>
      <c r="J15" t="s">
        <v>1348</v>
      </c>
      <c r="K15" s="27" t="s">
        <v>118</v>
      </c>
      <c r="L15" s="27" t="s">
        <v>1349</v>
      </c>
      <c r="M15" s="37" t="s">
        <v>1350</v>
      </c>
      <c r="N15" s="37" t="s">
        <v>6703</v>
      </c>
      <c r="O15" s="38">
        <v>6003</v>
      </c>
      <c r="P15" s="38"/>
      <c r="Q15" s="131" t="s">
        <v>6742</v>
      </c>
      <c r="R15" s="132"/>
      <c r="S15" s="131"/>
      <c r="T15" s="132">
        <f>+T14</f>
        <v>9191.8508448000011</v>
      </c>
      <c r="U15" s="131">
        <v>9</v>
      </c>
      <c r="V15" s="132">
        <f>+V14</f>
        <v>6319.04</v>
      </c>
      <c r="W15" s="132">
        <f>+W14</f>
        <v>9313.4693142399992</v>
      </c>
      <c r="X15" s="39">
        <f t="shared" si="0"/>
        <v>121.61846943999808</v>
      </c>
    </row>
    <row r="16" spans="1:24" x14ac:dyDescent="0.25">
      <c r="A16" s="13" t="s">
        <v>17</v>
      </c>
      <c r="B16" s="37" t="s">
        <v>6744</v>
      </c>
      <c r="C16" s="27" t="s">
        <v>6698</v>
      </c>
      <c r="D16" t="s">
        <v>6699</v>
      </c>
      <c r="E16" t="s">
        <v>6743</v>
      </c>
      <c r="F16" s="27" t="s">
        <v>6698</v>
      </c>
      <c r="G16" t="s">
        <v>6712</v>
      </c>
      <c r="H16" t="s">
        <v>2930</v>
      </c>
      <c r="I16" t="s">
        <v>6745</v>
      </c>
      <c r="J16" t="s">
        <v>1348</v>
      </c>
      <c r="K16" s="27" t="s">
        <v>118</v>
      </c>
      <c r="L16" s="27" t="s">
        <v>1349</v>
      </c>
      <c r="M16" s="37" t="s">
        <v>1350</v>
      </c>
      <c r="N16" s="37" t="s">
        <v>6703</v>
      </c>
      <c r="O16" s="38">
        <v>6003</v>
      </c>
      <c r="P16" s="38"/>
      <c r="Q16" t="s">
        <v>3410</v>
      </c>
      <c r="R16" s="39"/>
      <c r="S16">
        <v>949</v>
      </c>
      <c r="T16" s="39">
        <f>+retribucións!$H$71/2</f>
        <v>9191.8508448000011</v>
      </c>
      <c r="U16">
        <v>9</v>
      </c>
      <c r="V16" s="39">
        <f>+retribucións!$E$60</f>
        <v>6319.04</v>
      </c>
      <c r="W16" s="39">
        <f>+retribucións!$H$60/2</f>
        <v>9313.4693142399992</v>
      </c>
      <c r="X16" s="39">
        <f t="shared" si="0"/>
        <v>121.61846943999808</v>
      </c>
    </row>
    <row r="17" spans="1:24" x14ac:dyDescent="0.25">
      <c r="A17" s="13" t="s">
        <v>17</v>
      </c>
      <c r="B17" s="37" t="s">
        <v>6747</v>
      </c>
      <c r="C17" s="27" t="s">
        <v>6698</v>
      </c>
      <c r="D17" t="s">
        <v>6699</v>
      </c>
      <c r="E17" t="s">
        <v>6746</v>
      </c>
      <c r="F17" s="27" t="s">
        <v>6698</v>
      </c>
      <c r="G17" t="s">
        <v>6712</v>
      </c>
      <c r="H17" t="s">
        <v>3805</v>
      </c>
      <c r="I17" t="s">
        <v>6748</v>
      </c>
      <c r="J17" t="s">
        <v>1348</v>
      </c>
      <c r="K17" s="27" t="s">
        <v>118</v>
      </c>
      <c r="L17" s="27" t="s">
        <v>1349</v>
      </c>
      <c r="M17" s="37" t="s">
        <v>1350</v>
      </c>
      <c r="N17" s="37" t="s">
        <v>6703</v>
      </c>
      <c r="O17" s="38">
        <v>6003</v>
      </c>
      <c r="P17" s="38"/>
      <c r="Q17" t="s">
        <v>3410</v>
      </c>
      <c r="R17" s="39"/>
      <c r="S17">
        <v>949</v>
      </c>
      <c r="T17" s="39">
        <f>+retribucións!$H$71/2</f>
        <v>9191.8508448000011</v>
      </c>
      <c r="U17">
        <v>9</v>
      </c>
      <c r="V17" s="39">
        <f>+retribucións!$E$60</f>
        <v>6319.04</v>
      </c>
      <c r="W17" s="39">
        <f>+retribucións!$H$60/2</f>
        <v>9313.4693142399992</v>
      </c>
      <c r="X17" s="39">
        <f t="shared" si="0"/>
        <v>121.61846943999808</v>
      </c>
    </row>
    <row r="18" spans="1:24" x14ac:dyDescent="0.25">
      <c r="A18" s="13" t="s">
        <v>17</v>
      </c>
      <c r="B18" s="37" t="s">
        <v>6750</v>
      </c>
      <c r="C18" s="27" t="s">
        <v>6698</v>
      </c>
      <c r="D18" t="s">
        <v>6699</v>
      </c>
      <c r="E18" t="s">
        <v>6749</v>
      </c>
      <c r="F18" s="27" t="s">
        <v>6698</v>
      </c>
      <c r="G18" t="s">
        <v>6712</v>
      </c>
      <c r="H18" t="s">
        <v>2946</v>
      </c>
      <c r="I18" t="s">
        <v>6751</v>
      </c>
      <c r="J18" t="s">
        <v>1348</v>
      </c>
      <c r="K18" s="27" t="s">
        <v>118</v>
      </c>
      <c r="L18" s="27" t="s">
        <v>1349</v>
      </c>
      <c r="M18" s="37" t="s">
        <v>1350</v>
      </c>
      <c r="N18" s="37" t="s">
        <v>6703</v>
      </c>
      <c r="O18" s="38"/>
      <c r="P18" s="38"/>
      <c r="Q18" t="s">
        <v>3410</v>
      </c>
      <c r="R18" s="39"/>
      <c r="S18">
        <v>949</v>
      </c>
      <c r="T18" s="39">
        <f>+retribucións!$H$71/2</f>
        <v>9191.8508448000011</v>
      </c>
      <c r="U18">
        <v>9</v>
      </c>
      <c r="V18" s="39">
        <f>+retribucións!$E$60</f>
        <v>6319.04</v>
      </c>
      <c r="W18" s="39">
        <f>+retribucións!$H$60/2</f>
        <v>9313.4693142399992</v>
      </c>
      <c r="X18" s="39">
        <f t="shared" si="0"/>
        <v>121.61846943999808</v>
      </c>
    </row>
    <row r="19" spans="1:24" x14ac:dyDescent="0.25">
      <c r="A19" s="13" t="s">
        <v>17</v>
      </c>
      <c r="B19" s="37" t="s">
        <v>6753</v>
      </c>
      <c r="C19" s="27" t="s">
        <v>6698</v>
      </c>
      <c r="D19" t="s">
        <v>6699</v>
      </c>
      <c r="E19" t="s">
        <v>6752</v>
      </c>
      <c r="F19" s="27" t="s">
        <v>6698</v>
      </c>
      <c r="G19" t="s">
        <v>6712</v>
      </c>
      <c r="H19" t="s">
        <v>2399</v>
      </c>
      <c r="I19" t="s">
        <v>6754</v>
      </c>
      <c r="J19" t="s">
        <v>1348</v>
      </c>
      <c r="K19" s="27" t="s">
        <v>118</v>
      </c>
      <c r="L19" s="27" t="s">
        <v>1349</v>
      </c>
      <c r="M19" s="37" t="s">
        <v>1350</v>
      </c>
      <c r="N19" s="37" t="s">
        <v>6703</v>
      </c>
      <c r="O19" s="38">
        <v>6003</v>
      </c>
      <c r="P19" s="38"/>
      <c r="Q19" t="s">
        <v>3410</v>
      </c>
      <c r="R19" s="39"/>
      <c r="S19">
        <v>949</v>
      </c>
      <c r="T19" s="39">
        <f>+retribucións!$H$71/2</f>
        <v>9191.8508448000011</v>
      </c>
      <c r="U19">
        <v>9</v>
      </c>
      <c r="V19" s="39">
        <f>+retribucións!$E$60</f>
        <v>6319.04</v>
      </c>
      <c r="W19" s="39">
        <f>+retribucións!$H$60/2</f>
        <v>9313.4693142399992</v>
      </c>
      <c r="X19" s="39">
        <f t="shared" si="0"/>
        <v>121.61846943999808</v>
      </c>
    </row>
    <row r="20" spans="1:24" x14ac:dyDescent="0.25">
      <c r="A20" s="13" t="s">
        <v>17</v>
      </c>
      <c r="B20" s="37" t="s">
        <v>6755</v>
      </c>
      <c r="C20" s="27" t="s">
        <v>6698</v>
      </c>
      <c r="D20" t="s">
        <v>6699</v>
      </c>
      <c r="E20" t="s">
        <v>6752</v>
      </c>
      <c r="F20" s="27" t="s">
        <v>6698</v>
      </c>
      <c r="G20" t="s">
        <v>6712</v>
      </c>
      <c r="H20" t="s">
        <v>2953</v>
      </c>
      <c r="I20" t="s">
        <v>6756</v>
      </c>
      <c r="J20" t="s">
        <v>1348</v>
      </c>
      <c r="K20" s="27" t="s">
        <v>118</v>
      </c>
      <c r="L20" s="27" t="s">
        <v>1349</v>
      </c>
      <c r="M20" s="37" t="s">
        <v>1350</v>
      </c>
      <c r="N20" s="37" t="s">
        <v>6703</v>
      </c>
      <c r="O20" s="38">
        <v>6003</v>
      </c>
      <c r="P20" s="38"/>
      <c r="Q20" t="s">
        <v>3410</v>
      </c>
      <c r="R20" s="39"/>
      <c r="S20">
        <v>949</v>
      </c>
      <c r="T20" s="39">
        <f>+retribucións!$H$71/2</f>
        <v>9191.8508448000011</v>
      </c>
      <c r="U20">
        <v>9</v>
      </c>
      <c r="V20" s="39">
        <f>+retribucións!$E$60</f>
        <v>6319.04</v>
      </c>
      <c r="W20" s="39">
        <f>+retribucións!$H$60/2</f>
        <v>9313.4693142399992</v>
      </c>
      <c r="X20" s="39">
        <f t="shared" si="0"/>
        <v>121.61846943999808</v>
      </c>
    </row>
    <row r="21" spans="1:24" x14ac:dyDescent="0.25">
      <c r="A21" s="13" t="s">
        <v>17</v>
      </c>
      <c r="B21" s="37" t="s">
        <v>6758</v>
      </c>
      <c r="C21" s="27" t="s">
        <v>6698</v>
      </c>
      <c r="D21" t="s">
        <v>6699</v>
      </c>
      <c r="E21" t="s">
        <v>6757</v>
      </c>
      <c r="F21" s="27" t="s">
        <v>6698</v>
      </c>
      <c r="G21" t="s">
        <v>6712</v>
      </c>
      <c r="H21" t="s">
        <v>3810</v>
      </c>
      <c r="I21" t="s">
        <v>6759</v>
      </c>
      <c r="J21" t="s">
        <v>1348</v>
      </c>
      <c r="K21" s="27" t="s">
        <v>118</v>
      </c>
      <c r="L21" s="27" t="s">
        <v>1349</v>
      </c>
      <c r="M21" s="37" t="s">
        <v>1350</v>
      </c>
      <c r="N21" s="37" t="s">
        <v>6703</v>
      </c>
      <c r="O21" s="38">
        <v>6003</v>
      </c>
      <c r="P21" s="38"/>
      <c r="Q21" t="s">
        <v>3410</v>
      </c>
      <c r="R21" s="39"/>
      <c r="S21">
        <v>949</v>
      </c>
      <c r="T21" s="39">
        <f>+retribucións!$H$71/2</f>
        <v>9191.8508448000011</v>
      </c>
      <c r="U21">
        <v>9</v>
      </c>
      <c r="V21" s="39">
        <f>+retribucións!$E$60</f>
        <v>6319.04</v>
      </c>
      <c r="W21" s="39">
        <f>+retribucións!$H$60/2</f>
        <v>9313.4693142399992</v>
      </c>
      <c r="X21" s="39">
        <f t="shared" si="0"/>
        <v>121.61846943999808</v>
      </c>
    </row>
    <row r="22" spans="1:24" x14ac:dyDescent="0.25">
      <c r="A22" s="13" t="s">
        <v>17</v>
      </c>
      <c r="B22" s="37" t="s">
        <v>6761</v>
      </c>
      <c r="C22" s="27" t="s">
        <v>6698</v>
      </c>
      <c r="D22" t="s">
        <v>6699</v>
      </c>
      <c r="E22" t="s">
        <v>6760</v>
      </c>
      <c r="F22" s="27" t="s">
        <v>6698</v>
      </c>
      <c r="G22" t="s">
        <v>6712</v>
      </c>
      <c r="H22" t="s">
        <v>2969</v>
      </c>
      <c r="I22" t="s">
        <v>6762</v>
      </c>
      <c r="J22" t="s">
        <v>1348</v>
      </c>
      <c r="K22" s="27" t="s">
        <v>118</v>
      </c>
      <c r="L22" s="27" t="s">
        <v>1349</v>
      </c>
      <c r="M22" s="37" t="s">
        <v>1350</v>
      </c>
      <c r="N22" s="37" t="s">
        <v>6703</v>
      </c>
      <c r="O22" s="38">
        <v>6003</v>
      </c>
      <c r="P22" s="38"/>
      <c r="Q22" t="s">
        <v>3410</v>
      </c>
      <c r="R22" s="39"/>
      <c r="S22">
        <v>949</v>
      </c>
      <c r="T22" s="39">
        <f>+retribucións!$H$71/2</f>
        <v>9191.8508448000011</v>
      </c>
      <c r="U22">
        <v>9</v>
      </c>
      <c r="V22" s="39">
        <f>+retribucións!$E$60</f>
        <v>6319.04</v>
      </c>
      <c r="W22" s="39">
        <f>+retribucións!$H$60/2</f>
        <v>9313.4693142399992</v>
      </c>
      <c r="X22" s="39">
        <f t="shared" si="0"/>
        <v>121.61846943999808</v>
      </c>
    </row>
    <row r="23" spans="1:24" x14ac:dyDescent="0.25">
      <c r="A23" s="13" t="s">
        <v>17</v>
      </c>
      <c r="B23" s="37" t="s">
        <v>6764</v>
      </c>
      <c r="C23" s="27" t="s">
        <v>6698</v>
      </c>
      <c r="D23" t="s">
        <v>6699</v>
      </c>
      <c r="E23" t="s">
        <v>6763</v>
      </c>
      <c r="F23" s="27" t="s">
        <v>6698</v>
      </c>
      <c r="G23" t="s">
        <v>6712</v>
      </c>
      <c r="H23" t="s">
        <v>2974</v>
      </c>
      <c r="I23" t="s">
        <v>6765</v>
      </c>
      <c r="J23" t="s">
        <v>1348</v>
      </c>
      <c r="K23" s="27" t="s">
        <v>118</v>
      </c>
      <c r="L23" s="27" t="s">
        <v>1349</v>
      </c>
      <c r="M23" s="37" t="s">
        <v>1350</v>
      </c>
      <c r="N23" s="37" t="s">
        <v>6703</v>
      </c>
      <c r="O23" s="38">
        <v>6003</v>
      </c>
      <c r="P23" s="38"/>
      <c r="Q23" t="s">
        <v>3410</v>
      </c>
      <c r="R23" s="39"/>
      <c r="S23">
        <v>949</v>
      </c>
      <c r="T23" s="39">
        <f>+retribucións!$H$71/2</f>
        <v>9191.8508448000011</v>
      </c>
      <c r="U23">
        <v>9</v>
      </c>
      <c r="V23" s="39">
        <f>+retribucións!$E$60</f>
        <v>6319.04</v>
      </c>
      <c r="W23" s="39">
        <f>+retribucións!$H$60/2</f>
        <v>9313.4693142399992</v>
      </c>
      <c r="X23" s="39">
        <f t="shared" si="0"/>
        <v>121.61846943999808</v>
      </c>
    </row>
    <row r="24" spans="1:24" x14ac:dyDescent="0.25">
      <c r="A24" s="13" t="s">
        <v>17</v>
      </c>
      <c r="B24" s="37" t="s">
        <v>6766</v>
      </c>
      <c r="C24" s="27" t="s">
        <v>6698</v>
      </c>
      <c r="D24" t="s">
        <v>6699</v>
      </c>
      <c r="E24" t="s">
        <v>6711</v>
      </c>
      <c r="F24" s="27" t="s">
        <v>6698</v>
      </c>
      <c r="G24" t="s">
        <v>6712</v>
      </c>
      <c r="H24" t="s">
        <v>2979</v>
      </c>
      <c r="I24" t="s">
        <v>6767</v>
      </c>
      <c r="J24" t="s">
        <v>1348</v>
      </c>
      <c r="K24" s="27" t="s">
        <v>118</v>
      </c>
      <c r="L24" s="27" t="s">
        <v>1349</v>
      </c>
      <c r="M24" s="37" t="s">
        <v>1350</v>
      </c>
      <c r="N24" s="37" t="s">
        <v>6703</v>
      </c>
      <c r="O24" s="38">
        <v>6003</v>
      </c>
      <c r="P24" s="38"/>
      <c r="Q24" t="s">
        <v>3410</v>
      </c>
      <c r="R24" s="39"/>
      <c r="S24">
        <v>949</v>
      </c>
      <c r="T24" s="39">
        <f>+retribucións!$H$71/2</f>
        <v>9191.8508448000011</v>
      </c>
      <c r="U24">
        <v>9</v>
      </c>
      <c r="V24" s="39">
        <f>+retribucións!$E$60</f>
        <v>6319.04</v>
      </c>
      <c r="W24" s="39">
        <f>+retribucións!$H$60/2</f>
        <v>9313.4693142399992</v>
      </c>
      <c r="X24" s="39">
        <f t="shared" si="0"/>
        <v>121.61846943999808</v>
      </c>
    </row>
    <row r="25" spans="1:24" x14ac:dyDescent="0.25">
      <c r="A25" s="13" t="s">
        <v>17</v>
      </c>
      <c r="B25" s="37" t="s">
        <v>6769</v>
      </c>
      <c r="C25" s="27" t="s">
        <v>6698</v>
      </c>
      <c r="D25" t="s">
        <v>6699</v>
      </c>
      <c r="E25" t="s">
        <v>6768</v>
      </c>
      <c r="F25" s="27" t="s">
        <v>6698</v>
      </c>
      <c r="G25" t="s">
        <v>6712</v>
      </c>
      <c r="H25" t="s">
        <v>2993</v>
      </c>
      <c r="I25" t="s">
        <v>6770</v>
      </c>
      <c r="J25" t="s">
        <v>1348</v>
      </c>
      <c r="K25" s="27" t="s">
        <v>118</v>
      </c>
      <c r="L25" s="27" t="s">
        <v>1349</v>
      </c>
      <c r="M25" s="37" t="s">
        <v>1350</v>
      </c>
      <c r="N25" s="37" t="s">
        <v>6703</v>
      </c>
      <c r="O25" s="38">
        <v>6003</v>
      </c>
      <c r="P25" s="38"/>
      <c r="Q25" t="s">
        <v>3410</v>
      </c>
      <c r="R25" s="39"/>
      <c r="S25">
        <v>949</v>
      </c>
      <c r="T25" s="39">
        <f>+retribucións!$H$71/2</f>
        <v>9191.8508448000011</v>
      </c>
      <c r="U25">
        <v>9</v>
      </c>
      <c r="V25" s="39">
        <f>+retribucións!$E$60</f>
        <v>6319.04</v>
      </c>
      <c r="W25" s="39">
        <f>+retribucións!$H$60/2</f>
        <v>9313.4693142399992</v>
      </c>
      <c r="X25" s="39">
        <f t="shared" si="0"/>
        <v>121.61846943999808</v>
      </c>
    </row>
    <row r="26" spans="1:24" x14ac:dyDescent="0.25">
      <c r="A26" s="13" t="s">
        <v>17</v>
      </c>
      <c r="B26" s="37" t="s">
        <v>6772</v>
      </c>
      <c r="C26" s="27" t="s">
        <v>6698</v>
      </c>
      <c r="D26" t="s">
        <v>6699</v>
      </c>
      <c r="E26" t="s">
        <v>6771</v>
      </c>
      <c r="F26" s="27" t="s">
        <v>6698</v>
      </c>
      <c r="G26" t="s">
        <v>6712</v>
      </c>
      <c r="H26" t="s">
        <v>2426</v>
      </c>
      <c r="I26" t="s">
        <v>6773</v>
      </c>
      <c r="J26" t="s">
        <v>1348</v>
      </c>
      <c r="K26" s="27" t="s">
        <v>118</v>
      </c>
      <c r="L26" s="27" t="s">
        <v>1349</v>
      </c>
      <c r="M26" s="37" t="s">
        <v>1350</v>
      </c>
      <c r="N26" s="37" t="s">
        <v>6703</v>
      </c>
      <c r="O26" s="38">
        <v>6003</v>
      </c>
      <c r="P26" s="38"/>
      <c r="Q26" t="s">
        <v>3410</v>
      </c>
      <c r="R26" s="39"/>
      <c r="S26">
        <v>949</v>
      </c>
      <c r="T26" s="39">
        <f>+retribucións!$H$71/2</f>
        <v>9191.8508448000011</v>
      </c>
      <c r="U26">
        <v>9</v>
      </c>
      <c r="V26" s="39">
        <f>+retribucións!$E$60</f>
        <v>6319.04</v>
      </c>
      <c r="W26" s="39">
        <f>+retribucións!$H$60/2</f>
        <v>9313.4693142399992</v>
      </c>
      <c r="X26" s="39">
        <f t="shared" si="0"/>
        <v>121.61846943999808</v>
      </c>
    </row>
    <row r="27" spans="1:24" x14ac:dyDescent="0.25">
      <c r="A27" s="13" t="s">
        <v>17</v>
      </c>
      <c r="B27" s="37" t="s">
        <v>6775</v>
      </c>
      <c r="C27" s="27" t="s">
        <v>6698</v>
      </c>
      <c r="D27" t="s">
        <v>6699</v>
      </c>
      <c r="E27" t="s">
        <v>6774</v>
      </c>
      <c r="F27" s="27" t="s">
        <v>6698</v>
      </c>
      <c r="G27" t="s">
        <v>6712</v>
      </c>
      <c r="H27" t="s">
        <v>2996</v>
      </c>
      <c r="I27" t="s">
        <v>6776</v>
      </c>
      <c r="J27" t="s">
        <v>1348</v>
      </c>
      <c r="K27" s="27" t="s">
        <v>118</v>
      </c>
      <c r="L27" s="27" t="s">
        <v>1349</v>
      </c>
      <c r="M27" s="37" t="s">
        <v>1350</v>
      </c>
      <c r="N27" s="37" t="s">
        <v>6703</v>
      </c>
      <c r="O27" s="38">
        <v>6003</v>
      </c>
      <c r="P27" s="38"/>
      <c r="Q27" t="s">
        <v>3410</v>
      </c>
      <c r="R27" s="39"/>
      <c r="S27">
        <v>949</v>
      </c>
      <c r="T27" s="39">
        <f>+retribucións!$H$71/2</f>
        <v>9191.8508448000011</v>
      </c>
      <c r="U27">
        <v>9</v>
      </c>
      <c r="V27" s="39">
        <f>+retribucións!$E$60</f>
        <v>6319.04</v>
      </c>
      <c r="W27" s="39">
        <f>+retribucións!$H$60/2</f>
        <v>9313.4693142399992</v>
      </c>
      <c r="X27" s="39">
        <f t="shared" si="0"/>
        <v>121.61846943999808</v>
      </c>
    </row>
    <row r="28" spans="1:24" x14ac:dyDescent="0.25">
      <c r="A28" s="13" t="s">
        <v>17</v>
      </c>
      <c r="B28" s="37" t="s">
        <v>6779</v>
      </c>
      <c r="C28" s="27" t="s">
        <v>6698</v>
      </c>
      <c r="D28" t="s">
        <v>6699</v>
      </c>
      <c r="E28" t="s">
        <v>6778</v>
      </c>
      <c r="F28" s="27" t="s">
        <v>6698</v>
      </c>
      <c r="G28" t="s">
        <v>6712</v>
      </c>
      <c r="H28" t="s">
        <v>3035</v>
      </c>
      <c r="I28" t="s">
        <v>6780</v>
      </c>
      <c r="J28" t="s">
        <v>1348</v>
      </c>
      <c r="K28" s="27" t="s">
        <v>118</v>
      </c>
      <c r="L28" s="27" t="s">
        <v>1349</v>
      </c>
      <c r="M28" s="37" t="s">
        <v>1350</v>
      </c>
      <c r="N28" s="37" t="s">
        <v>6703</v>
      </c>
      <c r="O28" s="38">
        <v>6003</v>
      </c>
      <c r="P28" s="38"/>
      <c r="Q28" t="s">
        <v>3410</v>
      </c>
      <c r="R28" s="39"/>
      <c r="S28">
        <v>949</v>
      </c>
      <c r="T28" s="39">
        <f>+retribucións!$H$71/2</f>
        <v>9191.8508448000011</v>
      </c>
      <c r="U28">
        <v>9</v>
      </c>
      <c r="V28" s="39">
        <f>+retribucións!$E$60</f>
        <v>6319.04</v>
      </c>
      <c r="W28" s="39">
        <f>+retribucións!$H$60/2</f>
        <v>9313.4693142399992</v>
      </c>
      <c r="X28" s="39">
        <f t="shared" si="0"/>
        <v>121.61846943999808</v>
      </c>
    </row>
    <row r="29" spans="1:24" x14ac:dyDescent="0.25">
      <c r="A29" s="13" t="s">
        <v>17</v>
      </c>
      <c r="B29" s="37" t="s">
        <v>6782</v>
      </c>
      <c r="C29" s="27" t="s">
        <v>6698</v>
      </c>
      <c r="D29" t="s">
        <v>6699</v>
      </c>
      <c r="E29" t="s">
        <v>6781</v>
      </c>
      <c r="F29" s="27" t="s">
        <v>6698</v>
      </c>
      <c r="G29" t="s">
        <v>6712</v>
      </c>
      <c r="H29" t="s">
        <v>3042</v>
      </c>
      <c r="I29" t="s">
        <v>6783</v>
      </c>
      <c r="J29" t="s">
        <v>1348</v>
      </c>
      <c r="K29" s="27" t="s">
        <v>118</v>
      </c>
      <c r="L29" s="27" t="s">
        <v>1349</v>
      </c>
      <c r="M29" s="37" t="s">
        <v>1350</v>
      </c>
      <c r="N29" s="37" t="s">
        <v>6703</v>
      </c>
      <c r="O29" s="38">
        <v>6003</v>
      </c>
      <c r="P29" s="38"/>
      <c r="Q29" t="s">
        <v>3410</v>
      </c>
      <c r="R29" s="39"/>
      <c r="S29">
        <v>949</v>
      </c>
      <c r="T29" s="39">
        <f>+retribucións!$H$71/2</f>
        <v>9191.8508448000011</v>
      </c>
      <c r="U29">
        <v>9</v>
      </c>
      <c r="V29" s="39">
        <f>+retribucións!$E$60</f>
        <v>6319.04</v>
      </c>
      <c r="W29" s="39">
        <f>+retribucións!$H$60/2</f>
        <v>9313.4693142399992</v>
      </c>
      <c r="X29" s="39">
        <f t="shared" si="0"/>
        <v>121.61846943999808</v>
      </c>
    </row>
    <row r="30" spans="1:24" x14ac:dyDescent="0.25">
      <c r="A30" s="13" t="s">
        <v>17</v>
      </c>
      <c r="B30" s="37" t="s">
        <v>6784</v>
      </c>
      <c r="C30" s="27" t="s">
        <v>6698</v>
      </c>
      <c r="D30" t="s">
        <v>6699</v>
      </c>
      <c r="E30" t="s">
        <v>6785</v>
      </c>
      <c r="F30" s="27" t="s">
        <v>6698</v>
      </c>
      <c r="G30" t="s">
        <v>6712</v>
      </c>
      <c r="H30" t="s">
        <v>6786</v>
      </c>
      <c r="I30" t="s">
        <v>6787</v>
      </c>
      <c r="J30" t="s">
        <v>1348</v>
      </c>
      <c r="K30" s="27" t="s">
        <v>118</v>
      </c>
      <c r="L30" s="27" t="s">
        <v>1349</v>
      </c>
      <c r="M30" s="37" t="s">
        <v>1350</v>
      </c>
      <c r="N30" s="37" t="s">
        <v>6703</v>
      </c>
      <c r="O30" s="38">
        <v>6003</v>
      </c>
      <c r="P30" s="38"/>
      <c r="Q30" t="s">
        <v>3410</v>
      </c>
      <c r="R30" s="39"/>
      <c r="S30">
        <v>949</v>
      </c>
      <c r="T30" s="39">
        <f>+retribucións!$H$71/2</f>
        <v>9191.8508448000011</v>
      </c>
      <c r="U30">
        <v>9</v>
      </c>
      <c r="V30" s="39">
        <f>+retribucións!$E$60</f>
        <v>6319.04</v>
      </c>
      <c r="W30" s="39">
        <f>+retribucións!$H$60/2</f>
        <v>9313.4693142399992</v>
      </c>
      <c r="X30" s="39">
        <f t="shared" si="0"/>
        <v>121.61846943999808</v>
      </c>
    </row>
    <row r="31" spans="1:24" x14ac:dyDescent="0.25">
      <c r="A31" s="13" t="s">
        <v>17</v>
      </c>
      <c r="B31" s="37" t="s">
        <v>6788</v>
      </c>
      <c r="C31" s="27" t="s">
        <v>6698</v>
      </c>
      <c r="D31" t="s">
        <v>6699</v>
      </c>
      <c r="E31" t="s">
        <v>6785</v>
      </c>
      <c r="F31" s="27" t="s">
        <v>6698</v>
      </c>
      <c r="G31" t="s">
        <v>6712</v>
      </c>
      <c r="H31" t="s">
        <v>2291</v>
      </c>
      <c r="I31" t="s">
        <v>6789</v>
      </c>
      <c r="J31" t="s">
        <v>1348</v>
      </c>
      <c r="K31" s="27" t="s">
        <v>118</v>
      </c>
      <c r="L31" s="27" t="s">
        <v>1349</v>
      </c>
      <c r="M31" s="37" t="s">
        <v>1350</v>
      </c>
      <c r="N31" s="37" t="s">
        <v>6703</v>
      </c>
      <c r="O31" s="38">
        <v>6003</v>
      </c>
      <c r="P31" s="38"/>
      <c r="Q31" t="s">
        <v>3410</v>
      </c>
      <c r="R31" s="39"/>
      <c r="S31">
        <v>949</v>
      </c>
      <c r="T31" s="39">
        <f>+retribucións!$H$71/2</f>
        <v>9191.8508448000011</v>
      </c>
      <c r="U31">
        <v>9</v>
      </c>
      <c r="V31" s="39">
        <f>+retribucións!$E$60</f>
        <v>6319.04</v>
      </c>
      <c r="W31" s="39">
        <f>+retribucións!$H$60/2</f>
        <v>9313.4693142399992</v>
      </c>
      <c r="X31" s="39">
        <f t="shared" si="0"/>
        <v>121.61846943999808</v>
      </c>
    </row>
    <row r="32" spans="1:24" x14ac:dyDescent="0.25">
      <c r="A32" s="13" t="s">
        <v>17</v>
      </c>
      <c r="B32" s="37" t="s">
        <v>6790</v>
      </c>
      <c r="C32" s="27" t="s">
        <v>6698</v>
      </c>
      <c r="D32" t="s">
        <v>6699</v>
      </c>
      <c r="E32" t="s">
        <v>6785</v>
      </c>
      <c r="F32" s="27" t="s">
        <v>6698</v>
      </c>
      <c r="G32" t="s">
        <v>6712</v>
      </c>
      <c r="H32" t="s">
        <v>3053</v>
      </c>
      <c r="I32" t="s">
        <v>6791</v>
      </c>
      <c r="J32" t="s">
        <v>1348</v>
      </c>
      <c r="K32" s="27" t="s">
        <v>118</v>
      </c>
      <c r="L32" s="27" t="s">
        <v>1349</v>
      </c>
      <c r="M32" s="37" t="s">
        <v>1350</v>
      </c>
      <c r="N32" s="37" t="s">
        <v>6703</v>
      </c>
      <c r="O32" s="38">
        <v>6003</v>
      </c>
      <c r="P32" s="38"/>
      <c r="Q32" t="s">
        <v>3410</v>
      </c>
      <c r="R32" s="39"/>
      <c r="S32">
        <v>949</v>
      </c>
      <c r="T32" s="39">
        <f>+retribucións!$H$71/2</f>
        <v>9191.8508448000011</v>
      </c>
      <c r="U32">
        <v>9</v>
      </c>
      <c r="V32" s="39">
        <f>+retribucións!$E$60</f>
        <v>6319.04</v>
      </c>
      <c r="W32" s="39">
        <f>+retribucións!$H$60/2</f>
        <v>9313.4693142399992</v>
      </c>
      <c r="X32" s="39">
        <f t="shared" si="0"/>
        <v>121.61846943999808</v>
      </c>
    </row>
    <row r="33" spans="1:24" x14ac:dyDescent="0.25">
      <c r="A33" s="13" t="s">
        <v>17</v>
      </c>
      <c r="B33" s="37" t="s">
        <v>6792</v>
      </c>
      <c r="C33" s="27" t="s">
        <v>6698</v>
      </c>
      <c r="D33" t="s">
        <v>6699</v>
      </c>
      <c r="E33" t="s">
        <v>6785</v>
      </c>
      <c r="F33" s="27" t="s">
        <v>6698</v>
      </c>
      <c r="G33" t="s">
        <v>6712</v>
      </c>
      <c r="H33" t="s">
        <v>4074</v>
      </c>
      <c r="I33" t="s">
        <v>6793</v>
      </c>
      <c r="J33" t="s">
        <v>1348</v>
      </c>
      <c r="K33" s="27" t="s">
        <v>118</v>
      </c>
      <c r="L33" s="27" t="s">
        <v>1349</v>
      </c>
      <c r="M33" s="37" t="s">
        <v>1350</v>
      </c>
      <c r="N33" s="37" t="s">
        <v>6703</v>
      </c>
      <c r="O33" s="38">
        <v>6003</v>
      </c>
      <c r="P33" s="38"/>
      <c r="Q33" t="s">
        <v>3410</v>
      </c>
      <c r="R33" s="39"/>
      <c r="S33">
        <v>949</v>
      </c>
      <c r="T33" s="39">
        <f>+retribucións!$H$71/2</f>
        <v>9191.8508448000011</v>
      </c>
      <c r="U33">
        <v>9</v>
      </c>
      <c r="V33" s="39">
        <f>+retribucións!$E$60</f>
        <v>6319.04</v>
      </c>
      <c r="W33" s="39">
        <f>+retribucións!$H$60/2</f>
        <v>9313.4693142399992</v>
      </c>
      <c r="X33" s="39">
        <f t="shared" si="0"/>
        <v>121.61846943999808</v>
      </c>
    </row>
    <row r="34" spans="1:24" x14ac:dyDescent="0.25">
      <c r="A34" s="13" t="s">
        <v>17</v>
      </c>
      <c r="B34" s="37" t="s">
        <v>6795</v>
      </c>
      <c r="C34" s="27" t="s">
        <v>6698</v>
      </c>
      <c r="D34" t="s">
        <v>6699</v>
      </c>
      <c r="E34" t="s">
        <v>6794</v>
      </c>
      <c r="F34" s="27" t="s">
        <v>6698</v>
      </c>
      <c r="G34" t="s">
        <v>6712</v>
      </c>
      <c r="H34" t="s">
        <v>3072</v>
      </c>
      <c r="I34" t="s">
        <v>6796</v>
      </c>
      <c r="J34" t="s">
        <v>1348</v>
      </c>
      <c r="K34" s="27" t="s">
        <v>118</v>
      </c>
      <c r="L34" s="27" t="s">
        <v>1349</v>
      </c>
      <c r="M34" s="37" t="s">
        <v>1350</v>
      </c>
      <c r="N34" s="37" t="s">
        <v>6703</v>
      </c>
      <c r="O34" s="38">
        <v>6003</v>
      </c>
      <c r="P34" s="38"/>
      <c r="Q34" t="s">
        <v>3410</v>
      </c>
      <c r="R34" s="39"/>
      <c r="S34">
        <v>949</v>
      </c>
      <c r="T34" s="39">
        <f>+retribucións!$H$71/2</f>
        <v>9191.8508448000011</v>
      </c>
      <c r="U34">
        <v>9</v>
      </c>
      <c r="V34" s="39">
        <f>+retribucións!$E$60</f>
        <v>6319.04</v>
      </c>
      <c r="W34" s="39">
        <f>+retribucións!$H$60/2</f>
        <v>9313.4693142399992</v>
      </c>
      <c r="X34" s="39">
        <f t="shared" si="0"/>
        <v>121.61846943999808</v>
      </c>
    </row>
    <row r="35" spans="1:24" x14ac:dyDescent="0.25">
      <c r="A35" s="13" t="s">
        <v>17</v>
      </c>
      <c r="B35" s="37" t="s">
        <v>6798</v>
      </c>
      <c r="C35" s="27" t="s">
        <v>6698</v>
      </c>
      <c r="D35" t="s">
        <v>6699</v>
      </c>
      <c r="E35" t="s">
        <v>6797</v>
      </c>
      <c r="F35" s="27" t="s">
        <v>6698</v>
      </c>
      <c r="G35" t="s">
        <v>6712</v>
      </c>
      <c r="H35" t="s">
        <v>3084</v>
      </c>
      <c r="I35" t="s">
        <v>6799</v>
      </c>
      <c r="J35" t="s">
        <v>1348</v>
      </c>
      <c r="K35" s="27" t="s">
        <v>118</v>
      </c>
      <c r="L35" s="27" t="s">
        <v>1349</v>
      </c>
      <c r="M35" s="37" t="s">
        <v>1350</v>
      </c>
      <c r="N35" s="37" t="s">
        <v>6703</v>
      </c>
      <c r="O35" s="38">
        <v>6003</v>
      </c>
      <c r="P35" s="38"/>
      <c r="Q35" t="s">
        <v>3410</v>
      </c>
      <c r="R35" s="39"/>
      <c r="S35">
        <v>949</v>
      </c>
      <c r="T35" s="39">
        <f>+retribucións!$H$71/2</f>
        <v>9191.8508448000011</v>
      </c>
      <c r="U35">
        <v>9</v>
      </c>
      <c r="V35" s="39">
        <f>+retribucións!$E$60</f>
        <v>6319.04</v>
      </c>
      <c r="W35" s="39">
        <f>+retribucións!$H$60/2</f>
        <v>9313.4693142399992</v>
      </c>
      <c r="X35" s="39">
        <f t="shared" si="0"/>
        <v>121.61846943999808</v>
      </c>
    </row>
    <row r="36" spans="1:24" x14ac:dyDescent="0.25">
      <c r="A36" s="13" t="s">
        <v>17</v>
      </c>
      <c r="B36" s="37" t="s">
        <v>6801</v>
      </c>
      <c r="C36" s="27" t="s">
        <v>6698</v>
      </c>
      <c r="D36" t="s">
        <v>6699</v>
      </c>
      <c r="E36" t="s">
        <v>6800</v>
      </c>
      <c r="F36" s="27" t="s">
        <v>6698</v>
      </c>
      <c r="G36" t="s">
        <v>6712</v>
      </c>
      <c r="H36" t="s">
        <v>3089</v>
      </c>
      <c r="I36" t="s">
        <v>6802</v>
      </c>
      <c r="J36" t="s">
        <v>1348</v>
      </c>
      <c r="K36" s="27" t="s">
        <v>118</v>
      </c>
      <c r="L36" s="27" t="s">
        <v>1349</v>
      </c>
      <c r="M36" s="37" t="s">
        <v>1350</v>
      </c>
      <c r="N36" s="37" t="s">
        <v>6703</v>
      </c>
      <c r="O36" s="38">
        <v>6003</v>
      </c>
      <c r="P36" s="38"/>
      <c r="Q36" t="s">
        <v>3410</v>
      </c>
      <c r="R36" s="39"/>
      <c r="S36">
        <v>949</v>
      </c>
      <c r="T36" s="39">
        <f>+retribucións!$H$71/2</f>
        <v>9191.8508448000011</v>
      </c>
      <c r="U36">
        <v>9</v>
      </c>
      <c r="V36" s="39">
        <f>+retribucións!$E$60</f>
        <v>6319.04</v>
      </c>
      <c r="W36" s="39">
        <f>+retribucións!$H$60/2</f>
        <v>9313.4693142399992</v>
      </c>
      <c r="X36" s="39">
        <f t="shared" si="0"/>
        <v>121.61846943999808</v>
      </c>
    </row>
    <row r="37" spans="1:24" x14ac:dyDescent="0.25">
      <c r="A37" s="13" t="s">
        <v>17</v>
      </c>
      <c r="B37" s="37" t="s">
        <v>6805</v>
      </c>
      <c r="C37" s="27" t="s">
        <v>6698</v>
      </c>
      <c r="D37" t="s">
        <v>6699</v>
      </c>
      <c r="E37" t="s">
        <v>6804</v>
      </c>
      <c r="F37" s="27" t="s">
        <v>6698</v>
      </c>
      <c r="G37" t="s">
        <v>6712</v>
      </c>
      <c r="H37" t="s">
        <v>3099</v>
      </c>
      <c r="I37" t="s">
        <v>6806</v>
      </c>
      <c r="J37" t="s">
        <v>1348</v>
      </c>
      <c r="K37" s="27" t="s">
        <v>118</v>
      </c>
      <c r="L37" s="27" t="s">
        <v>1349</v>
      </c>
      <c r="M37" s="37" t="s">
        <v>1350</v>
      </c>
      <c r="N37" s="37" t="s">
        <v>6703</v>
      </c>
      <c r="O37" s="38">
        <v>6003</v>
      </c>
      <c r="P37" s="38"/>
      <c r="Q37" t="s">
        <v>3410</v>
      </c>
      <c r="R37" s="39"/>
      <c r="S37">
        <v>949</v>
      </c>
      <c r="T37" s="39">
        <f>+retribucións!$H$71/2</f>
        <v>9191.8508448000011</v>
      </c>
      <c r="U37">
        <v>9</v>
      </c>
      <c r="V37" s="39">
        <f>+retribucións!$E$60</f>
        <v>6319.04</v>
      </c>
      <c r="W37" s="39">
        <f>+retribucións!$H$60/2</f>
        <v>9313.4693142399992</v>
      </c>
      <c r="X37" s="39">
        <f t="shared" si="0"/>
        <v>121.61846943999808</v>
      </c>
    </row>
    <row r="38" spans="1:24" x14ac:dyDescent="0.25">
      <c r="A38" s="13" t="s">
        <v>17</v>
      </c>
      <c r="B38" s="37" t="s">
        <v>6808</v>
      </c>
      <c r="C38" s="27" t="s">
        <v>6698</v>
      </c>
      <c r="D38" t="s">
        <v>6699</v>
      </c>
      <c r="E38" t="s">
        <v>6807</v>
      </c>
      <c r="F38" s="27" t="s">
        <v>6698</v>
      </c>
      <c r="G38" t="s">
        <v>6712</v>
      </c>
      <c r="H38" t="s">
        <v>3124</v>
      </c>
      <c r="I38" t="s">
        <v>6809</v>
      </c>
      <c r="J38" t="s">
        <v>1348</v>
      </c>
      <c r="K38" s="27" t="s">
        <v>118</v>
      </c>
      <c r="L38" s="27" t="s">
        <v>1349</v>
      </c>
      <c r="M38" s="37" t="s">
        <v>1350</v>
      </c>
      <c r="N38" s="37" t="s">
        <v>6703</v>
      </c>
      <c r="O38" s="38">
        <v>6003</v>
      </c>
      <c r="P38" s="38"/>
      <c r="Q38" t="s">
        <v>3410</v>
      </c>
      <c r="R38" s="39"/>
      <c r="S38">
        <v>949</v>
      </c>
      <c r="T38" s="39">
        <f>+retribucións!$H$71/2</f>
        <v>9191.8508448000011</v>
      </c>
      <c r="U38">
        <v>9</v>
      </c>
      <c r="V38" s="39">
        <f>+retribucións!$E$60</f>
        <v>6319.04</v>
      </c>
      <c r="W38" s="39">
        <f>+retribucións!$H$60/2</f>
        <v>9313.4693142399992</v>
      </c>
      <c r="X38" s="39">
        <f t="shared" si="0"/>
        <v>121.61846943999808</v>
      </c>
    </row>
    <row r="39" spans="1:24" x14ac:dyDescent="0.25">
      <c r="A39" s="13" t="s">
        <v>17</v>
      </c>
      <c r="B39" s="37" t="s">
        <v>6811</v>
      </c>
      <c r="C39" s="27" t="s">
        <v>6698</v>
      </c>
      <c r="D39" t="s">
        <v>6699</v>
      </c>
      <c r="E39" t="s">
        <v>6810</v>
      </c>
      <c r="F39" s="27" t="s">
        <v>6698</v>
      </c>
      <c r="G39" t="s">
        <v>6712</v>
      </c>
      <c r="H39" t="s">
        <v>3131</v>
      </c>
      <c r="I39" t="s">
        <v>6812</v>
      </c>
      <c r="J39" t="s">
        <v>1348</v>
      </c>
      <c r="K39" s="27" t="s">
        <v>118</v>
      </c>
      <c r="L39" s="27" t="s">
        <v>1349</v>
      </c>
      <c r="M39" s="37" t="s">
        <v>1350</v>
      </c>
      <c r="N39" s="37" t="s">
        <v>6703</v>
      </c>
      <c r="O39" s="38">
        <v>6003</v>
      </c>
      <c r="P39" s="38"/>
      <c r="Q39" t="s">
        <v>3410</v>
      </c>
      <c r="R39" s="39"/>
      <c r="S39">
        <v>949</v>
      </c>
      <c r="T39" s="39">
        <f>+retribucións!$H$71/2</f>
        <v>9191.8508448000011</v>
      </c>
      <c r="U39">
        <v>9</v>
      </c>
      <c r="V39" s="39">
        <f>+retribucións!$E$60</f>
        <v>6319.04</v>
      </c>
      <c r="W39" s="39">
        <f>+retribucións!$H$60/2</f>
        <v>9313.4693142399992</v>
      </c>
      <c r="X39" s="39">
        <f t="shared" si="0"/>
        <v>121.61846943999808</v>
      </c>
    </row>
    <row r="40" spans="1:24" x14ac:dyDescent="0.25">
      <c r="A40" s="13" t="s">
        <v>17</v>
      </c>
      <c r="B40" s="37" t="s">
        <v>6813</v>
      </c>
      <c r="C40" s="27" t="s">
        <v>6698</v>
      </c>
      <c r="D40" t="s">
        <v>6699</v>
      </c>
      <c r="E40" t="s">
        <v>6810</v>
      </c>
      <c r="F40" s="27" t="s">
        <v>6698</v>
      </c>
      <c r="G40" t="s">
        <v>6712</v>
      </c>
      <c r="H40" t="s">
        <v>3872</v>
      </c>
      <c r="I40" t="s">
        <v>6814</v>
      </c>
      <c r="J40" t="s">
        <v>1348</v>
      </c>
      <c r="K40" s="27" t="s">
        <v>118</v>
      </c>
      <c r="L40" s="27" t="s">
        <v>1349</v>
      </c>
      <c r="M40" s="37" t="s">
        <v>1350</v>
      </c>
      <c r="N40" s="37" t="s">
        <v>6703</v>
      </c>
      <c r="O40" s="38">
        <v>6003</v>
      </c>
      <c r="P40" s="38"/>
      <c r="Q40" t="s">
        <v>3410</v>
      </c>
      <c r="R40" s="39"/>
      <c r="S40">
        <v>949</v>
      </c>
      <c r="T40" s="39">
        <f>+retribucións!$H$71/2</f>
        <v>9191.8508448000011</v>
      </c>
      <c r="U40">
        <v>9</v>
      </c>
      <c r="V40" s="39">
        <f>+retribucións!$E$60</f>
        <v>6319.04</v>
      </c>
      <c r="W40" s="39">
        <f>+retribucións!$H$60/2</f>
        <v>9313.4693142399992</v>
      </c>
      <c r="X40" s="39">
        <f t="shared" si="0"/>
        <v>121.61846943999808</v>
      </c>
    </row>
    <row r="41" spans="1:24" x14ac:dyDescent="0.25">
      <c r="A41" s="13" t="s">
        <v>17</v>
      </c>
      <c r="B41" s="37" t="s">
        <v>6815</v>
      </c>
      <c r="C41" s="27" t="s">
        <v>6698</v>
      </c>
      <c r="D41" t="s">
        <v>6699</v>
      </c>
      <c r="E41" t="s">
        <v>6810</v>
      </c>
      <c r="F41" s="27" t="s">
        <v>6698</v>
      </c>
      <c r="G41" t="s">
        <v>6712</v>
      </c>
      <c r="H41" t="s">
        <v>4079</v>
      </c>
      <c r="I41" t="s">
        <v>6816</v>
      </c>
      <c r="J41" t="s">
        <v>1348</v>
      </c>
      <c r="K41" s="27" t="s">
        <v>118</v>
      </c>
      <c r="L41" s="27" t="s">
        <v>1349</v>
      </c>
      <c r="M41" s="37" t="s">
        <v>1350</v>
      </c>
      <c r="N41" s="37" t="s">
        <v>6703</v>
      </c>
      <c r="O41" s="38">
        <v>6003</v>
      </c>
      <c r="P41" s="38"/>
      <c r="Q41" t="s">
        <v>3410</v>
      </c>
      <c r="R41" s="39"/>
      <c r="S41">
        <v>949</v>
      </c>
      <c r="T41" s="39">
        <f>+retribucións!$H$71/2</f>
        <v>9191.8508448000011</v>
      </c>
      <c r="U41">
        <v>9</v>
      </c>
      <c r="V41" s="39">
        <f>+retribucións!$E$60</f>
        <v>6319.04</v>
      </c>
      <c r="W41" s="39">
        <f>+retribucións!$H$60/2</f>
        <v>9313.4693142399992</v>
      </c>
      <c r="X41" s="39">
        <f t="shared" si="0"/>
        <v>121.61846943999808</v>
      </c>
    </row>
    <row r="42" spans="1:24" x14ac:dyDescent="0.25">
      <c r="A42" s="13" t="s">
        <v>17</v>
      </c>
      <c r="B42" s="37" t="s">
        <v>6818</v>
      </c>
      <c r="C42" s="27" t="s">
        <v>6698</v>
      </c>
      <c r="D42" t="s">
        <v>6699</v>
      </c>
      <c r="E42" t="s">
        <v>6817</v>
      </c>
      <c r="F42" s="27" t="s">
        <v>6698</v>
      </c>
      <c r="G42" t="s">
        <v>6712</v>
      </c>
      <c r="H42" t="s">
        <v>2445</v>
      </c>
      <c r="I42" t="s">
        <v>6819</v>
      </c>
      <c r="J42" t="s">
        <v>1348</v>
      </c>
      <c r="K42" s="27" t="s">
        <v>118</v>
      </c>
      <c r="L42" s="27" t="s">
        <v>1349</v>
      </c>
      <c r="M42" s="37" t="s">
        <v>1350</v>
      </c>
      <c r="N42" s="37" t="s">
        <v>6703</v>
      </c>
      <c r="O42" s="38">
        <v>6003</v>
      </c>
      <c r="P42" s="38"/>
      <c r="Q42" t="s">
        <v>3410</v>
      </c>
      <c r="R42" s="39"/>
      <c r="S42">
        <v>949</v>
      </c>
      <c r="T42" s="39">
        <f>+retribucións!$H$71/2</f>
        <v>9191.8508448000011</v>
      </c>
      <c r="U42">
        <v>9</v>
      </c>
      <c r="V42" s="39">
        <f>+retribucións!$E$60</f>
        <v>6319.04</v>
      </c>
      <c r="W42" s="39">
        <f>+retribucións!$H$60/2</f>
        <v>9313.4693142399992</v>
      </c>
      <c r="X42" s="39">
        <f t="shared" si="0"/>
        <v>121.61846943999808</v>
      </c>
    </row>
    <row r="43" spans="1:24" x14ac:dyDescent="0.25">
      <c r="A43" s="13" t="s">
        <v>17</v>
      </c>
      <c r="B43" s="37" t="s">
        <v>6821</v>
      </c>
      <c r="C43" s="27" t="s">
        <v>6698</v>
      </c>
      <c r="D43" t="s">
        <v>6699</v>
      </c>
      <c r="E43" t="s">
        <v>6820</v>
      </c>
      <c r="F43" s="27" t="s">
        <v>6698</v>
      </c>
      <c r="G43" t="s">
        <v>6712</v>
      </c>
      <c r="H43" t="s">
        <v>3162</v>
      </c>
      <c r="I43" t="s">
        <v>6822</v>
      </c>
      <c r="J43" t="s">
        <v>1348</v>
      </c>
      <c r="K43" s="27" t="s">
        <v>118</v>
      </c>
      <c r="L43" s="27" t="s">
        <v>1349</v>
      </c>
      <c r="M43" s="37" t="s">
        <v>1350</v>
      </c>
      <c r="N43" s="37" t="s">
        <v>6703</v>
      </c>
      <c r="O43" s="38">
        <v>6003</v>
      </c>
      <c r="P43" s="38"/>
      <c r="Q43" t="s">
        <v>3410</v>
      </c>
      <c r="R43" s="39"/>
      <c r="S43">
        <v>949</v>
      </c>
      <c r="T43" s="39">
        <f>+retribucións!$H$71/2</f>
        <v>9191.8508448000011</v>
      </c>
      <c r="U43">
        <v>9</v>
      </c>
      <c r="V43" s="39">
        <f>+retribucións!$E$60</f>
        <v>6319.04</v>
      </c>
      <c r="W43" s="39">
        <f>+retribucións!$H$60/2</f>
        <v>9313.4693142399992</v>
      </c>
      <c r="X43" s="39">
        <f t="shared" si="0"/>
        <v>121.61846943999808</v>
      </c>
    </row>
    <row r="44" spans="1:24" x14ac:dyDescent="0.25">
      <c r="A44" s="13" t="s">
        <v>17</v>
      </c>
      <c r="B44" s="37" t="s">
        <v>6826</v>
      </c>
      <c r="C44" s="27" t="s">
        <v>6698</v>
      </c>
      <c r="D44" t="s">
        <v>6699</v>
      </c>
      <c r="E44" t="s">
        <v>6825</v>
      </c>
      <c r="F44" s="27" t="s">
        <v>6698</v>
      </c>
      <c r="G44" t="s">
        <v>6712</v>
      </c>
      <c r="H44" t="s">
        <v>4084</v>
      </c>
      <c r="I44" t="s">
        <v>6827</v>
      </c>
      <c r="J44" t="s">
        <v>1348</v>
      </c>
      <c r="K44" s="27" t="s">
        <v>118</v>
      </c>
      <c r="L44" s="27" t="s">
        <v>1349</v>
      </c>
      <c r="M44" s="37" t="s">
        <v>1350</v>
      </c>
      <c r="N44" s="37" t="s">
        <v>6703</v>
      </c>
      <c r="O44" s="38">
        <v>6003</v>
      </c>
      <c r="P44" s="38"/>
      <c r="Q44" t="s">
        <v>3410</v>
      </c>
      <c r="R44" s="39"/>
      <c r="S44">
        <v>949</v>
      </c>
      <c r="T44" s="39">
        <f>+retribucións!$H$71/2</f>
        <v>9191.8508448000011</v>
      </c>
      <c r="U44">
        <v>9</v>
      </c>
      <c r="V44" s="39">
        <f>+retribucións!$E$60</f>
        <v>6319.04</v>
      </c>
      <c r="W44" s="39">
        <f>+retribucións!$H$60/2</f>
        <v>9313.4693142399992</v>
      </c>
      <c r="X44" s="39">
        <f t="shared" si="0"/>
        <v>121.61846943999808</v>
      </c>
    </row>
    <row r="45" spans="1:24" x14ac:dyDescent="0.25">
      <c r="A45" s="13" t="s">
        <v>17</v>
      </c>
      <c r="B45" s="37" t="s">
        <v>6829</v>
      </c>
      <c r="C45" s="27" t="s">
        <v>6698</v>
      </c>
      <c r="D45" t="s">
        <v>6699</v>
      </c>
      <c r="E45" t="s">
        <v>6828</v>
      </c>
      <c r="F45" s="27" t="s">
        <v>6698</v>
      </c>
      <c r="G45" t="s">
        <v>6712</v>
      </c>
      <c r="H45" t="s">
        <v>3201</v>
      </c>
      <c r="I45" t="s">
        <v>6830</v>
      </c>
      <c r="J45" t="s">
        <v>1348</v>
      </c>
      <c r="K45" s="27" t="s">
        <v>118</v>
      </c>
      <c r="L45" s="27" t="s">
        <v>1349</v>
      </c>
      <c r="M45" s="37" t="s">
        <v>1350</v>
      </c>
      <c r="N45" s="37" t="s">
        <v>6703</v>
      </c>
      <c r="O45" s="38">
        <v>6003</v>
      </c>
      <c r="P45" s="38"/>
      <c r="Q45" t="s">
        <v>3410</v>
      </c>
      <c r="R45" s="39"/>
      <c r="S45">
        <v>949</v>
      </c>
      <c r="T45" s="39">
        <f>+retribucións!$H$71/2</f>
        <v>9191.8508448000011</v>
      </c>
      <c r="U45">
        <v>9</v>
      </c>
      <c r="V45" s="39">
        <f>+retribucións!$E$60</f>
        <v>6319.04</v>
      </c>
      <c r="W45" s="39">
        <f>+retribucións!$H$60/2</f>
        <v>9313.4693142399992</v>
      </c>
      <c r="X45" s="39">
        <f t="shared" si="0"/>
        <v>121.61846943999808</v>
      </c>
    </row>
    <row r="46" spans="1:24" x14ac:dyDescent="0.25">
      <c r="A46" s="13" t="s">
        <v>17</v>
      </c>
      <c r="B46" s="37" t="s">
        <v>6832</v>
      </c>
      <c r="C46" s="27" t="s">
        <v>6698</v>
      </c>
      <c r="D46" t="s">
        <v>6699</v>
      </c>
      <c r="E46" t="s">
        <v>6831</v>
      </c>
      <c r="F46" s="27" t="s">
        <v>6698</v>
      </c>
      <c r="G46" t="s">
        <v>6712</v>
      </c>
      <c r="H46" t="s">
        <v>2478</v>
      </c>
      <c r="I46" t="s">
        <v>6833</v>
      </c>
      <c r="J46" t="s">
        <v>1348</v>
      </c>
      <c r="K46" s="27" t="s">
        <v>118</v>
      </c>
      <c r="L46" s="27" t="s">
        <v>1349</v>
      </c>
      <c r="M46" s="37" t="s">
        <v>1350</v>
      </c>
      <c r="N46" s="37" t="s">
        <v>6703</v>
      </c>
      <c r="O46" s="38"/>
      <c r="P46" s="38"/>
      <c r="Q46" t="s">
        <v>3410</v>
      </c>
      <c r="R46" s="39"/>
      <c r="S46">
        <v>949</v>
      </c>
      <c r="T46" s="39">
        <f>+retribucións!$H$71/2</f>
        <v>9191.8508448000011</v>
      </c>
      <c r="U46">
        <v>9</v>
      </c>
      <c r="V46" s="39">
        <f>+retribucións!$E$60</f>
        <v>6319.04</v>
      </c>
      <c r="W46" s="39">
        <f>+retribucións!$H$60/2</f>
        <v>9313.4693142399992</v>
      </c>
      <c r="X46" s="39">
        <f t="shared" si="0"/>
        <v>121.61846943999808</v>
      </c>
    </row>
    <row r="47" spans="1:24" x14ac:dyDescent="0.25">
      <c r="A47" s="13" t="s">
        <v>17</v>
      </c>
      <c r="B47" s="37" t="s">
        <v>6834</v>
      </c>
      <c r="C47" s="27" t="s">
        <v>6698</v>
      </c>
      <c r="D47" t="s">
        <v>6699</v>
      </c>
      <c r="E47" t="s">
        <v>6831</v>
      </c>
      <c r="F47" s="27" t="s">
        <v>6698</v>
      </c>
      <c r="G47" t="s">
        <v>6712</v>
      </c>
      <c r="H47" t="s">
        <v>3884</v>
      </c>
      <c r="I47" t="s">
        <v>6835</v>
      </c>
      <c r="J47" t="s">
        <v>1348</v>
      </c>
      <c r="K47" s="27" t="s">
        <v>118</v>
      </c>
      <c r="L47" s="27" t="s">
        <v>1349</v>
      </c>
      <c r="M47" s="37" t="s">
        <v>1350</v>
      </c>
      <c r="N47" s="37" t="s">
        <v>6703</v>
      </c>
      <c r="O47" s="38">
        <v>6003</v>
      </c>
      <c r="P47" s="38"/>
      <c r="Q47" t="s">
        <v>3410</v>
      </c>
      <c r="R47" s="39"/>
      <c r="S47">
        <v>949</v>
      </c>
      <c r="T47" s="39">
        <f>+retribucións!$H$71/2</f>
        <v>9191.8508448000011</v>
      </c>
      <c r="U47">
        <v>9</v>
      </c>
      <c r="V47" s="39">
        <f>+retribucións!$E$60</f>
        <v>6319.04</v>
      </c>
      <c r="W47" s="39">
        <f>+retribucións!$H$60/2</f>
        <v>9313.4693142399992</v>
      </c>
      <c r="X47" s="39">
        <f t="shared" si="0"/>
        <v>121.61846943999808</v>
      </c>
    </row>
    <row r="48" spans="1:24" x14ac:dyDescent="0.25">
      <c r="A48" s="13" t="s">
        <v>17</v>
      </c>
      <c r="B48" s="37" t="s">
        <v>6837</v>
      </c>
      <c r="C48" s="27" t="s">
        <v>6698</v>
      </c>
      <c r="D48" t="s">
        <v>6699</v>
      </c>
      <c r="E48" t="s">
        <v>6836</v>
      </c>
      <c r="F48" s="27" t="s">
        <v>6698</v>
      </c>
      <c r="G48" t="s">
        <v>6712</v>
      </c>
      <c r="H48" t="s">
        <v>3217</v>
      </c>
      <c r="I48" t="s">
        <v>6838</v>
      </c>
      <c r="J48" t="s">
        <v>1348</v>
      </c>
      <c r="K48" s="27" t="s">
        <v>118</v>
      </c>
      <c r="L48" s="27" t="s">
        <v>1349</v>
      </c>
      <c r="M48" s="37" t="s">
        <v>1350</v>
      </c>
      <c r="N48" s="37" t="s">
        <v>6703</v>
      </c>
      <c r="O48" s="38">
        <v>6003</v>
      </c>
      <c r="P48" s="38"/>
      <c r="Q48" t="s">
        <v>3410</v>
      </c>
      <c r="R48" s="39"/>
      <c r="S48">
        <v>949</v>
      </c>
      <c r="T48" s="39">
        <f>+retribucións!$H$71/2</f>
        <v>9191.8508448000011</v>
      </c>
      <c r="U48">
        <v>9</v>
      </c>
      <c r="V48" s="39">
        <f>+retribucións!$E$60</f>
        <v>6319.04</v>
      </c>
      <c r="W48" s="39">
        <f>+retribucións!$H$60/2</f>
        <v>9313.4693142399992</v>
      </c>
      <c r="X48" s="39">
        <f t="shared" si="0"/>
        <v>121.61846943999808</v>
      </c>
    </row>
    <row r="49" spans="1:24" x14ac:dyDescent="0.25">
      <c r="A49" s="13" t="s">
        <v>17</v>
      </c>
      <c r="B49" s="37" t="s">
        <v>6840</v>
      </c>
      <c r="C49" s="27" t="s">
        <v>6698</v>
      </c>
      <c r="D49" t="s">
        <v>6699</v>
      </c>
      <c r="E49" t="s">
        <v>6839</v>
      </c>
      <c r="F49" s="27" t="s">
        <v>6698</v>
      </c>
      <c r="G49" t="s">
        <v>6712</v>
      </c>
      <c r="H49" t="s">
        <v>3226</v>
      </c>
      <c r="I49" t="s">
        <v>6841</v>
      </c>
      <c r="J49" t="s">
        <v>1348</v>
      </c>
      <c r="K49" s="27" t="s">
        <v>118</v>
      </c>
      <c r="L49" s="27" t="s">
        <v>1349</v>
      </c>
      <c r="M49" s="37" t="s">
        <v>1350</v>
      </c>
      <c r="N49" s="37" t="s">
        <v>6703</v>
      </c>
      <c r="O49" s="38">
        <v>6003</v>
      </c>
      <c r="P49" s="38"/>
      <c r="Q49" t="s">
        <v>3410</v>
      </c>
      <c r="R49" s="39"/>
      <c r="S49">
        <v>949</v>
      </c>
      <c r="T49" s="39">
        <f>+retribucións!$H$71/2</f>
        <v>9191.8508448000011</v>
      </c>
      <c r="U49">
        <v>9</v>
      </c>
      <c r="V49" s="39">
        <f>+retribucións!$E$60</f>
        <v>6319.04</v>
      </c>
      <c r="W49" s="39">
        <f>+retribucións!$H$60/2</f>
        <v>9313.4693142399992</v>
      </c>
      <c r="X49" s="39">
        <f t="shared" si="0"/>
        <v>121.61846943999808</v>
      </c>
    </row>
    <row r="50" spans="1:24" x14ac:dyDescent="0.25">
      <c r="A50" s="13" t="s">
        <v>17</v>
      </c>
      <c r="B50" s="37" t="s">
        <v>6842</v>
      </c>
      <c r="C50" s="27" t="s">
        <v>6698</v>
      </c>
      <c r="D50" t="s">
        <v>6699</v>
      </c>
      <c r="E50" t="s">
        <v>6700</v>
      </c>
      <c r="F50" s="27" t="s">
        <v>6698</v>
      </c>
      <c r="G50" t="s">
        <v>6712</v>
      </c>
      <c r="H50" t="s">
        <v>2487</v>
      </c>
      <c r="I50" t="s">
        <v>6843</v>
      </c>
      <c r="J50" t="s">
        <v>1348</v>
      </c>
      <c r="K50" s="27" t="s">
        <v>118</v>
      </c>
      <c r="L50" s="27" t="s">
        <v>1349</v>
      </c>
      <c r="M50" s="37" t="s">
        <v>1350</v>
      </c>
      <c r="N50" s="37" t="s">
        <v>6703</v>
      </c>
      <c r="O50" s="38">
        <v>6003</v>
      </c>
      <c r="P50" s="38"/>
      <c r="Q50" t="s">
        <v>3410</v>
      </c>
      <c r="R50" s="39"/>
      <c r="S50">
        <v>949</v>
      </c>
      <c r="T50" s="39">
        <f>+retribucións!$H$71/2</f>
        <v>9191.8508448000011</v>
      </c>
      <c r="U50">
        <v>9</v>
      </c>
      <c r="V50" s="39">
        <f>+retribucións!$E$60</f>
        <v>6319.04</v>
      </c>
      <c r="W50" s="39">
        <f>+retribucións!$H$60/2</f>
        <v>9313.4693142399992</v>
      </c>
      <c r="X50" s="39">
        <f t="shared" si="0"/>
        <v>121.61846943999808</v>
      </c>
    </row>
    <row r="51" spans="1:24" x14ac:dyDescent="0.25">
      <c r="A51" s="13" t="s">
        <v>17</v>
      </c>
      <c r="B51" s="37" t="s">
        <v>6844</v>
      </c>
      <c r="C51" s="27" t="s">
        <v>6698</v>
      </c>
      <c r="D51" t="s">
        <v>6699</v>
      </c>
      <c r="E51" t="s">
        <v>6700</v>
      </c>
      <c r="F51" s="27" t="s">
        <v>6698</v>
      </c>
      <c r="G51" t="s">
        <v>6712</v>
      </c>
      <c r="H51" t="s">
        <v>2733</v>
      </c>
      <c r="I51" t="s">
        <v>6845</v>
      </c>
      <c r="J51" t="s">
        <v>1348</v>
      </c>
      <c r="K51" s="27" t="s">
        <v>118</v>
      </c>
      <c r="L51" s="27" t="s">
        <v>1349</v>
      </c>
      <c r="M51" s="37" t="s">
        <v>1350</v>
      </c>
      <c r="N51" s="37" t="s">
        <v>6703</v>
      </c>
      <c r="O51" s="38">
        <v>6003</v>
      </c>
      <c r="P51" s="38"/>
      <c r="Q51" t="s">
        <v>3410</v>
      </c>
      <c r="R51" s="39"/>
      <c r="S51">
        <v>949</v>
      </c>
      <c r="T51" s="39">
        <f>+retribucións!$H$71/2</f>
        <v>9191.8508448000011</v>
      </c>
      <c r="U51">
        <v>9</v>
      </c>
      <c r="V51" s="39">
        <f>+retribucións!$E$60</f>
        <v>6319.04</v>
      </c>
      <c r="W51" s="39">
        <f>+retribucións!$H$60/2</f>
        <v>9313.4693142399992</v>
      </c>
      <c r="X51" s="39">
        <f t="shared" si="0"/>
        <v>121.61846943999808</v>
      </c>
    </row>
    <row r="52" spans="1:24" x14ac:dyDescent="0.25">
      <c r="A52" s="13" t="s">
        <v>17</v>
      </c>
      <c r="B52" s="37" t="s">
        <v>6846</v>
      </c>
      <c r="C52" s="27" t="s">
        <v>6698</v>
      </c>
      <c r="D52" t="s">
        <v>6699</v>
      </c>
      <c r="E52" t="s">
        <v>6700</v>
      </c>
      <c r="F52" s="27" t="s">
        <v>6698</v>
      </c>
      <c r="G52" t="s">
        <v>6712</v>
      </c>
      <c r="H52" t="s">
        <v>2801</v>
      </c>
      <c r="I52" t="s">
        <v>6847</v>
      </c>
      <c r="J52" t="s">
        <v>1348</v>
      </c>
      <c r="K52" s="27" t="s">
        <v>118</v>
      </c>
      <c r="L52" s="27" t="s">
        <v>1349</v>
      </c>
      <c r="M52" s="37" t="s">
        <v>1350</v>
      </c>
      <c r="N52" s="37" t="s">
        <v>6703</v>
      </c>
      <c r="O52" s="38">
        <v>6003</v>
      </c>
      <c r="P52" s="38"/>
      <c r="Q52" t="s">
        <v>3410</v>
      </c>
      <c r="R52" s="39"/>
      <c r="S52">
        <v>949</v>
      </c>
      <c r="T52" s="39">
        <f>+retribucións!$H$71/2</f>
        <v>9191.8508448000011</v>
      </c>
      <c r="U52">
        <v>9</v>
      </c>
      <c r="V52" s="39">
        <f>+retribucións!$E$60</f>
        <v>6319.04</v>
      </c>
      <c r="W52" s="39">
        <f>+retribucións!$H$60/2</f>
        <v>9313.4693142399992</v>
      </c>
      <c r="X52" s="39">
        <f t="shared" si="0"/>
        <v>121.61846943999808</v>
      </c>
    </row>
    <row r="53" spans="1:24" x14ac:dyDescent="0.25">
      <c r="A53" s="13" t="s">
        <v>17</v>
      </c>
      <c r="B53" s="37" t="s">
        <v>6848</v>
      </c>
      <c r="C53" s="27" t="s">
        <v>6698</v>
      </c>
      <c r="D53" t="s">
        <v>6699</v>
      </c>
      <c r="E53" t="s">
        <v>6700</v>
      </c>
      <c r="F53" s="27" t="s">
        <v>6698</v>
      </c>
      <c r="G53" t="s">
        <v>6712</v>
      </c>
      <c r="H53" t="s">
        <v>2911</v>
      </c>
      <c r="I53" t="s">
        <v>6849</v>
      </c>
      <c r="J53" t="s">
        <v>1348</v>
      </c>
      <c r="K53" s="27" t="s">
        <v>6687</v>
      </c>
      <c r="L53" s="27" t="s">
        <v>1349</v>
      </c>
      <c r="M53" s="37" t="s">
        <v>1350</v>
      </c>
      <c r="N53" s="37" t="s">
        <v>6703</v>
      </c>
      <c r="O53" s="38">
        <v>6003</v>
      </c>
      <c r="P53" s="38"/>
      <c r="Q53" t="s">
        <v>3410</v>
      </c>
      <c r="R53" s="39"/>
      <c r="S53">
        <v>949</v>
      </c>
      <c r="T53" s="39">
        <f>+retribucións!$H$71/2</f>
        <v>9191.8508448000011</v>
      </c>
      <c r="U53">
        <v>9</v>
      </c>
      <c r="V53" s="39">
        <f>+retribucións!$E$60</f>
        <v>6319.04</v>
      </c>
      <c r="W53" s="39">
        <f>+retribucións!$H$60/2</f>
        <v>9313.4693142399992</v>
      </c>
      <c r="X53" s="39">
        <f t="shared" si="0"/>
        <v>121.61846943999808</v>
      </c>
    </row>
    <row r="54" spans="1:24" x14ac:dyDescent="0.25">
      <c r="A54" s="13" t="s">
        <v>17</v>
      </c>
      <c r="B54" s="37" t="s">
        <v>6850</v>
      </c>
      <c r="C54" s="27" t="s">
        <v>6698</v>
      </c>
      <c r="D54" t="s">
        <v>6699</v>
      </c>
      <c r="E54" t="s">
        <v>6700</v>
      </c>
      <c r="F54" s="27" t="s">
        <v>6698</v>
      </c>
      <c r="G54" t="s">
        <v>6712</v>
      </c>
      <c r="H54" t="s">
        <v>4091</v>
      </c>
      <c r="I54" t="s">
        <v>6851</v>
      </c>
      <c r="J54" t="s">
        <v>1348</v>
      </c>
      <c r="K54" s="27" t="s">
        <v>118</v>
      </c>
      <c r="L54" s="27" t="s">
        <v>1349</v>
      </c>
      <c r="M54" s="37" t="s">
        <v>1350</v>
      </c>
      <c r="N54" s="37" t="s">
        <v>6703</v>
      </c>
      <c r="O54" s="38">
        <v>6003</v>
      </c>
      <c r="P54" s="38"/>
      <c r="Q54" t="s">
        <v>3410</v>
      </c>
      <c r="R54" s="39"/>
      <c r="S54">
        <v>949</v>
      </c>
      <c r="T54" s="39">
        <f>+retribucións!$H$71/2</f>
        <v>9191.8508448000011</v>
      </c>
      <c r="U54">
        <v>9</v>
      </c>
      <c r="V54" s="39">
        <f>+retribucións!$E$60</f>
        <v>6319.04</v>
      </c>
      <c r="W54" s="39">
        <f>+retribucións!$H$60/2</f>
        <v>9313.4693142399992</v>
      </c>
      <c r="X54" s="39">
        <f t="shared" si="0"/>
        <v>121.61846943999808</v>
      </c>
    </row>
    <row r="55" spans="1:24" x14ac:dyDescent="0.25">
      <c r="A55" s="13" t="s">
        <v>17</v>
      </c>
      <c r="B55" s="37" t="s">
        <v>6852</v>
      </c>
      <c r="C55" s="27" t="s">
        <v>6698</v>
      </c>
      <c r="D55" t="s">
        <v>6699</v>
      </c>
      <c r="E55" t="s">
        <v>6700</v>
      </c>
      <c r="F55" s="27" t="s">
        <v>6698</v>
      </c>
      <c r="G55" t="s">
        <v>6712</v>
      </c>
      <c r="H55" t="s">
        <v>4221</v>
      </c>
      <c r="I55" t="s">
        <v>6853</v>
      </c>
      <c r="J55" t="s">
        <v>1348</v>
      </c>
      <c r="K55" s="27" t="s">
        <v>118</v>
      </c>
      <c r="L55" s="27" t="s">
        <v>1349</v>
      </c>
      <c r="M55" s="37" t="s">
        <v>1350</v>
      </c>
      <c r="N55" s="37" t="s">
        <v>6703</v>
      </c>
      <c r="O55" s="38">
        <v>6003</v>
      </c>
      <c r="P55" s="38"/>
      <c r="Q55" t="s">
        <v>3410</v>
      </c>
      <c r="R55" s="39"/>
      <c r="S55">
        <v>949</v>
      </c>
      <c r="T55" s="39">
        <f>+retribucións!$H$71/2</f>
        <v>9191.8508448000011</v>
      </c>
      <c r="U55">
        <v>9</v>
      </c>
      <c r="V55" s="39">
        <f>+retribucións!$E$60</f>
        <v>6319.04</v>
      </c>
      <c r="W55" s="39">
        <f>+retribucións!$H$60/2</f>
        <v>9313.4693142399992</v>
      </c>
      <c r="X55" s="39">
        <f t="shared" si="0"/>
        <v>121.61846943999808</v>
      </c>
    </row>
    <row r="56" spans="1:24" x14ac:dyDescent="0.25">
      <c r="A56" s="13" t="s">
        <v>17</v>
      </c>
      <c r="B56" s="37" t="s">
        <v>6854</v>
      </c>
      <c r="C56" s="27" t="s">
        <v>6698</v>
      </c>
      <c r="D56" t="s">
        <v>6699</v>
      </c>
      <c r="E56" t="s">
        <v>6700</v>
      </c>
      <c r="F56" s="27" t="s">
        <v>6698</v>
      </c>
      <c r="G56" t="s">
        <v>6712</v>
      </c>
      <c r="H56" t="s">
        <v>4255</v>
      </c>
      <c r="I56" t="s">
        <v>6855</v>
      </c>
      <c r="J56" t="s">
        <v>1348</v>
      </c>
      <c r="K56" s="27" t="s">
        <v>118</v>
      </c>
      <c r="L56" s="27" t="s">
        <v>1349</v>
      </c>
      <c r="M56" s="37" t="s">
        <v>1350</v>
      </c>
      <c r="N56" s="37" t="s">
        <v>6703</v>
      </c>
      <c r="O56" s="38">
        <v>6003</v>
      </c>
      <c r="P56" s="38"/>
      <c r="Q56" t="s">
        <v>3410</v>
      </c>
      <c r="R56" s="39"/>
      <c r="S56">
        <v>949</v>
      </c>
      <c r="T56" s="39">
        <f>+retribucións!$H$71/2</f>
        <v>9191.8508448000011</v>
      </c>
      <c r="U56">
        <v>9</v>
      </c>
      <c r="V56" s="39">
        <f>+retribucións!$E$60</f>
        <v>6319.04</v>
      </c>
      <c r="W56" s="39">
        <f>+retribucións!$H$60/2</f>
        <v>9313.4693142399992</v>
      </c>
      <c r="X56" s="39">
        <f t="shared" si="0"/>
        <v>121.61846943999808</v>
      </c>
    </row>
    <row r="57" spans="1:24" x14ac:dyDescent="0.25">
      <c r="A57" s="13" t="s">
        <v>17</v>
      </c>
      <c r="B57" s="37" t="s">
        <v>6856</v>
      </c>
      <c r="C57" s="27" t="s">
        <v>6698</v>
      </c>
      <c r="D57" t="s">
        <v>6699</v>
      </c>
      <c r="E57" t="s">
        <v>6700</v>
      </c>
      <c r="F57" s="27" t="s">
        <v>6698</v>
      </c>
      <c r="G57" t="s">
        <v>6712</v>
      </c>
      <c r="H57" t="s">
        <v>4314</v>
      </c>
      <c r="I57" t="s">
        <v>6857</v>
      </c>
      <c r="J57" t="s">
        <v>1348</v>
      </c>
      <c r="K57" s="27" t="s">
        <v>118</v>
      </c>
      <c r="L57" s="27" t="s">
        <v>1349</v>
      </c>
      <c r="M57" s="37" t="s">
        <v>1350</v>
      </c>
      <c r="N57" s="37" t="s">
        <v>6703</v>
      </c>
      <c r="O57" s="38">
        <v>6003</v>
      </c>
      <c r="P57" s="38"/>
      <c r="Q57" t="s">
        <v>3410</v>
      </c>
      <c r="R57" s="39"/>
      <c r="S57">
        <v>949</v>
      </c>
      <c r="T57" s="39">
        <f>+retribucións!$H$71/2</f>
        <v>9191.8508448000011</v>
      </c>
      <c r="U57">
        <v>9</v>
      </c>
      <c r="V57" s="39">
        <f>+retribucións!$E$60</f>
        <v>6319.04</v>
      </c>
      <c r="W57" s="39">
        <f>+retribucións!$H$60/2</f>
        <v>9313.4693142399992</v>
      </c>
      <c r="X57" s="39">
        <f t="shared" si="0"/>
        <v>121.61846943999808</v>
      </c>
    </row>
    <row r="58" spans="1:24" x14ac:dyDescent="0.25">
      <c r="A58" s="13" t="s">
        <v>17</v>
      </c>
      <c r="B58" s="37" t="s">
        <v>6858</v>
      </c>
      <c r="C58" s="27" t="s">
        <v>6698</v>
      </c>
      <c r="D58" t="s">
        <v>6699</v>
      </c>
      <c r="E58" t="s">
        <v>6700</v>
      </c>
      <c r="F58" s="27" t="s">
        <v>6698</v>
      </c>
      <c r="G58" t="s">
        <v>6712</v>
      </c>
      <c r="H58" t="s">
        <v>4553</v>
      </c>
      <c r="I58" t="s">
        <v>6859</v>
      </c>
      <c r="J58" t="s">
        <v>1348</v>
      </c>
      <c r="K58" s="27" t="s">
        <v>118</v>
      </c>
      <c r="L58" s="27" t="s">
        <v>1349</v>
      </c>
      <c r="M58" s="37" t="s">
        <v>1350</v>
      </c>
      <c r="N58" s="37" t="s">
        <v>6703</v>
      </c>
      <c r="O58" s="38">
        <v>6003</v>
      </c>
      <c r="P58" s="38"/>
      <c r="Q58" t="s">
        <v>3410</v>
      </c>
      <c r="R58" s="39"/>
      <c r="S58">
        <v>949</v>
      </c>
      <c r="T58" s="39">
        <f>+retribucións!$H$71/2</f>
        <v>9191.8508448000011</v>
      </c>
      <c r="U58">
        <v>9</v>
      </c>
      <c r="V58" s="39">
        <f>+retribucións!$E$60</f>
        <v>6319.04</v>
      </c>
      <c r="W58" s="39">
        <f>+retribucións!$H$60/2</f>
        <v>9313.4693142399992</v>
      </c>
      <c r="X58" s="39">
        <f t="shared" si="0"/>
        <v>121.61846943999808</v>
      </c>
    </row>
    <row r="59" spans="1:24" x14ac:dyDescent="0.25">
      <c r="A59" s="13" t="s">
        <v>17</v>
      </c>
      <c r="B59" s="37" t="s">
        <v>6861</v>
      </c>
      <c r="C59" s="27" t="s">
        <v>6698</v>
      </c>
      <c r="D59" t="s">
        <v>6699</v>
      </c>
      <c r="E59" t="s">
        <v>6860</v>
      </c>
      <c r="F59" s="27" t="s">
        <v>6698</v>
      </c>
      <c r="G59" t="s">
        <v>6712</v>
      </c>
      <c r="H59" t="s">
        <v>4262</v>
      </c>
      <c r="I59" t="s">
        <v>6862</v>
      </c>
      <c r="J59" t="s">
        <v>1348</v>
      </c>
      <c r="K59" s="27" t="s">
        <v>118</v>
      </c>
      <c r="L59" s="27" t="s">
        <v>1349</v>
      </c>
      <c r="M59" s="37" t="s">
        <v>1350</v>
      </c>
      <c r="N59" s="37" t="s">
        <v>6703</v>
      </c>
      <c r="O59" s="38">
        <v>6003</v>
      </c>
      <c r="P59" s="38"/>
      <c r="Q59" t="s">
        <v>3410</v>
      </c>
      <c r="R59" s="39"/>
      <c r="S59">
        <v>949</v>
      </c>
      <c r="T59" s="39">
        <f>+retribucións!$H$71/2</f>
        <v>9191.8508448000011</v>
      </c>
      <c r="U59">
        <v>9</v>
      </c>
      <c r="V59" s="39">
        <f>+retribucións!$E$60</f>
        <v>6319.04</v>
      </c>
      <c r="W59" s="39">
        <f>+retribucións!$H$60/2</f>
        <v>9313.4693142399992</v>
      </c>
      <c r="X59" s="39">
        <f t="shared" si="0"/>
        <v>121.61846943999808</v>
      </c>
    </row>
    <row r="60" spans="1:24" x14ac:dyDescent="0.25">
      <c r="A60" s="13" t="s">
        <v>17</v>
      </c>
      <c r="B60" s="37" t="s">
        <v>6863</v>
      </c>
      <c r="C60" s="27" t="s">
        <v>6698</v>
      </c>
      <c r="D60" t="s">
        <v>6699</v>
      </c>
      <c r="E60" t="s">
        <v>6860</v>
      </c>
      <c r="F60" s="27" t="s">
        <v>6698</v>
      </c>
      <c r="G60" t="s">
        <v>6712</v>
      </c>
      <c r="H60" t="s">
        <v>4651</v>
      </c>
      <c r="I60" t="s">
        <v>6864</v>
      </c>
      <c r="J60" t="s">
        <v>1348</v>
      </c>
      <c r="K60" s="27" t="s">
        <v>118</v>
      </c>
      <c r="L60" s="27" t="s">
        <v>1349</v>
      </c>
      <c r="M60" s="37" t="s">
        <v>1350</v>
      </c>
      <c r="N60" s="37" t="s">
        <v>6703</v>
      </c>
      <c r="O60" s="38">
        <v>6003</v>
      </c>
      <c r="P60" s="38"/>
      <c r="Q60" t="s">
        <v>3410</v>
      </c>
      <c r="R60" s="39"/>
      <c r="S60">
        <v>949</v>
      </c>
      <c r="T60" s="39">
        <f>+retribucións!$H$71/2</f>
        <v>9191.8508448000011</v>
      </c>
      <c r="U60">
        <v>9</v>
      </c>
      <c r="V60" s="39">
        <f>+retribucións!$E$60</f>
        <v>6319.04</v>
      </c>
      <c r="W60" s="39">
        <f>+retribucións!$H$60/2</f>
        <v>9313.4693142399992</v>
      </c>
      <c r="X60" s="39">
        <f t="shared" si="0"/>
        <v>121.61846943999808</v>
      </c>
    </row>
    <row r="61" spans="1:24" x14ac:dyDescent="0.25">
      <c r="A61" s="13" t="s">
        <v>17</v>
      </c>
      <c r="B61" s="37" t="s">
        <v>6867</v>
      </c>
      <c r="C61" s="27" t="s">
        <v>6698</v>
      </c>
      <c r="D61" t="s">
        <v>6699</v>
      </c>
      <c r="E61" t="s">
        <v>6866</v>
      </c>
      <c r="F61" s="27" t="s">
        <v>6698</v>
      </c>
      <c r="G61" t="s">
        <v>6712</v>
      </c>
      <c r="H61" t="s">
        <v>3934</v>
      </c>
      <c r="I61" t="s">
        <v>6868</v>
      </c>
      <c r="J61" t="s">
        <v>1348</v>
      </c>
      <c r="K61" s="27" t="s">
        <v>118</v>
      </c>
      <c r="L61" s="27" t="s">
        <v>1349</v>
      </c>
      <c r="M61" s="37" t="s">
        <v>1350</v>
      </c>
      <c r="N61" s="37" t="s">
        <v>6703</v>
      </c>
      <c r="O61" s="38">
        <v>6003</v>
      </c>
      <c r="P61" s="38"/>
      <c r="Q61" t="s">
        <v>3410</v>
      </c>
      <c r="R61" s="39"/>
      <c r="S61">
        <v>949</v>
      </c>
      <c r="T61" s="39">
        <f>+retribucións!$H$71/2</f>
        <v>9191.8508448000011</v>
      </c>
      <c r="U61">
        <v>9</v>
      </c>
      <c r="V61" s="39">
        <f>+retribucións!$E$60</f>
        <v>6319.04</v>
      </c>
      <c r="W61" s="39">
        <f>+retribucións!$H$60/2</f>
        <v>9313.4693142399992</v>
      </c>
      <c r="X61" s="39">
        <f t="shared" si="0"/>
        <v>121.61846943999808</v>
      </c>
    </row>
    <row r="62" spans="1:24" x14ac:dyDescent="0.25">
      <c r="A62" s="13" t="s">
        <v>17</v>
      </c>
      <c r="B62" s="37" t="s">
        <v>6870</v>
      </c>
      <c r="C62" s="27" t="s">
        <v>6698</v>
      </c>
      <c r="D62" t="s">
        <v>6699</v>
      </c>
      <c r="E62" t="s">
        <v>6869</v>
      </c>
      <c r="F62" s="27" t="s">
        <v>6698</v>
      </c>
      <c r="G62" t="s">
        <v>6712</v>
      </c>
      <c r="H62" t="s">
        <v>3300</v>
      </c>
      <c r="I62" t="s">
        <v>6871</v>
      </c>
      <c r="J62" t="s">
        <v>1348</v>
      </c>
      <c r="K62" s="27" t="s">
        <v>118</v>
      </c>
      <c r="L62" s="27" t="s">
        <v>1349</v>
      </c>
      <c r="M62" s="37" t="s">
        <v>1350</v>
      </c>
      <c r="N62" s="37" t="s">
        <v>6703</v>
      </c>
      <c r="O62" s="38">
        <v>6003</v>
      </c>
      <c r="P62" s="38"/>
      <c r="Q62" t="s">
        <v>3410</v>
      </c>
      <c r="R62" s="39"/>
      <c r="S62">
        <v>949</v>
      </c>
      <c r="T62" s="39">
        <f>+retribucións!$H$71/2</f>
        <v>9191.8508448000011</v>
      </c>
      <c r="U62">
        <v>9</v>
      </c>
      <c r="V62" s="39">
        <f>+retribucións!$E$60</f>
        <v>6319.04</v>
      </c>
      <c r="W62" s="39">
        <f>+retribucións!$H$60/2</f>
        <v>9313.4693142399992</v>
      </c>
      <c r="X62" s="39">
        <f t="shared" si="0"/>
        <v>121.61846943999808</v>
      </c>
    </row>
    <row r="63" spans="1:24" x14ac:dyDescent="0.25">
      <c r="A63" s="13" t="s">
        <v>17</v>
      </c>
      <c r="B63" s="37" t="s">
        <v>6874</v>
      </c>
      <c r="C63" s="27" t="s">
        <v>6698</v>
      </c>
      <c r="D63" t="s">
        <v>6699</v>
      </c>
      <c r="E63" t="s">
        <v>6873</v>
      </c>
      <c r="F63" s="27" t="s">
        <v>6698</v>
      </c>
      <c r="G63" t="s">
        <v>6712</v>
      </c>
      <c r="H63" t="s">
        <v>3333</v>
      </c>
      <c r="I63" t="s">
        <v>6875</v>
      </c>
      <c r="J63" t="s">
        <v>1348</v>
      </c>
      <c r="K63" s="27" t="s">
        <v>118</v>
      </c>
      <c r="L63" s="27" t="s">
        <v>1349</v>
      </c>
      <c r="M63" s="37" t="s">
        <v>1350</v>
      </c>
      <c r="N63" s="37" t="s">
        <v>6703</v>
      </c>
      <c r="O63" s="38">
        <v>6003</v>
      </c>
      <c r="P63" s="38"/>
      <c r="Q63" t="s">
        <v>3410</v>
      </c>
      <c r="R63" s="39"/>
      <c r="S63">
        <v>949</v>
      </c>
      <c r="T63" s="39">
        <f>+retribucións!$H$71/2</f>
        <v>9191.8508448000011</v>
      </c>
      <c r="U63">
        <v>9</v>
      </c>
      <c r="V63" s="39">
        <f>+retribucións!$E$60</f>
        <v>6319.04</v>
      </c>
      <c r="W63" s="39">
        <f>+retribucións!$H$60/2</f>
        <v>9313.4693142399992</v>
      </c>
      <c r="X63" s="39">
        <f t="shared" si="0"/>
        <v>121.61846943999808</v>
      </c>
    </row>
    <row r="64" spans="1:24" x14ac:dyDescent="0.25">
      <c r="A64" s="13" t="s">
        <v>17</v>
      </c>
      <c r="B64" s="37" t="s">
        <v>6878</v>
      </c>
      <c r="C64" s="27" t="s">
        <v>6698</v>
      </c>
      <c r="D64" t="s">
        <v>6699</v>
      </c>
      <c r="E64" t="s">
        <v>6877</v>
      </c>
      <c r="F64" s="27" t="s">
        <v>6698</v>
      </c>
      <c r="G64" t="s">
        <v>6712</v>
      </c>
      <c r="H64" t="s">
        <v>2534</v>
      </c>
      <c r="I64" t="s">
        <v>6879</v>
      </c>
      <c r="J64" t="s">
        <v>1348</v>
      </c>
      <c r="K64" s="27" t="s">
        <v>118</v>
      </c>
      <c r="L64" s="27" t="s">
        <v>1349</v>
      </c>
      <c r="M64" s="37" t="s">
        <v>1350</v>
      </c>
      <c r="N64" s="37" t="s">
        <v>6703</v>
      </c>
      <c r="O64" s="38">
        <v>6003</v>
      </c>
      <c r="P64" s="38"/>
      <c r="Q64" t="s">
        <v>3410</v>
      </c>
      <c r="R64" s="39"/>
      <c r="S64">
        <v>949</v>
      </c>
      <c r="T64" s="39">
        <f>+retribucións!$H$71/2</f>
        <v>9191.8508448000011</v>
      </c>
      <c r="U64">
        <v>9</v>
      </c>
      <c r="V64" s="39">
        <f>+retribucións!$E$60</f>
        <v>6319.04</v>
      </c>
      <c r="W64" s="39">
        <f>+retribucións!$H$60/2</f>
        <v>9313.4693142399992</v>
      </c>
      <c r="X64" s="39">
        <f t="shared" si="0"/>
        <v>121.61846943999808</v>
      </c>
    </row>
    <row r="65" spans="1:24" x14ac:dyDescent="0.25">
      <c r="A65" s="13" t="s">
        <v>17</v>
      </c>
      <c r="B65" s="37" t="s">
        <v>6881</v>
      </c>
      <c r="C65" s="27" t="s">
        <v>6698</v>
      </c>
      <c r="D65" t="s">
        <v>6699</v>
      </c>
      <c r="E65" t="s">
        <v>6880</v>
      </c>
      <c r="F65" s="27" t="s">
        <v>6698</v>
      </c>
      <c r="G65" t="s">
        <v>6712</v>
      </c>
      <c r="H65" t="s">
        <v>3373</v>
      </c>
      <c r="I65" t="s">
        <v>6882</v>
      </c>
      <c r="J65" t="s">
        <v>1348</v>
      </c>
      <c r="K65" s="27" t="s">
        <v>118</v>
      </c>
      <c r="L65" s="27" t="s">
        <v>1349</v>
      </c>
      <c r="M65" s="37" t="s">
        <v>1350</v>
      </c>
      <c r="N65" s="37" t="s">
        <v>6703</v>
      </c>
      <c r="O65" s="38">
        <v>6003</v>
      </c>
      <c r="P65" s="38"/>
      <c r="Q65" t="s">
        <v>3410</v>
      </c>
      <c r="R65" s="39"/>
      <c r="S65">
        <v>949</v>
      </c>
      <c r="T65" s="39">
        <f>+retribucións!$H$71/2</f>
        <v>9191.8508448000011</v>
      </c>
      <c r="U65">
        <v>9</v>
      </c>
      <c r="V65" s="39">
        <f>+retribucións!$E$60</f>
        <v>6319.04</v>
      </c>
      <c r="W65" s="39">
        <f>+retribucións!$H$60/2</f>
        <v>9313.4693142399992</v>
      </c>
      <c r="X65" s="39">
        <f t="shared" si="0"/>
        <v>121.61846943999808</v>
      </c>
    </row>
    <row r="66" spans="1:24" x14ac:dyDescent="0.25">
      <c r="A66" s="13" t="s">
        <v>17</v>
      </c>
      <c r="B66" s="37" t="s">
        <v>6884</v>
      </c>
      <c r="C66" s="27" t="s">
        <v>6698</v>
      </c>
      <c r="D66" t="s">
        <v>6699</v>
      </c>
      <c r="E66" t="s">
        <v>6883</v>
      </c>
      <c r="F66" s="27" t="s">
        <v>6698</v>
      </c>
      <c r="G66" t="s">
        <v>6712</v>
      </c>
      <c r="H66" t="s">
        <v>3376</v>
      </c>
      <c r="I66" t="s">
        <v>6885</v>
      </c>
      <c r="J66" t="s">
        <v>1348</v>
      </c>
      <c r="K66" s="27" t="s">
        <v>118</v>
      </c>
      <c r="L66" s="27" t="s">
        <v>1349</v>
      </c>
      <c r="M66" s="37" t="s">
        <v>1350</v>
      </c>
      <c r="N66" s="37" t="s">
        <v>6703</v>
      </c>
      <c r="O66" s="38">
        <v>6003</v>
      </c>
      <c r="P66" s="38"/>
      <c r="Q66" t="s">
        <v>3410</v>
      </c>
      <c r="R66" s="39"/>
      <c r="S66">
        <v>949</v>
      </c>
      <c r="T66" s="39">
        <f>+retribucións!$H$71/2</f>
        <v>9191.8508448000011</v>
      </c>
      <c r="U66">
        <v>9</v>
      </c>
      <c r="V66" s="39">
        <f>+retribucións!$E$60</f>
        <v>6319.04</v>
      </c>
      <c r="W66" s="39">
        <f>+retribucións!$H$60/2</f>
        <v>9313.4693142399992</v>
      </c>
      <c r="X66" s="39">
        <f t="shared" si="0"/>
        <v>121.61846943999808</v>
      </c>
    </row>
    <row r="67" spans="1:24" x14ac:dyDescent="0.25">
      <c r="A67" s="13" t="s">
        <v>17</v>
      </c>
      <c r="B67" s="37" t="s">
        <v>6887</v>
      </c>
      <c r="C67" s="27" t="s">
        <v>6698</v>
      </c>
      <c r="D67" t="s">
        <v>6699</v>
      </c>
      <c r="E67" t="s">
        <v>6886</v>
      </c>
      <c r="F67" s="27" t="s">
        <v>6698</v>
      </c>
      <c r="G67" t="s">
        <v>6712</v>
      </c>
      <c r="H67" t="s">
        <v>3389</v>
      </c>
      <c r="I67" t="s">
        <v>6888</v>
      </c>
      <c r="J67" t="s">
        <v>1348</v>
      </c>
      <c r="K67" s="27" t="s">
        <v>118</v>
      </c>
      <c r="L67" s="27" t="s">
        <v>1349</v>
      </c>
      <c r="M67" s="37" t="s">
        <v>1350</v>
      </c>
      <c r="N67" s="37" t="s">
        <v>6703</v>
      </c>
      <c r="O67" s="38">
        <v>6003</v>
      </c>
      <c r="P67" s="38"/>
      <c r="Q67" t="s">
        <v>3410</v>
      </c>
      <c r="R67" s="39"/>
      <c r="S67">
        <v>949</v>
      </c>
      <c r="T67" s="39">
        <f>+retribucións!$H$71/2</f>
        <v>9191.8508448000011</v>
      </c>
      <c r="U67">
        <v>9</v>
      </c>
      <c r="V67" s="39">
        <f>+retribucións!$E$60</f>
        <v>6319.04</v>
      </c>
      <c r="W67" s="39">
        <f>+retribucións!$H$60/2</f>
        <v>9313.4693142399992</v>
      </c>
      <c r="X67" s="39">
        <f t="shared" si="0"/>
        <v>121.61846943999808</v>
      </c>
    </row>
    <row r="68" spans="1:24" x14ac:dyDescent="0.25">
      <c r="A68" s="13" t="s">
        <v>17</v>
      </c>
      <c r="B68" s="37" t="s">
        <v>6891</v>
      </c>
      <c r="C68" s="27" t="s">
        <v>6698</v>
      </c>
      <c r="D68" t="s">
        <v>6699</v>
      </c>
      <c r="E68" t="s">
        <v>6890</v>
      </c>
      <c r="F68" s="27" t="s">
        <v>6698</v>
      </c>
      <c r="G68" t="s">
        <v>6712</v>
      </c>
      <c r="H68" t="s">
        <v>3411</v>
      </c>
      <c r="I68" t="s">
        <v>6892</v>
      </c>
      <c r="J68" t="s">
        <v>1348</v>
      </c>
      <c r="K68" s="27" t="s">
        <v>118</v>
      </c>
      <c r="L68" s="27" t="s">
        <v>1349</v>
      </c>
      <c r="M68" s="37" t="s">
        <v>1350</v>
      </c>
      <c r="N68" s="37" t="s">
        <v>6703</v>
      </c>
      <c r="O68" s="38">
        <v>6003</v>
      </c>
      <c r="P68" s="38"/>
      <c r="Q68" t="s">
        <v>3410</v>
      </c>
      <c r="R68" s="39"/>
      <c r="S68">
        <v>949</v>
      </c>
      <c r="T68" s="39">
        <f>+retribucións!$H$71/2</f>
        <v>9191.8508448000011</v>
      </c>
      <c r="U68">
        <v>9</v>
      </c>
      <c r="V68" s="39">
        <f>+retribucións!$E$60</f>
        <v>6319.04</v>
      </c>
      <c r="W68" s="39">
        <f>+retribucións!$H$60/2</f>
        <v>9313.4693142399992</v>
      </c>
      <c r="X68" s="39">
        <f t="shared" ref="X68:X112" si="1">+W68-T68</f>
        <v>121.61846943999808</v>
      </c>
    </row>
    <row r="69" spans="1:24" x14ac:dyDescent="0.25">
      <c r="A69" s="13" t="s">
        <v>17</v>
      </c>
      <c r="B69" s="37" t="s">
        <v>6894</v>
      </c>
      <c r="C69" s="27" t="s">
        <v>6698</v>
      </c>
      <c r="D69" t="s">
        <v>6699</v>
      </c>
      <c r="E69" t="s">
        <v>6893</v>
      </c>
      <c r="F69" s="27" t="s">
        <v>6698</v>
      </c>
      <c r="G69" t="s">
        <v>6712</v>
      </c>
      <c r="H69" t="s">
        <v>2555</v>
      </c>
      <c r="I69" t="s">
        <v>6895</v>
      </c>
      <c r="J69" t="s">
        <v>1348</v>
      </c>
      <c r="K69" s="27" t="s">
        <v>118</v>
      </c>
      <c r="L69" s="27" t="s">
        <v>1349</v>
      </c>
      <c r="M69" s="37" t="s">
        <v>1350</v>
      </c>
      <c r="N69" s="37" t="s">
        <v>6703</v>
      </c>
      <c r="O69" s="38">
        <v>6003</v>
      </c>
      <c r="P69" s="38"/>
      <c r="Q69" t="s">
        <v>3410</v>
      </c>
      <c r="R69" s="39"/>
      <c r="S69">
        <v>949</v>
      </c>
      <c r="T69" s="39">
        <f>+retribucións!$H$71/2</f>
        <v>9191.8508448000011</v>
      </c>
      <c r="U69">
        <v>9</v>
      </c>
      <c r="V69" s="39">
        <f>+retribucións!$E$60</f>
        <v>6319.04</v>
      </c>
      <c r="W69" s="39">
        <f>+retribucións!$H$60/2</f>
        <v>9313.4693142399992</v>
      </c>
      <c r="X69" s="39">
        <f t="shared" si="1"/>
        <v>121.61846943999808</v>
      </c>
    </row>
    <row r="70" spans="1:24" x14ac:dyDescent="0.25">
      <c r="A70" s="13" t="s">
        <v>17</v>
      </c>
      <c r="B70" s="37" t="s">
        <v>6896</v>
      </c>
      <c r="C70" s="27" t="s">
        <v>6698</v>
      </c>
      <c r="D70" t="s">
        <v>6699</v>
      </c>
      <c r="E70" t="s">
        <v>6893</v>
      </c>
      <c r="F70" s="27" t="s">
        <v>6698</v>
      </c>
      <c r="G70" t="s">
        <v>6712</v>
      </c>
      <c r="H70" t="s">
        <v>6897</v>
      </c>
      <c r="I70" t="s">
        <v>6898</v>
      </c>
      <c r="J70" t="s">
        <v>1348</v>
      </c>
      <c r="K70" s="27" t="s">
        <v>118</v>
      </c>
      <c r="L70" s="27" t="s">
        <v>1349</v>
      </c>
      <c r="M70" s="37" t="s">
        <v>1350</v>
      </c>
      <c r="N70" s="37" t="s">
        <v>6703</v>
      </c>
      <c r="O70" s="38">
        <v>6003</v>
      </c>
      <c r="P70" s="38"/>
      <c r="Q70" t="s">
        <v>3410</v>
      </c>
      <c r="R70" s="39"/>
      <c r="S70">
        <v>949</v>
      </c>
      <c r="T70" s="39">
        <f>+retribucións!$H$71/2</f>
        <v>9191.8508448000011</v>
      </c>
      <c r="U70">
        <v>9</v>
      </c>
      <c r="V70" s="39">
        <f>+retribucións!$E$60</f>
        <v>6319.04</v>
      </c>
      <c r="W70" s="39">
        <f>+retribucións!$H$60/2</f>
        <v>9313.4693142399992</v>
      </c>
      <c r="X70" s="39">
        <f t="shared" si="1"/>
        <v>121.61846943999808</v>
      </c>
    </row>
    <row r="71" spans="1:24" x14ac:dyDescent="0.25">
      <c r="A71" s="13" t="s">
        <v>17</v>
      </c>
      <c r="B71" s="37" t="s">
        <v>6900</v>
      </c>
      <c r="C71" s="27" t="s">
        <v>6698</v>
      </c>
      <c r="D71" t="s">
        <v>6699</v>
      </c>
      <c r="E71" t="s">
        <v>6899</v>
      </c>
      <c r="F71" s="27" t="s">
        <v>6698</v>
      </c>
      <c r="G71" t="s">
        <v>6712</v>
      </c>
      <c r="H71" t="s">
        <v>6901</v>
      </c>
      <c r="I71" t="s">
        <v>6902</v>
      </c>
      <c r="J71" t="s">
        <v>1348</v>
      </c>
      <c r="K71" s="27" t="s">
        <v>118</v>
      </c>
      <c r="L71" s="27" t="s">
        <v>1349</v>
      </c>
      <c r="M71" s="37" t="s">
        <v>1350</v>
      </c>
      <c r="N71" s="37" t="s">
        <v>6703</v>
      </c>
      <c r="O71" s="38">
        <v>6003</v>
      </c>
      <c r="P71" s="38"/>
      <c r="Q71" t="s">
        <v>3410</v>
      </c>
      <c r="R71" s="39"/>
      <c r="S71">
        <v>949</v>
      </c>
      <c r="T71" s="39">
        <f>+retribucións!$H$71/2</f>
        <v>9191.8508448000011</v>
      </c>
      <c r="U71">
        <v>9</v>
      </c>
      <c r="V71" s="39">
        <f>+retribucións!$E$60</f>
        <v>6319.04</v>
      </c>
      <c r="W71" s="39">
        <f>+retribucións!$H$60/2</f>
        <v>9313.4693142399992</v>
      </c>
      <c r="X71" s="39">
        <f t="shared" si="1"/>
        <v>121.61846943999808</v>
      </c>
    </row>
    <row r="72" spans="1:24" x14ac:dyDescent="0.25">
      <c r="A72" s="13" t="s">
        <v>17</v>
      </c>
      <c r="B72" s="37" t="s">
        <v>6903</v>
      </c>
      <c r="C72" s="27" t="s">
        <v>6698</v>
      </c>
      <c r="D72" t="s">
        <v>6699</v>
      </c>
      <c r="E72" t="s">
        <v>6899</v>
      </c>
      <c r="F72" s="27" t="s">
        <v>6698</v>
      </c>
      <c r="G72" t="s">
        <v>6712</v>
      </c>
      <c r="H72" t="s">
        <v>2819</v>
      </c>
      <c r="I72" t="s">
        <v>6904</v>
      </c>
      <c r="J72" t="s">
        <v>1348</v>
      </c>
      <c r="K72" s="27" t="s">
        <v>118</v>
      </c>
      <c r="L72" s="27" t="s">
        <v>1349</v>
      </c>
      <c r="M72" s="37" t="s">
        <v>1350</v>
      </c>
      <c r="N72" s="37" t="s">
        <v>6703</v>
      </c>
      <c r="O72" s="38">
        <v>6003</v>
      </c>
      <c r="P72" s="38"/>
      <c r="Q72" t="s">
        <v>3410</v>
      </c>
      <c r="R72" s="39"/>
      <c r="S72">
        <v>949</v>
      </c>
      <c r="T72" s="39">
        <f>+retribucións!$H$71/2</f>
        <v>9191.8508448000011</v>
      </c>
      <c r="U72">
        <v>9</v>
      </c>
      <c r="V72" s="39">
        <f>+retribucións!$E$60</f>
        <v>6319.04</v>
      </c>
      <c r="W72" s="39">
        <f>+retribucións!$H$60/2</f>
        <v>9313.4693142399992</v>
      </c>
      <c r="X72" s="39">
        <f t="shared" si="1"/>
        <v>121.61846943999808</v>
      </c>
    </row>
    <row r="73" spans="1:24" x14ac:dyDescent="0.25">
      <c r="A73" s="13" t="s">
        <v>17</v>
      </c>
      <c r="B73" s="37" t="s">
        <v>6905</v>
      </c>
      <c r="C73" s="27" t="s">
        <v>6698</v>
      </c>
      <c r="D73" t="s">
        <v>6699</v>
      </c>
      <c r="E73" t="s">
        <v>6899</v>
      </c>
      <c r="F73" s="27" t="s">
        <v>6698</v>
      </c>
      <c r="G73" t="s">
        <v>6712</v>
      </c>
      <c r="H73" t="s">
        <v>4275</v>
      </c>
      <c r="I73" t="s">
        <v>6906</v>
      </c>
      <c r="J73" t="s">
        <v>1348</v>
      </c>
      <c r="K73" s="27" t="s">
        <v>118</v>
      </c>
      <c r="L73" s="27" t="s">
        <v>1349</v>
      </c>
      <c r="M73" s="37" t="s">
        <v>1350</v>
      </c>
      <c r="N73" s="37" t="s">
        <v>6703</v>
      </c>
      <c r="O73" s="38">
        <v>6003</v>
      </c>
      <c r="P73" s="38"/>
      <c r="Q73" t="s">
        <v>3410</v>
      </c>
      <c r="R73" s="39"/>
      <c r="S73">
        <v>949</v>
      </c>
      <c r="T73" s="39">
        <f>+retribucións!$H$71/2</f>
        <v>9191.8508448000011</v>
      </c>
      <c r="U73">
        <v>9</v>
      </c>
      <c r="V73" s="39">
        <f>+retribucións!$E$60</f>
        <v>6319.04</v>
      </c>
      <c r="W73" s="39">
        <f>+retribucións!$H$60/2</f>
        <v>9313.4693142399992</v>
      </c>
      <c r="X73" s="39">
        <f t="shared" si="1"/>
        <v>121.61846943999808</v>
      </c>
    </row>
    <row r="74" spans="1:24" x14ac:dyDescent="0.25">
      <c r="A74" s="13" t="s">
        <v>17</v>
      </c>
      <c r="B74" s="37" t="s">
        <v>6908</v>
      </c>
      <c r="C74" s="27" t="s">
        <v>6698</v>
      </c>
      <c r="D74" t="s">
        <v>6699</v>
      </c>
      <c r="E74" t="s">
        <v>6907</v>
      </c>
      <c r="F74" s="27" t="s">
        <v>6698</v>
      </c>
      <c r="G74" t="s">
        <v>6712</v>
      </c>
      <c r="H74" t="s">
        <v>3440</v>
      </c>
      <c r="I74" t="s">
        <v>6909</v>
      </c>
      <c r="J74" t="s">
        <v>1348</v>
      </c>
      <c r="K74" s="27" t="s">
        <v>118</v>
      </c>
      <c r="L74" s="27" t="s">
        <v>1349</v>
      </c>
      <c r="M74" s="37" t="s">
        <v>1350</v>
      </c>
      <c r="N74" s="37" t="s">
        <v>6703</v>
      </c>
      <c r="O74" s="38">
        <v>6003</v>
      </c>
      <c r="P74" s="38"/>
      <c r="Q74" t="s">
        <v>3410</v>
      </c>
      <c r="R74" s="39"/>
      <c r="S74">
        <v>949</v>
      </c>
      <c r="T74" s="39">
        <f>+retribucións!$H$71/2</f>
        <v>9191.8508448000011</v>
      </c>
      <c r="U74">
        <v>9</v>
      </c>
      <c r="V74" s="39">
        <f>+retribucións!$E$60</f>
        <v>6319.04</v>
      </c>
      <c r="W74" s="39">
        <f>+retribucións!$H$60/2</f>
        <v>9313.4693142399992</v>
      </c>
      <c r="X74" s="39">
        <f t="shared" si="1"/>
        <v>121.61846943999808</v>
      </c>
    </row>
    <row r="75" spans="1:24" x14ac:dyDescent="0.25">
      <c r="A75" s="13" t="s">
        <v>17</v>
      </c>
      <c r="B75" s="37" t="s">
        <v>6910</v>
      </c>
      <c r="C75" s="27" t="s">
        <v>6698</v>
      </c>
      <c r="D75" t="s">
        <v>6699</v>
      </c>
      <c r="E75" t="s">
        <v>6911</v>
      </c>
      <c r="F75" s="27" t="s">
        <v>6698</v>
      </c>
      <c r="G75" t="s">
        <v>6712</v>
      </c>
      <c r="H75" t="s">
        <v>6912</v>
      </c>
      <c r="I75" t="s">
        <v>6913</v>
      </c>
      <c r="J75" t="s">
        <v>1348</v>
      </c>
      <c r="K75" s="27" t="s">
        <v>118</v>
      </c>
      <c r="L75" s="27" t="s">
        <v>1349</v>
      </c>
      <c r="M75" s="37" t="s">
        <v>1350</v>
      </c>
      <c r="N75" s="37" t="s">
        <v>6703</v>
      </c>
      <c r="O75" s="38">
        <v>6003</v>
      </c>
      <c r="P75" s="38"/>
      <c r="Q75" t="s">
        <v>3410</v>
      </c>
      <c r="R75" s="39"/>
      <c r="S75">
        <v>949</v>
      </c>
      <c r="T75" s="39">
        <f>+retribucións!$H$71/2</f>
        <v>9191.8508448000011</v>
      </c>
      <c r="U75">
        <v>9</v>
      </c>
      <c r="V75" s="39">
        <f>+retribucións!$E$60</f>
        <v>6319.04</v>
      </c>
      <c r="W75" s="39">
        <f>+retribucións!$H$60/2</f>
        <v>9313.4693142399992</v>
      </c>
      <c r="X75" s="39">
        <f t="shared" si="1"/>
        <v>121.61846943999808</v>
      </c>
    </row>
    <row r="76" spans="1:24" x14ac:dyDescent="0.25">
      <c r="A76" s="13" t="s">
        <v>17</v>
      </c>
      <c r="B76" s="37" t="s">
        <v>6914</v>
      </c>
      <c r="C76" s="27" t="s">
        <v>6698</v>
      </c>
      <c r="D76" t="s">
        <v>6699</v>
      </c>
      <c r="E76" t="s">
        <v>6911</v>
      </c>
      <c r="F76" s="27" t="s">
        <v>6698</v>
      </c>
      <c r="G76" t="s">
        <v>6712</v>
      </c>
      <c r="H76" t="s">
        <v>2573</v>
      </c>
      <c r="I76" t="s">
        <v>6915</v>
      </c>
      <c r="J76" t="s">
        <v>1348</v>
      </c>
      <c r="K76" s="27" t="s">
        <v>118</v>
      </c>
      <c r="L76" s="27" t="s">
        <v>1349</v>
      </c>
      <c r="M76" s="37" t="s">
        <v>1350</v>
      </c>
      <c r="N76" s="37" t="s">
        <v>6703</v>
      </c>
      <c r="O76" s="38">
        <v>6003</v>
      </c>
      <c r="P76" s="38"/>
      <c r="Q76" t="s">
        <v>3410</v>
      </c>
      <c r="R76" s="39"/>
      <c r="S76">
        <v>949</v>
      </c>
      <c r="T76" s="39">
        <f>+retribucións!$H$71/2</f>
        <v>9191.8508448000011</v>
      </c>
      <c r="U76">
        <v>9</v>
      </c>
      <c r="V76" s="39">
        <f>+retribucións!$E$60</f>
        <v>6319.04</v>
      </c>
      <c r="W76" s="39">
        <f>+retribucións!$H$60/2</f>
        <v>9313.4693142399992</v>
      </c>
      <c r="X76" s="39">
        <f t="shared" si="1"/>
        <v>121.61846943999808</v>
      </c>
    </row>
    <row r="77" spans="1:24" x14ac:dyDescent="0.25">
      <c r="A77" s="13" t="s">
        <v>17</v>
      </c>
      <c r="B77" s="37" t="s">
        <v>6917</v>
      </c>
      <c r="C77" s="27" t="s">
        <v>6698</v>
      </c>
      <c r="D77" t="s">
        <v>6699</v>
      </c>
      <c r="E77" t="s">
        <v>6916</v>
      </c>
      <c r="F77" s="27" t="s">
        <v>6698</v>
      </c>
      <c r="G77" t="s">
        <v>6712</v>
      </c>
      <c r="H77" t="s">
        <v>2582</v>
      </c>
      <c r="I77" t="s">
        <v>6918</v>
      </c>
      <c r="J77" t="s">
        <v>1348</v>
      </c>
      <c r="K77" s="27" t="s">
        <v>118</v>
      </c>
      <c r="L77" s="27" t="s">
        <v>1349</v>
      </c>
      <c r="M77" s="37" t="s">
        <v>1350</v>
      </c>
      <c r="N77" s="37" t="s">
        <v>6703</v>
      </c>
      <c r="O77" s="38">
        <v>6003</v>
      </c>
      <c r="P77" s="38"/>
      <c r="Q77" t="s">
        <v>3410</v>
      </c>
      <c r="R77" s="39"/>
      <c r="S77">
        <v>949</v>
      </c>
      <c r="T77" s="39">
        <f>+retribucións!$H$71/2</f>
        <v>9191.8508448000011</v>
      </c>
      <c r="U77">
        <v>9</v>
      </c>
      <c r="V77" s="39">
        <f>+retribucións!$E$60</f>
        <v>6319.04</v>
      </c>
      <c r="W77" s="39">
        <f>+retribucións!$H$60/2</f>
        <v>9313.4693142399992</v>
      </c>
      <c r="X77" s="39">
        <f t="shared" si="1"/>
        <v>121.61846943999808</v>
      </c>
    </row>
    <row r="78" spans="1:24" x14ac:dyDescent="0.25">
      <c r="A78" s="13" t="s">
        <v>17</v>
      </c>
      <c r="B78" s="37" t="s">
        <v>6919</v>
      </c>
      <c r="C78" s="27" t="s">
        <v>6698</v>
      </c>
      <c r="D78" t="s">
        <v>6699</v>
      </c>
      <c r="E78" t="s">
        <v>6916</v>
      </c>
      <c r="F78" s="27" t="s">
        <v>6698</v>
      </c>
      <c r="G78" t="s">
        <v>6712</v>
      </c>
      <c r="H78" t="s">
        <v>3457</v>
      </c>
      <c r="I78" t="s">
        <v>6920</v>
      </c>
      <c r="J78" t="s">
        <v>1348</v>
      </c>
      <c r="K78" s="27" t="s">
        <v>118</v>
      </c>
      <c r="L78" s="27" t="s">
        <v>1349</v>
      </c>
      <c r="M78" s="37" t="s">
        <v>1350</v>
      </c>
      <c r="N78" s="37" t="s">
        <v>6703</v>
      </c>
      <c r="O78" s="38">
        <v>6003</v>
      </c>
      <c r="P78" s="38"/>
      <c r="Q78" t="s">
        <v>3410</v>
      </c>
      <c r="R78" s="39"/>
      <c r="S78">
        <v>949</v>
      </c>
      <c r="T78" s="39">
        <f>+retribucións!$H$71/2</f>
        <v>9191.8508448000011</v>
      </c>
      <c r="U78">
        <v>9</v>
      </c>
      <c r="V78" s="39">
        <f>+retribucións!$E$60</f>
        <v>6319.04</v>
      </c>
      <c r="W78" s="39">
        <f>+retribucións!$H$60/2</f>
        <v>9313.4693142399992</v>
      </c>
      <c r="X78" s="39">
        <f t="shared" si="1"/>
        <v>121.61846943999808</v>
      </c>
    </row>
    <row r="79" spans="1:24" x14ac:dyDescent="0.25">
      <c r="A79" s="13" t="s">
        <v>17</v>
      </c>
      <c r="B79" s="37" t="s">
        <v>6922</v>
      </c>
      <c r="C79" s="27" t="s">
        <v>6698</v>
      </c>
      <c r="D79" t="s">
        <v>6699</v>
      </c>
      <c r="E79" t="s">
        <v>6921</v>
      </c>
      <c r="F79" s="27" t="s">
        <v>6698</v>
      </c>
      <c r="G79" t="s">
        <v>6712</v>
      </c>
      <c r="H79" t="s">
        <v>2589</v>
      </c>
      <c r="I79" t="s">
        <v>6923</v>
      </c>
      <c r="J79" t="s">
        <v>1348</v>
      </c>
      <c r="K79" s="27" t="s">
        <v>118</v>
      </c>
      <c r="L79" s="27" t="s">
        <v>1349</v>
      </c>
      <c r="M79" s="37" t="s">
        <v>1350</v>
      </c>
      <c r="N79" s="37" t="s">
        <v>6703</v>
      </c>
      <c r="O79" s="38">
        <v>6003</v>
      </c>
      <c r="P79" s="38"/>
      <c r="Q79" t="s">
        <v>3410</v>
      </c>
      <c r="R79" s="39"/>
      <c r="S79">
        <v>949</v>
      </c>
      <c r="T79" s="39">
        <f>+retribucións!$H$71/2</f>
        <v>9191.8508448000011</v>
      </c>
      <c r="U79">
        <v>9</v>
      </c>
      <c r="V79" s="39">
        <f>+retribucións!$E$60</f>
        <v>6319.04</v>
      </c>
      <c r="W79" s="39">
        <f>+retribucións!$H$60/2</f>
        <v>9313.4693142399992</v>
      </c>
      <c r="X79" s="39">
        <f t="shared" si="1"/>
        <v>121.61846943999808</v>
      </c>
    </row>
    <row r="80" spans="1:24" x14ac:dyDescent="0.25">
      <c r="A80" s="13" t="s">
        <v>17</v>
      </c>
      <c r="B80" s="37" t="s">
        <v>6924</v>
      </c>
      <c r="C80" s="27" t="s">
        <v>6698</v>
      </c>
      <c r="D80" t="s">
        <v>6699</v>
      </c>
      <c r="E80" t="s">
        <v>6921</v>
      </c>
      <c r="F80" s="27" t="s">
        <v>6698</v>
      </c>
      <c r="G80" t="s">
        <v>6712</v>
      </c>
      <c r="H80" t="s">
        <v>3473</v>
      </c>
      <c r="I80" t="s">
        <v>6925</v>
      </c>
      <c r="J80" t="s">
        <v>1348</v>
      </c>
      <c r="K80" s="27" t="s">
        <v>118</v>
      </c>
      <c r="L80" s="27" t="s">
        <v>1349</v>
      </c>
      <c r="M80" s="37" t="s">
        <v>1350</v>
      </c>
      <c r="N80" s="37" t="s">
        <v>6703</v>
      </c>
      <c r="O80" s="38">
        <v>6003</v>
      </c>
      <c r="P80" s="38"/>
      <c r="Q80" t="s">
        <v>3410</v>
      </c>
      <c r="R80" s="39"/>
      <c r="S80">
        <v>949</v>
      </c>
      <c r="T80" s="39">
        <f>+retribucións!$H$71/2</f>
        <v>9191.8508448000011</v>
      </c>
      <c r="U80">
        <v>9</v>
      </c>
      <c r="V80" s="39">
        <f>+retribucións!$E$60</f>
        <v>6319.04</v>
      </c>
      <c r="W80" s="39">
        <f>+retribucións!$H$60/2</f>
        <v>9313.4693142399992</v>
      </c>
      <c r="X80" s="39">
        <f t="shared" si="1"/>
        <v>121.61846943999808</v>
      </c>
    </row>
    <row r="81" spans="1:24" x14ac:dyDescent="0.25">
      <c r="A81" s="13" t="s">
        <v>17</v>
      </c>
      <c r="B81" s="37" t="s">
        <v>6927</v>
      </c>
      <c r="C81" s="27" t="s">
        <v>6698</v>
      </c>
      <c r="D81" t="s">
        <v>6699</v>
      </c>
      <c r="E81" t="s">
        <v>6928</v>
      </c>
      <c r="F81" s="27" t="s">
        <v>6698</v>
      </c>
      <c r="G81" t="s">
        <v>6712</v>
      </c>
      <c r="H81" t="s">
        <v>6929</v>
      </c>
      <c r="I81" t="s">
        <v>6930</v>
      </c>
      <c r="J81" t="s">
        <v>1348</v>
      </c>
      <c r="K81" s="27" t="s">
        <v>118</v>
      </c>
      <c r="L81" s="27" t="s">
        <v>1349</v>
      </c>
      <c r="M81" s="37" t="s">
        <v>1350</v>
      </c>
      <c r="N81" s="37" t="s">
        <v>6703</v>
      </c>
      <c r="O81" s="38">
        <v>6003</v>
      </c>
      <c r="P81" s="38"/>
      <c r="Q81" t="s">
        <v>3410</v>
      </c>
      <c r="R81" s="39"/>
      <c r="S81">
        <v>949</v>
      </c>
      <c r="T81" s="39">
        <f>+retribucións!$H$71/2</f>
        <v>9191.8508448000011</v>
      </c>
      <c r="U81">
        <v>9</v>
      </c>
      <c r="V81" s="39">
        <f>+retribucións!$E$60</f>
        <v>6319.04</v>
      </c>
      <c r="W81" s="39">
        <f>+retribucións!$H$60/2</f>
        <v>9313.4693142399992</v>
      </c>
      <c r="X81" s="39">
        <f t="shared" si="1"/>
        <v>121.61846943999808</v>
      </c>
    </row>
    <row r="82" spans="1:24" x14ac:dyDescent="0.25">
      <c r="A82" s="13" t="s">
        <v>17</v>
      </c>
      <c r="B82" s="37" t="s">
        <v>6932</v>
      </c>
      <c r="C82" s="27" t="s">
        <v>6698</v>
      </c>
      <c r="D82" t="s">
        <v>6699</v>
      </c>
      <c r="E82" t="s">
        <v>6928</v>
      </c>
      <c r="F82" s="27" t="s">
        <v>6698</v>
      </c>
      <c r="G82" t="s">
        <v>6712</v>
      </c>
      <c r="H82" t="s">
        <v>4282</v>
      </c>
      <c r="I82" t="s">
        <v>6933</v>
      </c>
      <c r="J82" t="s">
        <v>1348</v>
      </c>
      <c r="K82" s="27" t="s">
        <v>118</v>
      </c>
      <c r="L82" s="27" t="s">
        <v>1349</v>
      </c>
      <c r="M82" s="37" t="s">
        <v>1350</v>
      </c>
      <c r="N82" s="37" t="s">
        <v>6703</v>
      </c>
      <c r="O82" s="38">
        <v>6003</v>
      </c>
      <c r="P82" s="38"/>
      <c r="Q82" t="s">
        <v>3410</v>
      </c>
      <c r="R82" s="39"/>
      <c r="S82">
        <v>949</v>
      </c>
      <c r="T82" s="39">
        <f>+retribucións!$H$71/2</f>
        <v>9191.8508448000011</v>
      </c>
      <c r="U82">
        <v>9</v>
      </c>
      <c r="V82" s="39">
        <f>+retribucións!$E$60</f>
        <v>6319.04</v>
      </c>
      <c r="W82" s="39">
        <f>+retribucións!$H$60/2</f>
        <v>9313.4693142399992</v>
      </c>
      <c r="X82" s="39">
        <f t="shared" si="1"/>
        <v>121.61846943999808</v>
      </c>
    </row>
    <row r="83" spans="1:24" x14ac:dyDescent="0.25">
      <c r="A83" s="13" t="s">
        <v>17</v>
      </c>
      <c r="B83" s="37" t="s">
        <v>6934</v>
      </c>
      <c r="C83" s="27" t="s">
        <v>6698</v>
      </c>
      <c r="D83" t="s">
        <v>6699</v>
      </c>
      <c r="E83" t="s">
        <v>6928</v>
      </c>
      <c r="F83" s="27" t="s">
        <v>6698</v>
      </c>
      <c r="G83" t="s">
        <v>6712</v>
      </c>
      <c r="H83" t="s">
        <v>4510</v>
      </c>
      <c r="I83" t="s">
        <v>6935</v>
      </c>
      <c r="J83" t="s">
        <v>1348</v>
      </c>
      <c r="K83" s="27" t="s">
        <v>118</v>
      </c>
      <c r="L83" s="27" t="s">
        <v>1349</v>
      </c>
      <c r="M83" s="37" t="s">
        <v>1350</v>
      </c>
      <c r="N83" s="37" t="s">
        <v>6703</v>
      </c>
      <c r="O83" s="38">
        <v>6003</v>
      </c>
      <c r="P83" s="38"/>
      <c r="Q83" t="s">
        <v>3410</v>
      </c>
      <c r="R83" s="39"/>
      <c r="S83">
        <v>949</v>
      </c>
      <c r="T83" s="39">
        <f>+retribucións!$H$71/2</f>
        <v>9191.8508448000011</v>
      </c>
      <c r="U83">
        <v>9</v>
      </c>
      <c r="V83" s="39">
        <f>+retribucións!$E$60</f>
        <v>6319.04</v>
      </c>
      <c r="W83" s="39">
        <f>+retribucións!$H$60/2</f>
        <v>9313.4693142399992</v>
      </c>
      <c r="X83" s="39">
        <f t="shared" si="1"/>
        <v>121.61846943999808</v>
      </c>
    </row>
    <row r="84" spans="1:24" x14ac:dyDescent="0.25">
      <c r="A84" s="13" t="s">
        <v>17</v>
      </c>
      <c r="B84" s="37" t="s">
        <v>6936</v>
      </c>
      <c r="C84" s="27" t="s">
        <v>6698</v>
      </c>
      <c r="D84" t="s">
        <v>6699</v>
      </c>
      <c r="E84" t="s">
        <v>6928</v>
      </c>
      <c r="F84" s="27" t="s">
        <v>6698</v>
      </c>
      <c r="G84" t="s">
        <v>6712</v>
      </c>
      <c r="H84" t="s">
        <v>4510</v>
      </c>
      <c r="I84" t="s">
        <v>6937</v>
      </c>
      <c r="J84" t="s">
        <v>1348</v>
      </c>
      <c r="K84" s="27" t="s">
        <v>118</v>
      </c>
      <c r="L84" s="27" t="s">
        <v>1349</v>
      </c>
      <c r="M84" s="37" t="s">
        <v>1350</v>
      </c>
      <c r="N84" s="37" t="s">
        <v>6703</v>
      </c>
      <c r="O84" s="38">
        <v>6003</v>
      </c>
      <c r="P84" s="38"/>
      <c r="Q84" t="s">
        <v>3410</v>
      </c>
      <c r="R84" s="39"/>
      <c r="S84">
        <v>949</v>
      </c>
      <c r="T84" s="39">
        <f>+retribucións!$H$71/2</f>
        <v>9191.8508448000011</v>
      </c>
      <c r="U84">
        <v>9</v>
      </c>
      <c r="V84" s="39">
        <f>+retribucións!$E$60</f>
        <v>6319.04</v>
      </c>
      <c r="W84" s="39">
        <f>+retribucións!$H$60/2</f>
        <v>9313.4693142399992</v>
      </c>
      <c r="X84" s="39">
        <f t="shared" si="1"/>
        <v>121.61846943999808</v>
      </c>
    </row>
    <row r="85" spans="1:24" x14ac:dyDescent="0.25">
      <c r="A85" s="13" t="s">
        <v>17</v>
      </c>
      <c r="B85" s="37" t="s">
        <v>6942</v>
      </c>
      <c r="C85" s="27" t="s">
        <v>6698</v>
      </c>
      <c r="D85" t="s">
        <v>6699</v>
      </c>
      <c r="E85" t="s">
        <v>6941</v>
      </c>
      <c r="F85" s="27" t="s">
        <v>6698</v>
      </c>
      <c r="G85" t="s">
        <v>6712</v>
      </c>
      <c r="H85" t="s">
        <v>3578</v>
      </c>
      <c r="I85" t="s">
        <v>6943</v>
      </c>
      <c r="J85" t="s">
        <v>1348</v>
      </c>
      <c r="K85" s="27" t="s">
        <v>118</v>
      </c>
      <c r="L85" s="27" t="s">
        <v>1349</v>
      </c>
      <c r="M85" s="37" t="s">
        <v>1350</v>
      </c>
      <c r="N85" s="37" t="s">
        <v>6703</v>
      </c>
      <c r="O85" s="38">
        <v>6003</v>
      </c>
      <c r="P85" s="38"/>
      <c r="Q85" t="s">
        <v>3410</v>
      </c>
      <c r="R85" s="39"/>
      <c r="S85">
        <v>949</v>
      </c>
      <c r="T85" s="39">
        <f>+retribucións!$H$71/2</f>
        <v>9191.8508448000011</v>
      </c>
      <c r="U85">
        <v>9</v>
      </c>
      <c r="V85" s="39">
        <f>+retribucións!$E$60</f>
        <v>6319.04</v>
      </c>
      <c r="W85" s="39">
        <f>+retribucións!$H$60/2</f>
        <v>9313.4693142399992</v>
      </c>
      <c r="X85" s="39">
        <f t="shared" si="1"/>
        <v>121.61846943999808</v>
      </c>
    </row>
    <row r="86" spans="1:24" x14ac:dyDescent="0.25">
      <c r="A86" s="13" t="s">
        <v>17</v>
      </c>
      <c r="B86" s="37" t="s">
        <v>6946</v>
      </c>
      <c r="C86" s="27" t="s">
        <v>6698</v>
      </c>
      <c r="D86" t="s">
        <v>6699</v>
      </c>
      <c r="E86" t="s">
        <v>6945</v>
      </c>
      <c r="F86" s="27" t="s">
        <v>6698</v>
      </c>
      <c r="G86" t="s">
        <v>6712</v>
      </c>
      <c r="H86" t="s">
        <v>3595</v>
      </c>
      <c r="I86" t="s">
        <v>6947</v>
      </c>
      <c r="J86" t="s">
        <v>1348</v>
      </c>
      <c r="K86" s="27" t="s">
        <v>118</v>
      </c>
      <c r="L86" s="27" t="s">
        <v>1349</v>
      </c>
      <c r="M86" s="37" t="s">
        <v>1350</v>
      </c>
      <c r="N86" s="37" t="s">
        <v>6703</v>
      </c>
      <c r="O86" s="38">
        <v>6003</v>
      </c>
      <c r="P86" s="38"/>
      <c r="Q86" t="s">
        <v>3410</v>
      </c>
      <c r="R86" s="39"/>
      <c r="S86">
        <v>949</v>
      </c>
      <c r="T86" s="39">
        <f>+retribucións!$H$71/2</f>
        <v>9191.8508448000011</v>
      </c>
      <c r="U86">
        <v>9</v>
      </c>
      <c r="V86" s="39">
        <f>+retribucións!$E$60</f>
        <v>6319.04</v>
      </c>
      <c r="W86" s="39">
        <f>+retribucións!$H$60/2</f>
        <v>9313.4693142399992</v>
      </c>
      <c r="X86" s="39">
        <f t="shared" si="1"/>
        <v>121.61846943999808</v>
      </c>
    </row>
    <row r="87" spans="1:24" x14ac:dyDescent="0.25">
      <c r="A87" s="13" t="s">
        <v>17</v>
      </c>
      <c r="B87" s="37" t="s">
        <v>6949</v>
      </c>
      <c r="C87" s="27" t="s">
        <v>6698</v>
      </c>
      <c r="D87" t="s">
        <v>6699</v>
      </c>
      <c r="E87" t="s">
        <v>6948</v>
      </c>
      <c r="F87" s="27" t="s">
        <v>6698</v>
      </c>
      <c r="G87" t="s">
        <v>6712</v>
      </c>
      <c r="H87" t="s">
        <v>3600</v>
      </c>
      <c r="I87" t="s">
        <v>6950</v>
      </c>
      <c r="J87" t="s">
        <v>1348</v>
      </c>
      <c r="K87" s="27" t="s">
        <v>118</v>
      </c>
      <c r="L87" s="27" t="s">
        <v>1349</v>
      </c>
      <c r="M87" s="37" t="s">
        <v>1350</v>
      </c>
      <c r="N87" s="37" t="s">
        <v>6703</v>
      </c>
      <c r="O87" s="38">
        <v>6003</v>
      </c>
      <c r="P87" s="38"/>
      <c r="Q87" t="s">
        <v>3410</v>
      </c>
      <c r="R87" s="39"/>
      <c r="S87">
        <v>949</v>
      </c>
      <c r="T87" s="39">
        <f>+retribucións!$H$71/2</f>
        <v>9191.8508448000011</v>
      </c>
      <c r="U87">
        <v>9</v>
      </c>
      <c r="V87" s="39">
        <f>+retribucións!$E$60</f>
        <v>6319.04</v>
      </c>
      <c r="W87" s="39">
        <f>+retribucións!$H$60/2</f>
        <v>9313.4693142399992</v>
      </c>
      <c r="X87" s="39">
        <f t="shared" si="1"/>
        <v>121.61846943999808</v>
      </c>
    </row>
    <row r="88" spans="1:24" x14ac:dyDescent="0.25">
      <c r="A88" s="13" t="s">
        <v>17</v>
      </c>
      <c r="B88" s="37" t="s">
        <v>6952</v>
      </c>
      <c r="C88" s="27" t="s">
        <v>6698</v>
      </c>
      <c r="D88" t="s">
        <v>6699</v>
      </c>
      <c r="E88" t="s">
        <v>6951</v>
      </c>
      <c r="F88" s="27" t="s">
        <v>6698</v>
      </c>
      <c r="G88" t="s">
        <v>6712</v>
      </c>
      <c r="H88" t="s">
        <v>3603</v>
      </c>
      <c r="I88" t="s">
        <v>6953</v>
      </c>
      <c r="J88" t="s">
        <v>1348</v>
      </c>
      <c r="K88" s="27" t="s">
        <v>118</v>
      </c>
      <c r="L88" s="27" t="s">
        <v>1349</v>
      </c>
      <c r="M88" s="37" t="s">
        <v>1350</v>
      </c>
      <c r="N88" s="37" t="s">
        <v>6703</v>
      </c>
      <c r="O88" s="38">
        <v>6003</v>
      </c>
      <c r="P88" s="38"/>
      <c r="Q88" t="s">
        <v>3410</v>
      </c>
      <c r="R88" s="39"/>
      <c r="S88">
        <v>949</v>
      </c>
      <c r="T88" s="39">
        <f>+retribucións!$H$71/2</f>
        <v>9191.8508448000011</v>
      </c>
      <c r="U88">
        <v>9</v>
      </c>
      <c r="V88" s="39">
        <f>+retribucións!$E$60</f>
        <v>6319.04</v>
      </c>
      <c r="W88" s="39">
        <f>+retribucións!$H$60/2</f>
        <v>9313.4693142399992</v>
      </c>
      <c r="X88" s="39">
        <f t="shared" si="1"/>
        <v>121.61846943999808</v>
      </c>
    </row>
    <row r="89" spans="1:24" x14ac:dyDescent="0.25">
      <c r="A89" s="13" t="s">
        <v>17</v>
      </c>
      <c r="B89" s="37" t="s">
        <v>6954</v>
      </c>
      <c r="C89" s="27" t="s">
        <v>6698</v>
      </c>
      <c r="D89" t="s">
        <v>6699</v>
      </c>
      <c r="E89" t="s">
        <v>6951</v>
      </c>
      <c r="F89" s="27" t="s">
        <v>6698</v>
      </c>
      <c r="G89" t="s">
        <v>6712</v>
      </c>
      <c r="H89" t="s">
        <v>4007</v>
      </c>
      <c r="I89" t="s">
        <v>6955</v>
      </c>
      <c r="J89" t="s">
        <v>1348</v>
      </c>
      <c r="K89" s="27" t="s">
        <v>118</v>
      </c>
      <c r="L89" s="27" t="s">
        <v>1349</v>
      </c>
      <c r="M89" s="37" t="s">
        <v>1350</v>
      </c>
      <c r="N89" s="37" t="s">
        <v>6703</v>
      </c>
      <c r="O89" s="38">
        <v>6003</v>
      </c>
      <c r="P89" s="38"/>
      <c r="Q89" t="s">
        <v>3410</v>
      </c>
      <c r="R89" s="39"/>
      <c r="S89">
        <v>949</v>
      </c>
      <c r="T89" s="39">
        <f>+retribucións!$H$71/2</f>
        <v>9191.8508448000011</v>
      </c>
      <c r="U89">
        <v>9</v>
      </c>
      <c r="V89" s="39">
        <f>+retribucións!$E$60</f>
        <v>6319.04</v>
      </c>
      <c r="W89" s="39">
        <f>+retribucións!$H$60/2</f>
        <v>9313.4693142399992</v>
      </c>
      <c r="X89" s="39">
        <f t="shared" si="1"/>
        <v>121.61846943999808</v>
      </c>
    </row>
    <row r="90" spans="1:24" x14ac:dyDescent="0.25">
      <c r="A90" s="13" t="s">
        <v>17</v>
      </c>
      <c r="B90" s="37" t="s">
        <v>6957</v>
      </c>
      <c r="C90" s="27" t="s">
        <v>6698</v>
      </c>
      <c r="D90" t="s">
        <v>6699</v>
      </c>
      <c r="E90" t="s">
        <v>6956</v>
      </c>
      <c r="F90" s="27" t="s">
        <v>6698</v>
      </c>
      <c r="G90" t="s">
        <v>6712</v>
      </c>
      <c r="H90" t="s">
        <v>3608</v>
      </c>
      <c r="I90" t="s">
        <v>6958</v>
      </c>
      <c r="J90" t="s">
        <v>1348</v>
      </c>
      <c r="K90" s="27" t="s">
        <v>118</v>
      </c>
      <c r="L90" s="27" t="s">
        <v>1349</v>
      </c>
      <c r="M90" s="37" t="s">
        <v>1350</v>
      </c>
      <c r="N90" s="37" t="s">
        <v>6703</v>
      </c>
      <c r="O90" s="38">
        <v>6003</v>
      </c>
      <c r="P90" s="38"/>
      <c r="Q90" t="s">
        <v>3410</v>
      </c>
      <c r="R90" s="39"/>
      <c r="S90">
        <v>949</v>
      </c>
      <c r="T90" s="39">
        <f>+retribucións!$H$71/2</f>
        <v>9191.8508448000011</v>
      </c>
      <c r="U90">
        <v>9</v>
      </c>
      <c r="V90" s="39">
        <f>+retribucións!$E$60</f>
        <v>6319.04</v>
      </c>
      <c r="W90" s="39">
        <f>+retribucións!$H$60/2</f>
        <v>9313.4693142399992</v>
      </c>
      <c r="X90" s="39">
        <f t="shared" si="1"/>
        <v>121.61846943999808</v>
      </c>
    </row>
    <row r="91" spans="1:24" x14ac:dyDescent="0.25">
      <c r="A91" s="13" t="s">
        <v>17</v>
      </c>
      <c r="B91" s="37" t="s">
        <v>6960</v>
      </c>
      <c r="C91" s="27" t="s">
        <v>6698</v>
      </c>
      <c r="D91" t="s">
        <v>6699</v>
      </c>
      <c r="E91" t="s">
        <v>6777</v>
      </c>
      <c r="F91" s="27" t="s">
        <v>6698</v>
      </c>
      <c r="G91" t="s">
        <v>6712</v>
      </c>
      <c r="H91" t="s">
        <v>3634</v>
      </c>
      <c r="I91" t="s">
        <v>6961</v>
      </c>
      <c r="J91" t="s">
        <v>1348</v>
      </c>
      <c r="K91" s="27" t="s">
        <v>118</v>
      </c>
      <c r="L91" s="27" t="s">
        <v>1349</v>
      </c>
      <c r="M91" s="37" t="s">
        <v>1350</v>
      </c>
      <c r="N91" s="37" t="s">
        <v>6703</v>
      </c>
      <c r="O91" s="38">
        <v>6003</v>
      </c>
      <c r="P91" s="38"/>
      <c r="Q91" t="s">
        <v>3410</v>
      </c>
      <c r="R91" s="39"/>
      <c r="S91">
        <v>949</v>
      </c>
      <c r="T91" s="39">
        <f>+retribucións!$H$71/2</f>
        <v>9191.8508448000011</v>
      </c>
      <c r="U91">
        <v>9</v>
      </c>
      <c r="V91" s="39">
        <f>+retribucións!$E$60</f>
        <v>6319.04</v>
      </c>
      <c r="W91" s="39">
        <f>+retribucións!$H$60/2</f>
        <v>9313.4693142399992</v>
      </c>
      <c r="X91" s="39">
        <f t="shared" si="1"/>
        <v>121.61846943999808</v>
      </c>
    </row>
    <row r="92" spans="1:24" x14ac:dyDescent="0.25">
      <c r="A92" s="13" t="s">
        <v>17</v>
      </c>
      <c r="B92" s="37" t="s">
        <v>6962</v>
      </c>
      <c r="C92" s="27" t="s">
        <v>6698</v>
      </c>
      <c r="D92" t="s">
        <v>6699</v>
      </c>
      <c r="E92" t="s">
        <v>6777</v>
      </c>
      <c r="F92" s="27" t="s">
        <v>6698</v>
      </c>
      <c r="G92" t="s">
        <v>6712</v>
      </c>
      <c r="H92" t="s">
        <v>3634</v>
      </c>
      <c r="I92" t="s">
        <v>6963</v>
      </c>
      <c r="J92" t="s">
        <v>1348</v>
      </c>
      <c r="K92" s="27" t="s">
        <v>118</v>
      </c>
      <c r="L92" s="27" t="s">
        <v>1349</v>
      </c>
      <c r="M92" s="37" t="s">
        <v>1350</v>
      </c>
      <c r="N92" s="37" t="s">
        <v>6703</v>
      </c>
      <c r="O92" s="38">
        <v>6003</v>
      </c>
      <c r="P92" s="38"/>
      <c r="Q92" t="s">
        <v>3410</v>
      </c>
      <c r="R92" s="39"/>
      <c r="S92">
        <v>949</v>
      </c>
      <c r="T92" s="39">
        <f>+retribucións!$H$71/2</f>
        <v>9191.8508448000011</v>
      </c>
      <c r="U92">
        <v>9</v>
      </c>
      <c r="V92" s="39">
        <f>+retribucións!$E$60</f>
        <v>6319.04</v>
      </c>
      <c r="W92" s="39">
        <f>+retribucións!$H$60/2</f>
        <v>9313.4693142399992</v>
      </c>
      <c r="X92" s="39">
        <f t="shared" si="1"/>
        <v>121.61846943999808</v>
      </c>
    </row>
    <row r="93" spans="1:24" x14ac:dyDescent="0.25">
      <c r="A93" s="13" t="s">
        <v>17</v>
      </c>
      <c r="B93" s="37" t="s">
        <v>6966</v>
      </c>
      <c r="C93" s="27" t="s">
        <v>6698</v>
      </c>
      <c r="D93" t="s">
        <v>6699</v>
      </c>
      <c r="E93" t="s">
        <v>6965</v>
      </c>
      <c r="F93" s="27" t="s">
        <v>6698</v>
      </c>
      <c r="G93" t="s">
        <v>6712</v>
      </c>
      <c r="H93" t="s">
        <v>3651</v>
      </c>
      <c r="I93" t="s">
        <v>6967</v>
      </c>
      <c r="J93" t="s">
        <v>1348</v>
      </c>
      <c r="K93" s="27" t="s">
        <v>118</v>
      </c>
      <c r="L93" s="27" t="s">
        <v>1349</v>
      </c>
      <c r="M93" s="37" t="s">
        <v>1350</v>
      </c>
      <c r="N93" s="37" t="s">
        <v>6703</v>
      </c>
      <c r="O93" s="38">
        <v>6003</v>
      </c>
      <c r="P93" s="38"/>
      <c r="Q93" t="s">
        <v>3410</v>
      </c>
      <c r="R93" s="39"/>
      <c r="S93">
        <v>949</v>
      </c>
      <c r="T93" s="39">
        <f>+retribucións!$H$71/2</f>
        <v>9191.8508448000011</v>
      </c>
      <c r="U93">
        <v>9</v>
      </c>
      <c r="V93" s="39">
        <f>+retribucións!$E$60</f>
        <v>6319.04</v>
      </c>
      <c r="W93" s="39">
        <f>+retribucións!$H$60/2</f>
        <v>9313.4693142399992</v>
      </c>
      <c r="X93" s="39">
        <f t="shared" si="1"/>
        <v>121.61846943999808</v>
      </c>
    </row>
    <row r="94" spans="1:24" x14ac:dyDescent="0.25">
      <c r="A94" s="13" t="s">
        <v>17</v>
      </c>
      <c r="B94" s="37" t="s">
        <v>6969</v>
      </c>
      <c r="C94" s="27" t="s">
        <v>6698</v>
      </c>
      <c r="D94" t="s">
        <v>6699</v>
      </c>
      <c r="E94" t="s">
        <v>6968</v>
      </c>
      <c r="F94" s="27" t="s">
        <v>6698</v>
      </c>
      <c r="G94" t="s">
        <v>6712</v>
      </c>
      <c r="H94" t="s">
        <v>3668</v>
      </c>
      <c r="I94" t="s">
        <v>6970</v>
      </c>
      <c r="J94" t="s">
        <v>1348</v>
      </c>
      <c r="K94" s="27" t="s">
        <v>118</v>
      </c>
      <c r="L94" s="27" t="s">
        <v>1349</v>
      </c>
      <c r="M94" s="37" t="s">
        <v>1350</v>
      </c>
      <c r="N94" s="37" t="s">
        <v>6703</v>
      </c>
      <c r="O94" s="38">
        <v>6003</v>
      </c>
      <c r="P94" s="38"/>
      <c r="Q94" t="s">
        <v>3410</v>
      </c>
      <c r="R94" s="39"/>
      <c r="S94">
        <v>949</v>
      </c>
      <c r="T94" s="39">
        <f>+retribucións!$H$71/2</f>
        <v>9191.8508448000011</v>
      </c>
      <c r="U94">
        <v>9</v>
      </c>
      <c r="V94" s="39">
        <f>+retribucións!$E$60</f>
        <v>6319.04</v>
      </c>
      <c r="W94" s="39">
        <f>+retribucións!$H$60/2</f>
        <v>9313.4693142399992</v>
      </c>
      <c r="X94" s="39">
        <f t="shared" si="1"/>
        <v>121.61846943999808</v>
      </c>
    </row>
    <row r="95" spans="1:24" x14ac:dyDescent="0.25">
      <c r="A95" s="13" t="s">
        <v>17</v>
      </c>
      <c r="B95" s="37" t="s">
        <v>6973</v>
      </c>
      <c r="C95" s="27" t="s">
        <v>6698</v>
      </c>
      <c r="D95" t="s">
        <v>6699</v>
      </c>
      <c r="E95" t="s">
        <v>6972</v>
      </c>
      <c r="F95" s="27" t="s">
        <v>6698</v>
      </c>
      <c r="G95" t="s">
        <v>6712</v>
      </c>
      <c r="H95" t="s">
        <v>3682</v>
      </c>
      <c r="I95" t="s">
        <v>6974</v>
      </c>
      <c r="J95" t="s">
        <v>1348</v>
      </c>
      <c r="K95" s="27" t="s">
        <v>118</v>
      </c>
      <c r="L95" s="27" t="s">
        <v>1349</v>
      </c>
      <c r="M95" s="37" t="s">
        <v>1350</v>
      </c>
      <c r="N95" s="37" t="s">
        <v>6703</v>
      </c>
      <c r="O95" s="38">
        <v>6003</v>
      </c>
      <c r="P95" s="38"/>
      <c r="Q95" t="s">
        <v>3410</v>
      </c>
      <c r="R95" s="39"/>
      <c r="S95">
        <v>949</v>
      </c>
      <c r="T95" s="39">
        <f>+retribucións!$H$71/2</f>
        <v>9191.8508448000011</v>
      </c>
      <c r="U95">
        <v>9</v>
      </c>
      <c r="V95" s="39">
        <f>+retribucións!$E$60</f>
        <v>6319.04</v>
      </c>
      <c r="W95" s="39">
        <f>+retribucións!$H$60/2</f>
        <v>9313.4693142399992</v>
      </c>
      <c r="X95" s="39">
        <f t="shared" si="1"/>
        <v>121.61846943999808</v>
      </c>
    </row>
    <row r="96" spans="1:24" x14ac:dyDescent="0.25">
      <c r="A96" s="13" t="s">
        <v>17</v>
      </c>
      <c r="B96" s="37" t="s">
        <v>6977</v>
      </c>
      <c r="C96" s="27" t="s">
        <v>6698</v>
      </c>
      <c r="D96" t="s">
        <v>6699</v>
      </c>
      <c r="E96" t="s">
        <v>6976</v>
      </c>
      <c r="F96" s="27" t="s">
        <v>6698</v>
      </c>
      <c r="G96" t="s">
        <v>6712</v>
      </c>
      <c r="H96" t="s">
        <v>2692</v>
      </c>
      <c r="I96" t="s">
        <v>6978</v>
      </c>
      <c r="J96" t="s">
        <v>1348</v>
      </c>
      <c r="K96" s="27" t="s">
        <v>118</v>
      </c>
      <c r="L96" s="27" t="s">
        <v>1349</v>
      </c>
      <c r="M96" s="37" t="s">
        <v>1350</v>
      </c>
      <c r="N96" s="37" t="s">
        <v>6703</v>
      </c>
      <c r="O96" s="38">
        <v>6003</v>
      </c>
      <c r="P96" s="38"/>
      <c r="Q96" t="s">
        <v>3410</v>
      </c>
      <c r="R96" s="39"/>
      <c r="S96">
        <v>949</v>
      </c>
      <c r="T96" s="39">
        <f>+retribucións!$H$71/2</f>
        <v>9191.8508448000011</v>
      </c>
      <c r="U96">
        <v>9</v>
      </c>
      <c r="V96" s="39">
        <f>+retribucións!$E$60</f>
        <v>6319.04</v>
      </c>
      <c r="W96" s="39">
        <f>+retribucións!$H$60/2</f>
        <v>9313.4693142399992</v>
      </c>
      <c r="X96" s="39">
        <f t="shared" si="1"/>
        <v>121.61846943999808</v>
      </c>
    </row>
    <row r="97" spans="1:24" x14ac:dyDescent="0.25">
      <c r="A97" s="13" t="s">
        <v>17</v>
      </c>
      <c r="B97" s="37" t="s">
        <v>6980</v>
      </c>
      <c r="C97" s="27" t="s">
        <v>6698</v>
      </c>
      <c r="D97" t="s">
        <v>6699</v>
      </c>
      <c r="E97" t="s">
        <v>6979</v>
      </c>
      <c r="F97" s="27" t="s">
        <v>6698</v>
      </c>
      <c r="G97" t="s">
        <v>6712</v>
      </c>
      <c r="H97" t="s">
        <v>3701</v>
      </c>
      <c r="I97" t="s">
        <v>6981</v>
      </c>
      <c r="J97" t="s">
        <v>1348</v>
      </c>
      <c r="K97" s="27" t="s">
        <v>118</v>
      </c>
      <c r="L97" s="27" t="s">
        <v>1349</v>
      </c>
      <c r="M97" s="37" t="s">
        <v>1350</v>
      </c>
      <c r="N97" s="37" t="s">
        <v>6703</v>
      </c>
      <c r="O97" s="38">
        <v>6003</v>
      </c>
      <c r="P97" s="38"/>
      <c r="Q97" t="s">
        <v>3410</v>
      </c>
      <c r="R97" s="39"/>
      <c r="S97">
        <v>949</v>
      </c>
      <c r="T97" s="39">
        <f>+retribucións!$H$71/2</f>
        <v>9191.8508448000011</v>
      </c>
      <c r="U97">
        <v>9</v>
      </c>
      <c r="V97" s="39">
        <f>+retribucións!$E$60</f>
        <v>6319.04</v>
      </c>
      <c r="W97" s="39">
        <f>+retribucións!$H$60/2</f>
        <v>9313.4693142399992</v>
      </c>
      <c r="X97" s="39">
        <f t="shared" si="1"/>
        <v>121.61846943999808</v>
      </c>
    </row>
    <row r="98" spans="1:24" x14ac:dyDescent="0.25">
      <c r="A98" s="13" t="s">
        <v>17</v>
      </c>
      <c r="B98" s="37" t="s">
        <v>6984</v>
      </c>
      <c r="C98" s="27" t="s">
        <v>6698</v>
      </c>
      <c r="D98" t="s">
        <v>6699</v>
      </c>
      <c r="E98" t="s">
        <v>6983</v>
      </c>
      <c r="F98" s="27" t="s">
        <v>6698</v>
      </c>
      <c r="G98" t="s">
        <v>6712</v>
      </c>
      <c r="H98" t="s">
        <v>3741</v>
      </c>
      <c r="I98" t="s">
        <v>6985</v>
      </c>
      <c r="J98" t="s">
        <v>1348</v>
      </c>
      <c r="K98" s="27" t="s">
        <v>118</v>
      </c>
      <c r="L98" s="27" t="s">
        <v>1349</v>
      </c>
      <c r="M98" s="37" t="s">
        <v>1350</v>
      </c>
      <c r="N98" s="37" t="s">
        <v>6703</v>
      </c>
      <c r="O98" s="38">
        <v>6003</v>
      </c>
      <c r="P98" s="38"/>
      <c r="Q98" t="s">
        <v>3410</v>
      </c>
      <c r="R98" s="39"/>
      <c r="S98">
        <v>949</v>
      </c>
      <c r="T98" s="39">
        <f>+retribucións!$H$71/2</f>
        <v>9191.8508448000011</v>
      </c>
      <c r="U98">
        <v>9</v>
      </c>
      <c r="V98" s="39">
        <f>+retribucións!$E$60</f>
        <v>6319.04</v>
      </c>
      <c r="W98" s="39">
        <f>+retribucións!$H$60/2</f>
        <v>9313.4693142399992</v>
      </c>
      <c r="X98" s="39">
        <f t="shared" si="1"/>
        <v>121.61846943999808</v>
      </c>
    </row>
    <row r="99" spans="1:24" x14ac:dyDescent="0.25">
      <c r="A99" s="13" t="s">
        <v>17</v>
      </c>
      <c r="B99" s="37" t="s">
        <v>6986</v>
      </c>
      <c r="C99" s="27" t="s">
        <v>6698</v>
      </c>
      <c r="D99" t="s">
        <v>6699</v>
      </c>
      <c r="E99" t="s">
        <v>6713</v>
      </c>
      <c r="F99" s="27" t="s">
        <v>6698</v>
      </c>
      <c r="G99" t="s">
        <v>6712</v>
      </c>
      <c r="H99" t="s">
        <v>3759</v>
      </c>
      <c r="I99" t="s">
        <v>6987</v>
      </c>
      <c r="J99" t="s">
        <v>1348</v>
      </c>
      <c r="K99" s="27" t="s">
        <v>118</v>
      </c>
      <c r="L99" s="27" t="s">
        <v>1349</v>
      </c>
      <c r="M99" s="37" t="s">
        <v>1350</v>
      </c>
      <c r="N99" s="37" t="s">
        <v>6703</v>
      </c>
      <c r="O99" s="38">
        <v>6003</v>
      </c>
      <c r="P99" s="38"/>
      <c r="Q99" t="s">
        <v>3410</v>
      </c>
      <c r="R99" s="39"/>
      <c r="S99">
        <v>949</v>
      </c>
      <c r="T99" s="39">
        <f>+retribucións!$H$71/2</f>
        <v>9191.8508448000011</v>
      </c>
      <c r="U99">
        <v>9</v>
      </c>
      <c r="V99" s="39">
        <f>+retribucións!$E$60</f>
        <v>6319.04</v>
      </c>
      <c r="W99" s="39">
        <f>+retribucións!$H$60/2</f>
        <v>9313.4693142399992</v>
      </c>
      <c r="X99" s="39">
        <f t="shared" si="1"/>
        <v>121.61846943999808</v>
      </c>
    </row>
    <row r="100" spans="1:24" x14ac:dyDescent="0.25">
      <c r="A100" s="13" t="s">
        <v>17</v>
      </c>
      <c r="B100" s="37" t="s">
        <v>6988</v>
      </c>
      <c r="C100" s="27" t="s">
        <v>6698</v>
      </c>
      <c r="D100" t="s">
        <v>6699</v>
      </c>
      <c r="E100" t="s">
        <v>6713</v>
      </c>
      <c r="F100" s="27" t="s">
        <v>6698</v>
      </c>
      <c r="G100" t="s">
        <v>6712</v>
      </c>
      <c r="H100" t="s">
        <v>4375</v>
      </c>
      <c r="I100" t="s">
        <v>6989</v>
      </c>
      <c r="J100" t="s">
        <v>1348</v>
      </c>
      <c r="K100" s="27" t="s">
        <v>118</v>
      </c>
      <c r="L100" s="27" t="s">
        <v>1349</v>
      </c>
      <c r="M100" s="37" t="s">
        <v>1350</v>
      </c>
      <c r="N100" s="37" t="s">
        <v>6703</v>
      </c>
      <c r="O100" s="38">
        <v>6003</v>
      </c>
      <c r="P100" s="38"/>
      <c r="Q100" t="s">
        <v>3410</v>
      </c>
      <c r="R100" s="39"/>
      <c r="S100">
        <v>949</v>
      </c>
      <c r="T100" s="39">
        <f>+retribucións!$H$71/2</f>
        <v>9191.8508448000011</v>
      </c>
      <c r="U100">
        <v>9</v>
      </c>
      <c r="V100" s="39">
        <f>+retribucións!$E$60</f>
        <v>6319.04</v>
      </c>
      <c r="W100" s="39">
        <f>+retribucións!$H$60/2</f>
        <v>9313.4693142399992</v>
      </c>
      <c r="X100" s="39">
        <f t="shared" si="1"/>
        <v>121.61846943999808</v>
      </c>
    </row>
    <row r="101" spans="1:24" x14ac:dyDescent="0.25">
      <c r="A101" s="13" t="s">
        <v>17</v>
      </c>
      <c r="B101" s="37" t="s">
        <v>6990</v>
      </c>
      <c r="C101" s="27" t="s">
        <v>6698</v>
      </c>
      <c r="D101" t="s">
        <v>6699</v>
      </c>
      <c r="E101" t="s">
        <v>6713</v>
      </c>
      <c r="F101" s="27" t="s">
        <v>6698</v>
      </c>
      <c r="G101" t="s">
        <v>6712</v>
      </c>
      <c r="H101" t="s">
        <v>4421</v>
      </c>
      <c r="I101" t="s">
        <v>6991</v>
      </c>
      <c r="J101" t="s">
        <v>1348</v>
      </c>
      <c r="K101" s="27" t="s">
        <v>118</v>
      </c>
      <c r="L101" s="27" t="s">
        <v>1349</v>
      </c>
      <c r="M101" s="37" t="s">
        <v>1350</v>
      </c>
      <c r="N101" s="37" t="s">
        <v>6703</v>
      </c>
      <c r="O101" s="38">
        <v>6003</v>
      </c>
      <c r="P101" s="38"/>
      <c r="Q101" t="s">
        <v>3410</v>
      </c>
      <c r="R101" s="39"/>
      <c r="S101">
        <v>949</v>
      </c>
      <c r="T101" s="39">
        <f>+retribucións!$H$71/2</f>
        <v>9191.8508448000011</v>
      </c>
      <c r="U101">
        <v>9</v>
      </c>
      <c r="V101" s="39">
        <f>+retribucións!$E$60</f>
        <v>6319.04</v>
      </c>
      <c r="W101" s="39">
        <f>+retribucións!$H$60/2</f>
        <v>9313.4693142399992</v>
      </c>
      <c r="X101" s="39">
        <f t="shared" si="1"/>
        <v>121.61846943999808</v>
      </c>
    </row>
    <row r="102" spans="1:24" x14ac:dyDescent="0.25">
      <c r="A102" s="13" t="s">
        <v>17</v>
      </c>
      <c r="B102" s="37" t="s">
        <v>6992</v>
      </c>
      <c r="C102" s="27" t="s">
        <v>6698</v>
      </c>
      <c r="D102" t="s">
        <v>6699</v>
      </c>
      <c r="E102" t="s">
        <v>6713</v>
      </c>
      <c r="F102" s="27" t="s">
        <v>6698</v>
      </c>
      <c r="G102" t="s">
        <v>6712</v>
      </c>
      <c r="H102" t="s">
        <v>4469</v>
      </c>
      <c r="I102" t="s">
        <v>6993</v>
      </c>
      <c r="J102" t="s">
        <v>1348</v>
      </c>
      <c r="K102" s="27" t="s">
        <v>118</v>
      </c>
      <c r="L102" s="27" t="s">
        <v>1349</v>
      </c>
      <c r="M102" s="37" t="s">
        <v>1350</v>
      </c>
      <c r="N102" s="37" t="s">
        <v>6703</v>
      </c>
      <c r="O102" s="38">
        <v>6003</v>
      </c>
      <c r="P102" s="38"/>
      <c r="Q102" t="s">
        <v>3410</v>
      </c>
      <c r="R102" s="39"/>
      <c r="S102">
        <v>949</v>
      </c>
      <c r="T102" s="39">
        <f>+retribucións!$H$71/2</f>
        <v>9191.8508448000011</v>
      </c>
      <c r="U102">
        <v>9</v>
      </c>
      <c r="V102" s="39">
        <f>+retribucións!$E$60</f>
        <v>6319.04</v>
      </c>
      <c r="W102" s="39">
        <f>+retribucións!$H$60/2</f>
        <v>9313.4693142399992</v>
      </c>
      <c r="X102" s="39">
        <f t="shared" si="1"/>
        <v>121.61846943999808</v>
      </c>
    </row>
    <row r="103" spans="1:24" x14ac:dyDescent="0.25">
      <c r="A103" s="13" t="s">
        <v>17</v>
      </c>
      <c r="B103" s="37" t="s">
        <v>6994</v>
      </c>
      <c r="C103" s="27" t="s">
        <v>6698</v>
      </c>
      <c r="D103" t="s">
        <v>6699</v>
      </c>
      <c r="E103" t="s">
        <v>6713</v>
      </c>
      <c r="F103" s="27" t="s">
        <v>6698</v>
      </c>
      <c r="G103" t="s">
        <v>6712</v>
      </c>
      <c r="H103" t="s">
        <v>4577</v>
      </c>
      <c r="I103" t="s">
        <v>6995</v>
      </c>
      <c r="J103" t="s">
        <v>1348</v>
      </c>
      <c r="K103" s="27" t="s">
        <v>118</v>
      </c>
      <c r="L103" s="27" t="s">
        <v>1349</v>
      </c>
      <c r="M103" s="37" t="s">
        <v>1350</v>
      </c>
      <c r="N103" s="37" t="s">
        <v>6703</v>
      </c>
      <c r="O103" s="38">
        <v>6003</v>
      </c>
      <c r="P103" s="38"/>
      <c r="Q103" t="s">
        <v>3410</v>
      </c>
      <c r="R103" s="39"/>
      <c r="S103">
        <v>949</v>
      </c>
      <c r="T103" s="39">
        <f>+retribucións!$H$71/2</f>
        <v>9191.8508448000011</v>
      </c>
      <c r="U103">
        <v>9</v>
      </c>
      <c r="V103" s="39">
        <f>+retribucións!$E$60</f>
        <v>6319.04</v>
      </c>
      <c r="W103" s="39">
        <f>+retribucións!$H$60/2</f>
        <v>9313.4693142399992</v>
      </c>
      <c r="X103" s="39">
        <f t="shared" si="1"/>
        <v>121.61846943999808</v>
      </c>
    </row>
    <row r="104" spans="1:24" x14ac:dyDescent="0.25">
      <c r="A104" s="13" t="s">
        <v>17</v>
      </c>
      <c r="B104" s="37" t="s">
        <v>6997</v>
      </c>
      <c r="C104" s="27" t="s">
        <v>6698</v>
      </c>
      <c r="D104" t="s">
        <v>6699</v>
      </c>
      <c r="E104" t="s">
        <v>6996</v>
      </c>
      <c r="F104" s="27" t="s">
        <v>6698</v>
      </c>
      <c r="G104" t="s">
        <v>6712</v>
      </c>
      <c r="H104" t="s">
        <v>4198</v>
      </c>
      <c r="I104" t="s">
        <v>6998</v>
      </c>
      <c r="J104" t="s">
        <v>1348</v>
      </c>
      <c r="K104" s="27" t="s">
        <v>118</v>
      </c>
      <c r="L104" s="27" t="s">
        <v>1349</v>
      </c>
      <c r="M104" s="37" t="s">
        <v>1350</v>
      </c>
      <c r="N104" s="37" t="s">
        <v>6703</v>
      </c>
      <c r="O104" s="38">
        <v>6003</v>
      </c>
      <c r="P104" s="38"/>
      <c r="Q104" t="s">
        <v>3410</v>
      </c>
      <c r="R104" s="39"/>
      <c r="S104">
        <v>949</v>
      </c>
      <c r="T104" s="39">
        <f>+retribucións!$H$71/2</f>
        <v>9191.8508448000011</v>
      </c>
      <c r="U104">
        <v>9</v>
      </c>
      <c r="V104" s="39">
        <f>+retribucións!$E$60</f>
        <v>6319.04</v>
      </c>
      <c r="W104" s="39">
        <f>+retribucións!$H$60/2</f>
        <v>9313.4693142399992</v>
      </c>
      <c r="X104" s="39">
        <f t="shared" si="1"/>
        <v>121.61846943999808</v>
      </c>
    </row>
    <row r="105" spans="1:24" x14ac:dyDescent="0.25">
      <c r="A105" s="13" t="s">
        <v>17</v>
      </c>
      <c r="B105" s="37" t="s">
        <v>6999</v>
      </c>
      <c r="C105" s="27" t="s">
        <v>6698</v>
      </c>
      <c r="D105" t="s">
        <v>6699</v>
      </c>
      <c r="E105" t="s">
        <v>7000</v>
      </c>
      <c r="F105" s="27" t="s">
        <v>6698</v>
      </c>
      <c r="G105" t="s">
        <v>6712</v>
      </c>
      <c r="H105" t="s">
        <v>3780</v>
      </c>
      <c r="I105" t="s">
        <v>7001</v>
      </c>
      <c r="J105" t="s">
        <v>1348</v>
      </c>
      <c r="K105" s="27" t="s">
        <v>118</v>
      </c>
      <c r="L105" s="27" t="s">
        <v>1349</v>
      </c>
      <c r="M105" s="37" t="s">
        <v>1350</v>
      </c>
      <c r="N105" s="37" t="s">
        <v>6703</v>
      </c>
      <c r="O105" s="38">
        <v>6003</v>
      </c>
      <c r="P105" s="38"/>
      <c r="Q105" t="s">
        <v>3410</v>
      </c>
      <c r="R105" s="39"/>
      <c r="S105">
        <v>949</v>
      </c>
      <c r="T105" s="39">
        <f>+retribucións!$H$71/2</f>
        <v>9191.8508448000011</v>
      </c>
      <c r="U105">
        <v>9</v>
      </c>
      <c r="V105" s="39">
        <f>+retribucións!$E$60</f>
        <v>6319.04</v>
      </c>
      <c r="W105" s="39">
        <f>+retribucións!$H$60/2</f>
        <v>9313.4693142399992</v>
      </c>
      <c r="X105" s="39">
        <f t="shared" si="1"/>
        <v>121.61846943999808</v>
      </c>
    </row>
    <row r="106" spans="1:24" ht="17.25" customHeight="1" x14ac:dyDescent="0.25">
      <c r="A106" s="13" t="s">
        <v>17</v>
      </c>
      <c r="B106" s="37" t="s">
        <v>7007</v>
      </c>
      <c r="C106" s="27" t="s">
        <v>7002</v>
      </c>
      <c r="D106" t="s">
        <v>7003</v>
      </c>
      <c r="E106" t="s">
        <v>6869</v>
      </c>
      <c r="F106" s="27" t="s">
        <v>7004</v>
      </c>
      <c r="G106" t="s">
        <v>7005</v>
      </c>
      <c r="H106" t="s">
        <v>7006</v>
      </c>
      <c r="I106" t="s">
        <v>7008</v>
      </c>
      <c r="J106" t="s">
        <v>1348</v>
      </c>
      <c r="K106" s="27" t="s">
        <v>118</v>
      </c>
      <c r="L106" s="27" t="s">
        <v>1349</v>
      </c>
      <c r="M106" s="37" t="s">
        <v>1350</v>
      </c>
      <c r="N106" s="37" t="s">
        <v>6703</v>
      </c>
      <c r="O106" s="38"/>
      <c r="P106" s="38"/>
      <c r="Q106" t="s">
        <v>7009</v>
      </c>
      <c r="R106" s="39"/>
      <c r="T106" s="39">
        <f>retribucións!$H$71*0.5333</f>
        <v>9804.0281110636806</v>
      </c>
      <c r="U106">
        <v>9</v>
      </c>
      <c r="V106" s="39">
        <f>+retribucións!$E$60</f>
        <v>6319.04</v>
      </c>
      <c r="W106" s="39">
        <f>+retribucións!$H$60*0.5333</f>
        <v>9933.746370568384</v>
      </c>
      <c r="X106" s="39">
        <f t="shared" si="1"/>
        <v>129.71825950470338</v>
      </c>
    </row>
    <row r="107" spans="1:24" x14ac:dyDescent="0.25">
      <c r="A107" s="13" t="s">
        <v>17</v>
      </c>
      <c r="B107" s="37" t="s">
        <v>7012</v>
      </c>
      <c r="C107" s="27" t="s">
        <v>7010</v>
      </c>
      <c r="D107" t="s">
        <v>7011</v>
      </c>
      <c r="E107" t="s">
        <v>6928</v>
      </c>
      <c r="F107" s="27" t="s">
        <v>7010</v>
      </c>
      <c r="G107" t="s">
        <v>7005</v>
      </c>
      <c r="H107" t="s">
        <v>4839</v>
      </c>
      <c r="I107" t="s">
        <v>7013</v>
      </c>
      <c r="J107" t="s">
        <v>1348</v>
      </c>
      <c r="K107" s="27" t="s">
        <v>118</v>
      </c>
      <c r="L107" s="27" t="s">
        <v>1349</v>
      </c>
      <c r="M107" s="37" t="s">
        <v>1350</v>
      </c>
      <c r="N107" s="37" t="s">
        <v>6703</v>
      </c>
      <c r="O107" s="38"/>
      <c r="P107" s="38"/>
      <c r="Q107" t="s">
        <v>3410</v>
      </c>
      <c r="R107" s="39"/>
      <c r="S107">
        <v>1255</v>
      </c>
      <c r="T107" s="39">
        <f>+retribucións!$H$71/2</f>
        <v>9191.8508448000011</v>
      </c>
      <c r="U107">
        <v>9</v>
      </c>
      <c r="V107" s="39">
        <f>+retribucións!$E$60</f>
        <v>6319.04</v>
      </c>
      <c r="W107" s="39">
        <f>+retribucións!$H$60/2</f>
        <v>9313.4693142399992</v>
      </c>
      <c r="X107" s="39">
        <f t="shared" si="1"/>
        <v>121.61846943999808</v>
      </c>
    </row>
    <row r="108" spans="1:24" x14ac:dyDescent="0.25">
      <c r="A108" s="13" t="s">
        <v>17</v>
      </c>
      <c r="B108" s="37" t="s">
        <v>7014</v>
      </c>
      <c r="C108" s="27" t="s">
        <v>7010</v>
      </c>
      <c r="D108" t="s">
        <v>7011</v>
      </c>
      <c r="E108" t="s">
        <v>6928</v>
      </c>
      <c r="F108" s="27" t="s">
        <v>7010</v>
      </c>
      <c r="G108" t="s">
        <v>7005</v>
      </c>
      <c r="H108" t="s">
        <v>4839</v>
      </c>
      <c r="I108" t="s">
        <v>7015</v>
      </c>
      <c r="J108" t="s">
        <v>1348</v>
      </c>
      <c r="K108" s="27" t="s">
        <v>118</v>
      </c>
      <c r="L108" s="27" t="s">
        <v>1349</v>
      </c>
      <c r="M108" s="37" t="s">
        <v>1350</v>
      </c>
      <c r="N108" s="37" t="s">
        <v>6703</v>
      </c>
      <c r="O108" s="38"/>
      <c r="P108" s="38"/>
      <c r="Q108" t="s">
        <v>3410</v>
      </c>
      <c r="R108" s="39"/>
      <c r="S108">
        <v>1255</v>
      </c>
      <c r="T108" s="39">
        <f>+retribucións!$H$71/2</f>
        <v>9191.8508448000011</v>
      </c>
      <c r="U108">
        <v>9</v>
      </c>
      <c r="V108" s="39">
        <f>+retribucións!$E$60</f>
        <v>6319.04</v>
      </c>
      <c r="W108" s="39">
        <f>+retribucións!$H$60/2</f>
        <v>9313.4693142399992</v>
      </c>
      <c r="X108" s="39">
        <f t="shared" si="1"/>
        <v>121.61846943999808</v>
      </c>
    </row>
    <row r="109" spans="1:24" x14ac:dyDescent="0.25">
      <c r="A109" s="13" t="s">
        <v>17</v>
      </c>
      <c r="B109" s="37" t="s">
        <v>7020</v>
      </c>
      <c r="C109" s="27" t="s">
        <v>7016</v>
      </c>
      <c r="D109" t="s">
        <v>7017</v>
      </c>
      <c r="E109" t="s">
        <v>6979</v>
      </c>
      <c r="F109" s="27" t="s">
        <v>7016</v>
      </c>
      <c r="G109" t="s">
        <v>7018</v>
      </c>
      <c r="H109" t="s">
        <v>7019</v>
      </c>
      <c r="I109" t="s">
        <v>7021</v>
      </c>
      <c r="J109" t="s">
        <v>1348</v>
      </c>
      <c r="K109" s="27" t="s">
        <v>118</v>
      </c>
      <c r="L109" s="27" t="s">
        <v>1349</v>
      </c>
      <c r="M109" s="37" t="s">
        <v>1350</v>
      </c>
      <c r="N109" s="37" t="s">
        <v>6703</v>
      </c>
      <c r="O109" s="38"/>
      <c r="P109" s="38"/>
      <c r="Q109" t="s">
        <v>3410</v>
      </c>
      <c r="R109" s="39"/>
      <c r="S109">
        <v>5329</v>
      </c>
      <c r="T109" s="39">
        <f>+retribucións!$H$71/2</f>
        <v>9191.8508448000011</v>
      </c>
      <c r="U109">
        <v>9</v>
      </c>
      <c r="V109" s="39">
        <f>+retribucións!$E$60</f>
        <v>6319.04</v>
      </c>
      <c r="W109" s="39">
        <f>+retribucións!$H$60/2</f>
        <v>9313.4693142399992</v>
      </c>
      <c r="X109" s="39">
        <f t="shared" si="1"/>
        <v>121.61846943999808</v>
      </c>
    </row>
    <row r="110" spans="1:24" x14ac:dyDescent="0.25">
      <c r="A110" s="13" t="s">
        <v>17</v>
      </c>
      <c r="B110" s="37" t="s">
        <v>7022</v>
      </c>
      <c r="C110" s="27" t="s">
        <v>7016</v>
      </c>
      <c r="D110" t="s">
        <v>7017</v>
      </c>
      <c r="E110" t="s">
        <v>6928</v>
      </c>
      <c r="F110" s="27" t="s">
        <v>7016</v>
      </c>
      <c r="G110" t="s">
        <v>7005</v>
      </c>
      <c r="H110" t="s">
        <v>4839</v>
      </c>
      <c r="I110" t="s">
        <v>7023</v>
      </c>
      <c r="J110" t="s">
        <v>1348</v>
      </c>
      <c r="K110" s="27" t="s">
        <v>118</v>
      </c>
      <c r="L110" s="27" t="s">
        <v>1349</v>
      </c>
      <c r="M110" s="37" t="s">
        <v>1350</v>
      </c>
      <c r="N110" s="37" t="s">
        <v>6703</v>
      </c>
      <c r="O110" s="38"/>
      <c r="P110" s="38"/>
      <c r="Q110" t="s">
        <v>3410</v>
      </c>
      <c r="R110" s="39"/>
      <c r="S110">
        <v>1166</v>
      </c>
      <c r="T110" s="39">
        <f>+retribucións!$H$71/2</f>
        <v>9191.8508448000011</v>
      </c>
      <c r="U110">
        <v>9</v>
      </c>
      <c r="V110" s="39">
        <f>+retribucións!$E$60</f>
        <v>6319.04</v>
      </c>
      <c r="W110" s="39">
        <f>+retribucións!$H$60/2</f>
        <v>9313.4693142399992</v>
      </c>
      <c r="X110" s="39">
        <f t="shared" si="1"/>
        <v>121.61846943999808</v>
      </c>
    </row>
    <row r="111" spans="1:24" x14ac:dyDescent="0.25">
      <c r="A111" s="13" t="s">
        <v>17</v>
      </c>
      <c r="B111" s="37" t="s">
        <v>7024</v>
      </c>
      <c r="C111" s="27" t="s">
        <v>7016</v>
      </c>
      <c r="D111" t="s">
        <v>7017</v>
      </c>
      <c r="E111" t="s">
        <v>6928</v>
      </c>
      <c r="F111" s="27" t="s">
        <v>7016</v>
      </c>
      <c r="G111" t="s">
        <v>7005</v>
      </c>
      <c r="H111" t="s">
        <v>4839</v>
      </c>
      <c r="I111" t="s">
        <v>7025</v>
      </c>
      <c r="J111" t="s">
        <v>7026</v>
      </c>
      <c r="K111" s="27" t="s">
        <v>118</v>
      </c>
      <c r="L111" s="27" t="s">
        <v>1349</v>
      </c>
      <c r="M111" s="37" t="s">
        <v>1350</v>
      </c>
      <c r="N111" s="37" t="s">
        <v>6703</v>
      </c>
      <c r="O111" s="38"/>
      <c r="P111" s="38"/>
      <c r="Q111" t="s">
        <v>3410</v>
      </c>
      <c r="R111" s="39"/>
      <c r="S111">
        <v>1166</v>
      </c>
      <c r="T111" s="39">
        <f>+retribucións!$H$71/2</f>
        <v>9191.8508448000011</v>
      </c>
      <c r="U111">
        <v>9</v>
      </c>
      <c r="V111" s="39">
        <f>+retribucións!$E$60</f>
        <v>6319.04</v>
      </c>
      <c r="W111" s="39">
        <f>+retribucións!$H$60/2</f>
        <v>9313.4693142399992</v>
      </c>
      <c r="X111" s="39">
        <f t="shared" si="1"/>
        <v>121.61846943999808</v>
      </c>
    </row>
    <row r="112" spans="1:24" x14ac:dyDescent="0.25">
      <c r="A112" s="13" t="s">
        <v>17</v>
      </c>
      <c r="B112" s="37" t="s">
        <v>7029</v>
      </c>
      <c r="C112" s="27" t="s">
        <v>7027</v>
      </c>
      <c r="D112" t="s">
        <v>6931</v>
      </c>
      <c r="E112" t="s">
        <v>6886</v>
      </c>
      <c r="F112" s="27" t="s">
        <v>7027</v>
      </c>
      <c r="G112" t="s">
        <v>7005</v>
      </c>
      <c r="H112" t="s">
        <v>7028</v>
      </c>
      <c r="I112" t="s">
        <v>7030</v>
      </c>
      <c r="J112" t="s">
        <v>4845</v>
      </c>
      <c r="K112" s="27" t="s">
        <v>118</v>
      </c>
      <c r="L112" s="27" t="s">
        <v>1349</v>
      </c>
      <c r="M112" s="37" t="s">
        <v>1350</v>
      </c>
      <c r="N112" s="37" t="s">
        <v>6703</v>
      </c>
      <c r="O112" s="38"/>
      <c r="P112" s="38"/>
      <c r="Q112" t="s">
        <v>7009</v>
      </c>
      <c r="R112" s="39"/>
      <c r="S112">
        <v>1784</v>
      </c>
      <c r="T112" s="39">
        <f>retribucións!$H$71*0.5333</f>
        <v>9804.0281110636806</v>
      </c>
      <c r="U112">
        <v>9</v>
      </c>
      <c r="V112" s="39">
        <f>+retribucións!$E$60</f>
        <v>6319.04</v>
      </c>
      <c r="W112" s="39">
        <f>+retribucións!$H$60*0.5333</f>
        <v>9933.746370568384</v>
      </c>
      <c r="X112" s="39">
        <f t="shared" si="1"/>
        <v>129.71825950470338</v>
      </c>
    </row>
    <row r="113" spans="1:24" x14ac:dyDescent="0.25">
      <c r="A113" s="13" t="s">
        <v>17</v>
      </c>
      <c r="B113" s="37" t="s">
        <v>7033</v>
      </c>
      <c r="C113" s="27" t="s">
        <v>7031</v>
      </c>
      <c r="D113" t="s">
        <v>7032</v>
      </c>
      <c r="E113" t="s">
        <v>6746</v>
      </c>
      <c r="F113" s="27" t="s">
        <v>7031</v>
      </c>
      <c r="G113" t="s">
        <v>7005</v>
      </c>
      <c r="H113" t="s">
        <v>7034</v>
      </c>
      <c r="I113" t="s">
        <v>7035</v>
      </c>
      <c r="J113" t="s">
        <v>1348</v>
      </c>
      <c r="K113" s="27" t="s">
        <v>6687</v>
      </c>
      <c r="L113" s="27" t="s">
        <v>1349</v>
      </c>
      <c r="M113" s="37" t="s">
        <v>1350</v>
      </c>
      <c r="N113" s="37" t="s">
        <v>6703</v>
      </c>
      <c r="O113" s="38"/>
      <c r="P113" s="38"/>
      <c r="Q113" t="s">
        <v>6680</v>
      </c>
      <c r="R113" s="39"/>
      <c r="S113">
        <v>1948</v>
      </c>
      <c r="T113" s="39">
        <f>+retribucións!$H$71*0.2667</f>
        <v>4902.9332406163203</v>
      </c>
      <c r="U113">
        <v>9</v>
      </c>
      <c r="V113" s="39">
        <f>+retribucións!$E$60</f>
        <v>6319.04</v>
      </c>
      <c r="W113" s="39">
        <f>+retribucións!$H$60*0.2667</f>
        <v>4967.8045322156158</v>
      </c>
      <c r="X113" s="39">
        <f t="shared" ref="X113:X157" si="2">+W113-T113</f>
        <v>64.871291599295546</v>
      </c>
    </row>
    <row r="114" spans="1:24" x14ac:dyDescent="0.25">
      <c r="A114" s="13" t="s">
        <v>17</v>
      </c>
      <c r="B114" s="37" t="s">
        <v>7036</v>
      </c>
      <c r="C114" s="27" t="s">
        <v>7031</v>
      </c>
      <c r="D114" t="s">
        <v>7032</v>
      </c>
      <c r="E114" t="s">
        <v>6752</v>
      </c>
      <c r="F114" s="27" t="s">
        <v>7031</v>
      </c>
      <c r="G114" t="s">
        <v>7005</v>
      </c>
      <c r="H114" t="s">
        <v>7037</v>
      </c>
      <c r="I114" t="s">
        <v>7038</v>
      </c>
      <c r="J114" t="s">
        <v>1348</v>
      </c>
      <c r="K114" s="27" t="s">
        <v>6687</v>
      </c>
      <c r="L114" s="27" t="s">
        <v>1349</v>
      </c>
      <c r="M114" s="37" t="s">
        <v>1350</v>
      </c>
      <c r="N114" s="37" t="s">
        <v>6703</v>
      </c>
      <c r="O114" s="38"/>
      <c r="P114" s="38"/>
      <c r="Q114" t="s">
        <v>7039</v>
      </c>
      <c r="R114" s="39"/>
      <c r="S114">
        <v>1949</v>
      </c>
      <c r="T114" s="39">
        <f>+retribucións!$H$71*0.4</f>
        <v>7353.4806758400009</v>
      </c>
      <c r="U114">
        <v>9</v>
      </c>
      <c r="V114" s="39">
        <f>+retribucións!$E$60</f>
        <v>6319.04</v>
      </c>
      <c r="W114" s="39">
        <f>+retribucións!$H$60*0.4</f>
        <v>7450.7754513919999</v>
      </c>
      <c r="X114" s="39">
        <f t="shared" si="2"/>
        <v>97.29477555199901</v>
      </c>
    </row>
    <row r="115" spans="1:24" x14ac:dyDescent="0.25">
      <c r="A115" s="13" t="s">
        <v>17</v>
      </c>
      <c r="B115" s="37" t="s">
        <v>7040</v>
      </c>
      <c r="C115" s="27" t="s">
        <v>7031</v>
      </c>
      <c r="D115" t="s">
        <v>7032</v>
      </c>
      <c r="E115" t="s">
        <v>6768</v>
      </c>
      <c r="F115" s="27" t="s">
        <v>7031</v>
      </c>
      <c r="G115" t="s">
        <v>7005</v>
      </c>
      <c r="H115" t="s">
        <v>7041</v>
      </c>
      <c r="I115" t="s">
        <v>7042</v>
      </c>
      <c r="J115" t="s">
        <v>1348</v>
      </c>
      <c r="K115" s="27" t="s">
        <v>6687</v>
      </c>
      <c r="L115" s="27" t="s">
        <v>1349</v>
      </c>
      <c r="M115" s="37" t="s">
        <v>1350</v>
      </c>
      <c r="N115" s="37" t="s">
        <v>6703</v>
      </c>
      <c r="O115" s="38"/>
      <c r="P115" s="38"/>
      <c r="Q115" t="s">
        <v>6680</v>
      </c>
      <c r="R115" s="39"/>
      <c r="S115">
        <v>1948</v>
      </c>
      <c r="T115" s="39">
        <f>+retribucións!$H$71*0.2667</f>
        <v>4902.9332406163203</v>
      </c>
      <c r="U115">
        <v>9</v>
      </c>
      <c r="V115" s="39">
        <f>+retribucións!$E$60</f>
        <v>6319.04</v>
      </c>
      <c r="W115" s="39">
        <f>+retribucións!$H$60*0.2667</f>
        <v>4967.8045322156158</v>
      </c>
      <c r="X115" s="39">
        <f t="shared" si="2"/>
        <v>64.871291599295546</v>
      </c>
    </row>
    <row r="116" spans="1:24" x14ac:dyDescent="0.25">
      <c r="A116" s="13" t="s">
        <v>17</v>
      </c>
      <c r="B116" s="37" t="s">
        <v>7043</v>
      </c>
      <c r="C116" s="27" t="s">
        <v>7031</v>
      </c>
      <c r="D116" t="s">
        <v>7032</v>
      </c>
      <c r="E116" t="s">
        <v>7044</v>
      </c>
      <c r="F116" s="27" t="s">
        <v>7031</v>
      </c>
      <c r="G116" t="s">
        <v>7005</v>
      </c>
      <c r="H116" t="s">
        <v>7045</v>
      </c>
      <c r="I116" t="s">
        <v>7046</v>
      </c>
      <c r="J116" t="s">
        <v>1348</v>
      </c>
      <c r="K116" s="27" t="s">
        <v>118</v>
      </c>
      <c r="L116" s="27" t="s">
        <v>1349</v>
      </c>
      <c r="M116" s="37" t="s">
        <v>1350</v>
      </c>
      <c r="N116" s="37" t="s">
        <v>6703</v>
      </c>
      <c r="O116" s="38"/>
      <c r="P116" s="38"/>
      <c r="Q116" t="s">
        <v>6680</v>
      </c>
      <c r="R116" s="39"/>
      <c r="S116">
        <v>1948</v>
      </c>
      <c r="T116" s="39">
        <f>+retribucións!$H$71*0.2667</f>
        <v>4902.9332406163203</v>
      </c>
      <c r="U116">
        <v>9</v>
      </c>
      <c r="V116" s="39">
        <f>+retribucións!$E$60</f>
        <v>6319.04</v>
      </c>
      <c r="W116" s="39">
        <f>+retribucións!$H$60*0.2667</f>
        <v>4967.8045322156158</v>
      </c>
      <c r="X116" s="39">
        <f t="shared" si="2"/>
        <v>64.871291599295546</v>
      </c>
    </row>
    <row r="117" spans="1:24" x14ac:dyDescent="0.25">
      <c r="A117" s="13" t="s">
        <v>17</v>
      </c>
      <c r="B117" s="37" t="s">
        <v>7047</v>
      </c>
      <c r="C117" s="27" t="s">
        <v>7031</v>
      </c>
      <c r="D117" t="s">
        <v>7032</v>
      </c>
      <c r="E117" t="s">
        <v>7044</v>
      </c>
      <c r="F117" s="27" t="s">
        <v>7031</v>
      </c>
      <c r="G117" t="s">
        <v>7005</v>
      </c>
      <c r="H117" t="s">
        <v>7045</v>
      </c>
      <c r="I117" t="s">
        <v>7048</v>
      </c>
      <c r="J117" t="s">
        <v>1348</v>
      </c>
      <c r="K117" s="27" t="s">
        <v>118</v>
      </c>
      <c r="L117" s="27" t="s">
        <v>1349</v>
      </c>
      <c r="M117" s="37" t="s">
        <v>1350</v>
      </c>
      <c r="N117" s="37" t="s">
        <v>6703</v>
      </c>
      <c r="O117" s="38"/>
      <c r="P117" s="38"/>
      <c r="Q117" t="s">
        <v>6680</v>
      </c>
      <c r="R117" s="39"/>
      <c r="S117">
        <v>1948</v>
      </c>
      <c r="T117" s="39">
        <f>+retribucións!$H$71*0.2667</f>
        <v>4902.9332406163203</v>
      </c>
      <c r="U117">
        <v>9</v>
      </c>
      <c r="V117" s="39">
        <f>+retribucións!$E$60</f>
        <v>6319.04</v>
      </c>
      <c r="W117" s="39">
        <f>+retribucións!$H$60*0.2667</f>
        <v>4967.8045322156158</v>
      </c>
      <c r="X117" s="39">
        <f t="shared" si="2"/>
        <v>64.871291599295546</v>
      </c>
    </row>
    <row r="118" spans="1:24" x14ac:dyDescent="0.25">
      <c r="A118" s="13" t="s">
        <v>17</v>
      </c>
      <c r="B118" s="37" t="s">
        <v>7049</v>
      </c>
      <c r="C118" s="27" t="s">
        <v>7031</v>
      </c>
      <c r="D118" t="s">
        <v>7032</v>
      </c>
      <c r="E118" t="s">
        <v>6785</v>
      </c>
      <c r="F118" s="27" t="s">
        <v>7031</v>
      </c>
      <c r="G118" t="s">
        <v>7005</v>
      </c>
      <c r="H118" t="s">
        <v>6681</v>
      </c>
      <c r="I118" t="s">
        <v>7050</v>
      </c>
      <c r="J118" t="s">
        <v>1348</v>
      </c>
      <c r="K118" s="27" t="s">
        <v>118</v>
      </c>
      <c r="L118" s="27" t="s">
        <v>1349</v>
      </c>
      <c r="M118" s="37" t="s">
        <v>1350</v>
      </c>
      <c r="N118" s="37" t="s">
        <v>6703</v>
      </c>
      <c r="O118" s="38"/>
      <c r="P118" s="38"/>
      <c r="Q118" t="s">
        <v>7051</v>
      </c>
      <c r="R118" s="39"/>
      <c r="S118">
        <v>238</v>
      </c>
      <c r="T118" s="39">
        <f>+retribucións!H71*0.48</f>
        <v>8824.1768110080011</v>
      </c>
      <c r="U118">
        <v>9</v>
      </c>
      <c r="V118" s="39">
        <f>+retribucións!E60</f>
        <v>6319.04</v>
      </c>
      <c r="W118" s="39">
        <f>+retribucións!H60*0.48</f>
        <v>8940.9305416703992</v>
      </c>
      <c r="X118" s="39">
        <f t="shared" si="2"/>
        <v>116.75373066239808</v>
      </c>
    </row>
    <row r="119" spans="1:24" x14ac:dyDescent="0.25">
      <c r="A119" s="13" t="s">
        <v>17</v>
      </c>
      <c r="B119" s="37" t="s">
        <v>7052</v>
      </c>
      <c r="C119" s="27" t="s">
        <v>7031</v>
      </c>
      <c r="D119" t="s">
        <v>7032</v>
      </c>
      <c r="E119" t="s">
        <v>6800</v>
      </c>
      <c r="F119" s="27" t="s">
        <v>7031</v>
      </c>
      <c r="G119" t="s">
        <v>7005</v>
      </c>
      <c r="H119" t="s">
        <v>7053</v>
      </c>
      <c r="I119" t="s">
        <v>7054</v>
      </c>
      <c r="J119" t="s">
        <v>1348</v>
      </c>
      <c r="K119" s="27" t="s">
        <v>6687</v>
      </c>
      <c r="L119" s="27" t="s">
        <v>1349</v>
      </c>
      <c r="M119" s="37" t="s">
        <v>1350</v>
      </c>
      <c r="N119" s="37" t="s">
        <v>6703</v>
      </c>
      <c r="O119" s="38"/>
      <c r="P119" s="38"/>
      <c r="Q119" t="s">
        <v>6680</v>
      </c>
      <c r="R119" s="39"/>
      <c r="S119">
        <v>1948</v>
      </c>
      <c r="T119" s="39">
        <f>+retribucións!$H$71*0.2667</f>
        <v>4902.9332406163203</v>
      </c>
      <c r="U119">
        <v>9</v>
      </c>
      <c r="V119" s="39">
        <f>+retribucións!$E$60</f>
        <v>6319.04</v>
      </c>
      <c r="W119" s="39">
        <f>+retribucións!$H$60*0.2667</f>
        <v>4967.8045322156158</v>
      </c>
      <c r="X119" s="39">
        <f t="shared" si="2"/>
        <v>64.871291599295546</v>
      </c>
    </row>
    <row r="120" spans="1:24" x14ac:dyDescent="0.25">
      <c r="A120" s="13" t="s">
        <v>17</v>
      </c>
      <c r="B120" s="37" t="s">
        <v>7055</v>
      </c>
      <c r="C120" s="27" t="s">
        <v>7031</v>
      </c>
      <c r="D120" t="s">
        <v>7032</v>
      </c>
      <c r="E120" t="s">
        <v>6803</v>
      </c>
      <c r="F120" s="27" t="s">
        <v>7031</v>
      </c>
      <c r="G120" t="s">
        <v>7005</v>
      </c>
      <c r="H120" t="s">
        <v>7056</v>
      </c>
      <c r="I120" t="s">
        <v>7057</v>
      </c>
      <c r="J120" t="s">
        <v>1348</v>
      </c>
      <c r="K120" s="27" t="s">
        <v>118</v>
      </c>
      <c r="L120" s="27" t="s">
        <v>1349</v>
      </c>
      <c r="M120" s="37" t="s">
        <v>1350</v>
      </c>
      <c r="N120" s="37" t="s">
        <v>6703</v>
      </c>
      <c r="O120" s="38"/>
      <c r="P120" s="38"/>
      <c r="Q120" t="s">
        <v>6652</v>
      </c>
      <c r="R120" s="39"/>
      <c r="S120">
        <v>3563</v>
      </c>
      <c r="T120" s="39">
        <f>+retribucións!$H$71*0.5333</f>
        <v>9804.0281110636806</v>
      </c>
      <c r="U120">
        <v>9</v>
      </c>
      <c r="V120" s="39">
        <f>+retribucións!$E$60</f>
        <v>6319.04</v>
      </c>
      <c r="W120" s="39">
        <f>+retribucións!$H$60*0.5333</f>
        <v>9933.746370568384</v>
      </c>
      <c r="X120" s="39">
        <f t="shared" si="2"/>
        <v>129.71825950470338</v>
      </c>
    </row>
    <row r="121" spans="1:24" x14ac:dyDescent="0.25">
      <c r="A121" s="13" t="s">
        <v>17</v>
      </c>
      <c r="B121" s="37" t="s">
        <v>7058</v>
      </c>
      <c r="C121" s="27" t="s">
        <v>7031</v>
      </c>
      <c r="D121" t="s">
        <v>7032</v>
      </c>
      <c r="E121" t="s">
        <v>6807</v>
      </c>
      <c r="F121" s="27" t="s">
        <v>7031</v>
      </c>
      <c r="G121" t="s">
        <v>7005</v>
      </c>
      <c r="H121" t="s">
        <v>7059</v>
      </c>
      <c r="I121" t="s">
        <v>7060</v>
      </c>
      <c r="J121" t="s">
        <v>1348</v>
      </c>
      <c r="K121" s="27" t="s">
        <v>118</v>
      </c>
      <c r="L121" s="27" t="s">
        <v>1349</v>
      </c>
      <c r="M121" s="37" t="s">
        <v>1350</v>
      </c>
      <c r="N121" s="37" t="s">
        <v>6703</v>
      </c>
      <c r="O121" s="38"/>
      <c r="P121" s="38"/>
      <c r="Q121" t="s">
        <v>6652</v>
      </c>
      <c r="R121" s="39"/>
      <c r="S121">
        <v>3563</v>
      </c>
      <c r="T121" s="39">
        <f>+retribucións!$H$71*0.5333</f>
        <v>9804.0281110636806</v>
      </c>
      <c r="U121">
        <v>9</v>
      </c>
      <c r="V121" s="39">
        <f>+retribucións!$E$60</f>
        <v>6319.04</v>
      </c>
      <c r="W121" s="39">
        <f>+retribucións!$H$60*0.5333</f>
        <v>9933.746370568384</v>
      </c>
      <c r="X121" s="39">
        <f t="shared" si="2"/>
        <v>129.71825950470338</v>
      </c>
    </row>
    <row r="122" spans="1:24" x14ac:dyDescent="0.25">
      <c r="A122" s="13" t="s">
        <v>17</v>
      </c>
      <c r="B122" s="37" t="s">
        <v>7061</v>
      </c>
      <c r="C122" s="27" t="s">
        <v>7031</v>
      </c>
      <c r="D122" t="s">
        <v>7032</v>
      </c>
      <c r="E122" t="s">
        <v>6824</v>
      </c>
      <c r="F122" s="27" t="s">
        <v>7031</v>
      </c>
      <c r="G122" t="s">
        <v>7005</v>
      </c>
      <c r="H122" t="s">
        <v>7062</v>
      </c>
      <c r="I122" t="s">
        <v>7063</v>
      </c>
      <c r="J122" t="s">
        <v>1348</v>
      </c>
      <c r="K122" s="27" t="s">
        <v>118</v>
      </c>
      <c r="L122" s="27" t="s">
        <v>1349</v>
      </c>
      <c r="M122" s="37" t="s">
        <v>1350</v>
      </c>
      <c r="N122" s="37" t="s">
        <v>6703</v>
      </c>
      <c r="O122" s="38"/>
      <c r="P122" s="38"/>
      <c r="Q122" t="s">
        <v>6680</v>
      </c>
      <c r="R122" s="39"/>
      <c r="S122">
        <v>1948</v>
      </c>
      <c r="T122" s="39">
        <f>+retribucións!$H$71*0.2667</f>
        <v>4902.9332406163203</v>
      </c>
      <c r="U122">
        <v>9</v>
      </c>
      <c r="V122" s="39">
        <f>+retribucións!$E$60</f>
        <v>6319.04</v>
      </c>
      <c r="W122" s="39">
        <f>+retribucións!$H$60*0.2667</f>
        <v>4967.8045322156158</v>
      </c>
      <c r="X122" s="39">
        <f t="shared" si="2"/>
        <v>64.871291599295546</v>
      </c>
    </row>
    <row r="123" spans="1:24" x14ac:dyDescent="0.25">
      <c r="A123" s="13" t="s">
        <v>17</v>
      </c>
      <c r="B123" s="37" t="s">
        <v>7064</v>
      </c>
      <c r="C123" s="27" t="s">
        <v>7031</v>
      </c>
      <c r="D123" t="s">
        <v>7032</v>
      </c>
      <c r="E123" t="s">
        <v>6828</v>
      </c>
      <c r="F123" s="27" t="s">
        <v>7031</v>
      </c>
      <c r="G123" t="s">
        <v>7005</v>
      </c>
      <c r="H123" t="s">
        <v>7065</v>
      </c>
      <c r="I123" t="s">
        <v>7066</v>
      </c>
      <c r="J123" t="s">
        <v>1348</v>
      </c>
      <c r="K123" s="27" t="s">
        <v>118</v>
      </c>
      <c r="L123" s="27" t="s">
        <v>1349</v>
      </c>
      <c r="M123" s="37" t="s">
        <v>1350</v>
      </c>
      <c r="N123" s="37" t="s">
        <v>6703</v>
      </c>
      <c r="O123" s="38"/>
      <c r="P123" s="38"/>
      <c r="Q123" t="s">
        <v>6680</v>
      </c>
      <c r="R123" s="39"/>
      <c r="S123">
        <v>1948</v>
      </c>
      <c r="T123" s="39">
        <f>+retribucións!$H$71*0.2667</f>
        <v>4902.9332406163203</v>
      </c>
      <c r="U123">
        <v>9</v>
      </c>
      <c r="V123" s="39">
        <f>+retribucións!$E$60</f>
        <v>6319.04</v>
      </c>
      <c r="W123" s="39">
        <f>+retribucións!$H$60*0.2667</f>
        <v>4967.8045322156158</v>
      </c>
      <c r="X123" s="39">
        <f t="shared" si="2"/>
        <v>64.871291599295546</v>
      </c>
    </row>
    <row r="124" spans="1:24" x14ac:dyDescent="0.25">
      <c r="A124" s="13" t="s">
        <v>17</v>
      </c>
      <c r="B124" s="37" t="s">
        <v>7067</v>
      </c>
      <c r="C124" s="27" t="s">
        <v>7031</v>
      </c>
      <c r="D124" t="s">
        <v>7032</v>
      </c>
      <c r="E124" t="s">
        <v>6839</v>
      </c>
      <c r="F124" s="27" t="s">
        <v>7031</v>
      </c>
      <c r="G124" t="s">
        <v>7005</v>
      </c>
      <c r="H124" t="s">
        <v>7068</v>
      </c>
      <c r="I124" t="s">
        <v>7069</v>
      </c>
      <c r="J124" t="s">
        <v>1348</v>
      </c>
      <c r="K124" s="27" t="s">
        <v>118</v>
      </c>
      <c r="L124" s="27" t="s">
        <v>1349</v>
      </c>
      <c r="M124" s="37" t="s">
        <v>1350</v>
      </c>
      <c r="N124" s="37" t="s">
        <v>6703</v>
      </c>
      <c r="O124" s="38"/>
      <c r="P124" s="38"/>
      <c r="Q124" t="s">
        <v>6680</v>
      </c>
      <c r="R124" s="39"/>
      <c r="S124">
        <v>1948</v>
      </c>
      <c r="T124" s="39">
        <f>+retribucións!$H$71*0.2667</f>
        <v>4902.9332406163203</v>
      </c>
      <c r="U124">
        <v>9</v>
      </c>
      <c r="V124" s="39">
        <f>+retribucións!$E$60</f>
        <v>6319.04</v>
      </c>
      <c r="W124" s="39">
        <f>+retribucións!$H$60*0.2667</f>
        <v>4967.8045322156158</v>
      </c>
      <c r="X124" s="39">
        <f t="shared" si="2"/>
        <v>64.871291599295546</v>
      </c>
    </row>
    <row r="125" spans="1:24" x14ac:dyDescent="0.25">
      <c r="A125" s="13" t="s">
        <v>17</v>
      </c>
      <c r="B125" s="37" t="s">
        <v>7070</v>
      </c>
      <c r="C125" s="27" t="s">
        <v>7031</v>
      </c>
      <c r="D125" t="s">
        <v>7032</v>
      </c>
      <c r="E125" t="s">
        <v>6865</v>
      </c>
      <c r="F125" s="27" t="s">
        <v>7031</v>
      </c>
      <c r="G125" t="s">
        <v>7005</v>
      </c>
      <c r="H125" t="s">
        <v>7071</v>
      </c>
      <c r="I125" t="s">
        <v>7072</v>
      </c>
      <c r="J125" t="s">
        <v>1348</v>
      </c>
      <c r="K125" s="27" t="s">
        <v>118</v>
      </c>
      <c r="L125" s="27" t="s">
        <v>1349</v>
      </c>
      <c r="M125" s="37" t="s">
        <v>1350</v>
      </c>
      <c r="N125" s="37" t="s">
        <v>6703</v>
      </c>
      <c r="O125" s="38"/>
      <c r="P125" s="38"/>
      <c r="Q125" t="s">
        <v>6680</v>
      </c>
      <c r="R125" s="39"/>
      <c r="S125">
        <v>1948</v>
      </c>
      <c r="T125" s="39">
        <f>+retribucións!$H$71*0.2667</f>
        <v>4902.9332406163203</v>
      </c>
      <c r="U125">
        <v>9</v>
      </c>
      <c r="V125" s="39">
        <f>+retribucións!$E$60</f>
        <v>6319.04</v>
      </c>
      <c r="W125" s="39">
        <f>+retribucións!$H$60*0.2667</f>
        <v>4967.8045322156158</v>
      </c>
      <c r="X125" s="39">
        <f t="shared" si="2"/>
        <v>64.871291599295546</v>
      </c>
    </row>
    <row r="126" spans="1:24" x14ac:dyDescent="0.25">
      <c r="A126" s="13" t="s">
        <v>17</v>
      </c>
      <c r="B126" s="37" t="s">
        <v>7073</v>
      </c>
      <c r="C126" s="27" t="s">
        <v>7031</v>
      </c>
      <c r="D126" t="s">
        <v>7032</v>
      </c>
      <c r="E126" t="s">
        <v>6872</v>
      </c>
      <c r="F126" s="27" t="s">
        <v>7031</v>
      </c>
      <c r="G126" t="s">
        <v>7005</v>
      </c>
      <c r="H126" t="s">
        <v>7074</v>
      </c>
      <c r="I126" t="s">
        <v>7075</v>
      </c>
      <c r="J126" t="s">
        <v>1348</v>
      </c>
      <c r="K126" s="27" t="s">
        <v>118</v>
      </c>
      <c r="L126" s="27" t="s">
        <v>1349</v>
      </c>
      <c r="M126" s="37" t="s">
        <v>1350</v>
      </c>
      <c r="N126" s="37" t="s">
        <v>6703</v>
      </c>
      <c r="O126" s="38"/>
      <c r="P126" s="38"/>
      <c r="Q126" t="s">
        <v>6652</v>
      </c>
      <c r="R126" s="39"/>
      <c r="S126">
        <v>3563</v>
      </c>
      <c r="T126" s="39">
        <f>+retribucións!$H$71*0.5333</f>
        <v>9804.0281110636806</v>
      </c>
      <c r="U126">
        <v>9</v>
      </c>
      <c r="V126" s="39">
        <f>+retribucións!$E$60</f>
        <v>6319.04</v>
      </c>
      <c r="W126" s="39">
        <f>+retribucións!$H$60*0.5333</f>
        <v>9933.746370568384</v>
      </c>
      <c r="X126" s="39">
        <f t="shared" si="2"/>
        <v>129.71825950470338</v>
      </c>
    </row>
    <row r="127" spans="1:24" x14ac:dyDescent="0.25">
      <c r="A127" s="13" t="s">
        <v>17</v>
      </c>
      <c r="B127" s="37" t="s">
        <v>7076</v>
      </c>
      <c r="C127" s="27" t="s">
        <v>7031</v>
      </c>
      <c r="D127" t="s">
        <v>7032</v>
      </c>
      <c r="E127" t="s">
        <v>6876</v>
      </c>
      <c r="F127" s="27" t="s">
        <v>7031</v>
      </c>
      <c r="G127" t="s">
        <v>7005</v>
      </c>
      <c r="H127" t="s">
        <v>7077</v>
      </c>
      <c r="I127" t="s">
        <v>7078</v>
      </c>
      <c r="J127" t="s">
        <v>1348</v>
      </c>
      <c r="K127" s="27" t="s">
        <v>118</v>
      </c>
      <c r="L127" s="27" t="s">
        <v>1349</v>
      </c>
      <c r="M127" s="37" t="s">
        <v>1350</v>
      </c>
      <c r="N127" s="37" t="s">
        <v>6703</v>
      </c>
      <c r="O127" s="38"/>
      <c r="P127" s="38"/>
      <c r="Q127" t="s">
        <v>6680</v>
      </c>
      <c r="R127" s="39"/>
      <c r="S127">
        <v>1948</v>
      </c>
      <c r="T127" s="39">
        <f>+retribucións!$H$71*0.2667</f>
        <v>4902.9332406163203</v>
      </c>
      <c r="U127">
        <v>9</v>
      </c>
      <c r="V127" s="39">
        <f>+retribucións!$E$60</f>
        <v>6319.04</v>
      </c>
      <c r="W127" s="39">
        <f>+retribucións!$H$60*0.2667</f>
        <v>4967.8045322156158</v>
      </c>
      <c r="X127" s="39">
        <f t="shared" si="2"/>
        <v>64.871291599295546</v>
      </c>
    </row>
    <row r="128" spans="1:24" x14ac:dyDescent="0.25">
      <c r="A128" s="13" t="s">
        <v>17</v>
      </c>
      <c r="B128" s="37" t="s">
        <v>7079</v>
      </c>
      <c r="C128" s="27" t="s">
        <v>7031</v>
      </c>
      <c r="D128" t="s">
        <v>7032</v>
      </c>
      <c r="E128" t="s">
        <v>6889</v>
      </c>
      <c r="F128" s="27" t="s">
        <v>7031</v>
      </c>
      <c r="G128" t="s">
        <v>7005</v>
      </c>
      <c r="H128" t="s">
        <v>7080</v>
      </c>
      <c r="I128" t="s">
        <v>7081</v>
      </c>
      <c r="J128" t="s">
        <v>1348</v>
      </c>
      <c r="K128" s="27" t="s">
        <v>118</v>
      </c>
      <c r="L128" s="27" t="s">
        <v>1349</v>
      </c>
      <c r="M128" s="37" t="s">
        <v>1350</v>
      </c>
      <c r="N128" s="37" t="s">
        <v>6703</v>
      </c>
      <c r="O128" s="38"/>
      <c r="P128" s="38"/>
      <c r="Q128" t="s">
        <v>6680</v>
      </c>
      <c r="R128" s="39"/>
      <c r="S128">
        <v>1948</v>
      </c>
      <c r="T128" s="39">
        <f>+retribucións!$H$71*0.2667</f>
        <v>4902.9332406163203</v>
      </c>
      <c r="U128">
        <v>9</v>
      </c>
      <c r="V128" s="39">
        <f>+retribucións!$E$60</f>
        <v>6319.04</v>
      </c>
      <c r="W128" s="39">
        <f>+retribucións!$H$60*0.2667</f>
        <v>4967.8045322156158</v>
      </c>
      <c r="X128" s="39">
        <f t="shared" si="2"/>
        <v>64.871291599295546</v>
      </c>
    </row>
    <row r="129" spans="1:24" x14ac:dyDescent="0.25">
      <c r="A129" s="13" t="s">
        <v>17</v>
      </c>
      <c r="B129" s="37" t="s">
        <v>7082</v>
      </c>
      <c r="C129" s="27" t="s">
        <v>7031</v>
      </c>
      <c r="D129" t="s">
        <v>7032</v>
      </c>
      <c r="E129" t="s">
        <v>6911</v>
      </c>
      <c r="F129" s="27" t="s">
        <v>7031</v>
      </c>
      <c r="G129" t="s">
        <v>7005</v>
      </c>
      <c r="H129" t="s">
        <v>7083</v>
      </c>
      <c r="I129" t="s">
        <v>7084</v>
      </c>
      <c r="J129" t="s">
        <v>1348</v>
      </c>
      <c r="K129" s="27" t="s">
        <v>6687</v>
      </c>
      <c r="L129" s="27" t="s">
        <v>1349</v>
      </c>
      <c r="M129" s="37" t="s">
        <v>1350</v>
      </c>
      <c r="N129" s="37" t="s">
        <v>6703</v>
      </c>
      <c r="O129" s="38"/>
      <c r="P129" s="38"/>
      <c r="Q129" t="s">
        <v>6652</v>
      </c>
      <c r="R129" s="39"/>
      <c r="S129">
        <v>3563</v>
      </c>
      <c r="T129" s="39">
        <f>+retribucións!$H$71*0.5333</f>
        <v>9804.0281110636806</v>
      </c>
      <c r="U129">
        <v>9</v>
      </c>
      <c r="V129" s="39">
        <f>+retribucións!$E$60</f>
        <v>6319.04</v>
      </c>
      <c r="W129" s="39">
        <f>+retribucións!$H$60*0.5333</f>
        <v>9933.746370568384</v>
      </c>
      <c r="X129" s="39">
        <f t="shared" si="2"/>
        <v>129.71825950470338</v>
      </c>
    </row>
    <row r="130" spans="1:24" x14ac:dyDescent="0.25">
      <c r="A130" s="13" t="s">
        <v>17</v>
      </c>
      <c r="B130" s="37" t="s">
        <v>7086</v>
      </c>
      <c r="C130" s="27" t="s">
        <v>7031</v>
      </c>
      <c r="D130" t="s">
        <v>7032</v>
      </c>
      <c r="E130" t="s">
        <v>6928</v>
      </c>
      <c r="F130" s="27" t="s">
        <v>7031</v>
      </c>
      <c r="G130" t="s">
        <v>7005</v>
      </c>
      <c r="H130" t="s">
        <v>7085</v>
      </c>
      <c r="I130" t="s">
        <v>7087</v>
      </c>
      <c r="J130" t="s">
        <v>1348</v>
      </c>
      <c r="K130" s="27" t="s">
        <v>118</v>
      </c>
      <c r="L130" s="27" t="s">
        <v>1349</v>
      </c>
      <c r="M130" s="37" t="s">
        <v>1350</v>
      </c>
      <c r="N130" s="37" t="s">
        <v>6703</v>
      </c>
      <c r="O130" s="38"/>
      <c r="P130" s="38"/>
      <c r="Q130" t="s">
        <v>7088</v>
      </c>
      <c r="R130" s="39"/>
      <c r="S130">
        <v>3953</v>
      </c>
      <c r="T130" s="39">
        <f>+retribucións!$H$71*0.6667</f>
        <v>12256.41391645632</v>
      </c>
      <c r="U130">
        <v>9</v>
      </c>
      <c r="V130" s="39">
        <f>+retribucións!$E$60</f>
        <v>6319.04</v>
      </c>
      <c r="W130" s="39">
        <f>+retribucións!$H$60*0.6667</f>
        <v>12418.579983607615</v>
      </c>
      <c r="X130" s="39">
        <f t="shared" si="2"/>
        <v>162.16606715129456</v>
      </c>
    </row>
    <row r="131" spans="1:24" x14ac:dyDescent="0.25">
      <c r="A131" s="13" t="s">
        <v>17</v>
      </c>
      <c r="B131" s="37" t="s">
        <v>7089</v>
      </c>
      <c r="C131" s="27" t="s">
        <v>7031</v>
      </c>
      <c r="D131" t="s">
        <v>7032</v>
      </c>
      <c r="E131" t="s">
        <v>6928</v>
      </c>
      <c r="F131" s="27" t="s">
        <v>7031</v>
      </c>
      <c r="G131" t="s">
        <v>7005</v>
      </c>
      <c r="H131" t="s">
        <v>7085</v>
      </c>
      <c r="I131" t="s">
        <v>7090</v>
      </c>
      <c r="J131" t="s">
        <v>1348</v>
      </c>
      <c r="K131" s="27" t="s">
        <v>118</v>
      </c>
      <c r="L131" s="27" t="s">
        <v>1349</v>
      </c>
      <c r="M131" s="37" t="s">
        <v>1350</v>
      </c>
      <c r="N131" s="37" t="s">
        <v>6703</v>
      </c>
      <c r="O131" s="38"/>
      <c r="P131" s="38"/>
      <c r="Q131" t="s">
        <v>7088</v>
      </c>
      <c r="R131" s="39"/>
      <c r="S131">
        <v>3953</v>
      </c>
      <c r="T131" s="39">
        <f>+retribucións!$H$71*0.6667</f>
        <v>12256.41391645632</v>
      </c>
      <c r="U131">
        <v>9</v>
      </c>
      <c r="V131" s="39">
        <f>+retribucións!$E$60</f>
        <v>6319.04</v>
      </c>
      <c r="W131" s="39">
        <f>+retribucións!$H$60*0.6667</f>
        <v>12418.579983607615</v>
      </c>
      <c r="X131" s="39">
        <f t="shared" si="2"/>
        <v>162.16606715129456</v>
      </c>
    </row>
    <row r="132" spans="1:24" x14ac:dyDescent="0.25">
      <c r="A132" s="13" t="s">
        <v>17</v>
      </c>
      <c r="B132" s="37" t="s">
        <v>7091</v>
      </c>
      <c r="C132" s="27" t="s">
        <v>7031</v>
      </c>
      <c r="D132" t="s">
        <v>7032</v>
      </c>
      <c r="E132" t="s">
        <v>6928</v>
      </c>
      <c r="F132" s="27" t="s">
        <v>7031</v>
      </c>
      <c r="G132" t="s">
        <v>7005</v>
      </c>
      <c r="H132" t="s">
        <v>7085</v>
      </c>
      <c r="I132" t="s">
        <v>7092</v>
      </c>
      <c r="J132" t="s">
        <v>1348</v>
      </c>
      <c r="K132" s="27" t="s">
        <v>118</v>
      </c>
      <c r="L132" s="27" t="s">
        <v>1349</v>
      </c>
      <c r="M132" s="37" t="s">
        <v>1350</v>
      </c>
      <c r="N132" s="37" t="s">
        <v>6703</v>
      </c>
      <c r="O132" s="38"/>
      <c r="P132" s="38"/>
      <c r="Q132" t="s">
        <v>7088</v>
      </c>
      <c r="R132" s="39"/>
      <c r="S132">
        <v>3953</v>
      </c>
      <c r="T132" s="39">
        <f>+retribucións!$H$71*0.6667</f>
        <v>12256.41391645632</v>
      </c>
      <c r="U132">
        <v>9</v>
      </c>
      <c r="V132" s="39">
        <f>+retribucións!$E$60</f>
        <v>6319.04</v>
      </c>
      <c r="W132" s="39">
        <f>+retribucións!$H$60*0.6667</f>
        <v>12418.579983607615</v>
      </c>
      <c r="X132" s="39">
        <f t="shared" si="2"/>
        <v>162.16606715129456</v>
      </c>
    </row>
    <row r="133" spans="1:24" x14ac:dyDescent="0.25">
      <c r="A133" s="13" t="s">
        <v>17</v>
      </c>
      <c r="B133" s="37" t="s">
        <v>7093</v>
      </c>
      <c r="C133" s="27" t="s">
        <v>7031</v>
      </c>
      <c r="D133" t="s">
        <v>7032</v>
      </c>
      <c r="E133" t="s">
        <v>6928</v>
      </c>
      <c r="F133" s="27" t="s">
        <v>7031</v>
      </c>
      <c r="G133" t="s">
        <v>7005</v>
      </c>
      <c r="H133" t="s">
        <v>7085</v>
      </c>
      <c r="I133" t="s">
        <v>7094</v>
      </c>
      <c r="J133" t="s">
        <v>1348</v>
      </c>
      <c r="K133" s="27" t="s">
        <v>118</v>
      </c>
      <c r="L133" s="27" t="s">
        <v>1349</v>
      </c>
      <c r="M133" s="37" t="s">
        <v>1350</v>
      </c>
      <c r="N133" s="37" t="s">
        <v>6703</v>
      </c>
      <c r="O133" s="38"/>
      <c r="P133" s="38"/>
      <c r="Q133" t="s">
        <v>7088</v>
      </c>
      <c r="R133" s="39"/>
      <c r="S133">
        <v>3953</v>
      </c>
      <c r="T133" s="39">
        <f>+retribucións!$H$71*0.6667</f>
        <v>12256.41391645632</v>
      </c>
      <c r="U133">
        <v>9</v>
      </c>
      <c r="V133" s="39">
        <f>+retribucións!$E$60</f>
        <v>6319.04</v>
      </c>
      <c r="W133" s="39">
        <f>+retribucións!$H$60*0.6667</f>
        <v>12418.579983607615</v>
      </c>
      <c r="X133" s="39">
        <f t="shared" si="2"/>
        <v>162.16606715129456</v>
      </c>
    </row>
    <row r="134" spans="1:24" x14ac:dyDescent="0.25">
      <c r="A134" s="13" t="s">
        <v>17</v>
      </c>
      <c r="B134" s="37" t="s">
        <v>7095</v>
      </c>
      <c r="C134" s="27" t="s">
        <v>7031</v>
      </c>
      <c r="D134" t="s">
        <v>7032</v>
      </c>
      <c r="E134" t="s">
        <v>6928</v>
      </c>
      <c r="F134" s="27" t="s">
        <v>7031</v>
      </c>
      <c r="G134" t="s">
        <v>7005</v>
      </c>
      <c r="H134" t="s">
        <v>7085</v>
      </c>
      <c r="I134" t="s">
        <v>7096</v>
      </c>
      <c r="J134" t="s">
        <v>1348</v>
      </c>
      <c r="K134" s="27" t="s">
        <v>118</v>
      </c>
      <c r="L134" s="27" t="s">
        <v>1349</v>
      </c>
      <c r="M134" s="37" t="s">
        <v>1350</v>
      </c>
      <c r="N134" s="37" t="s">
        <v>6703</v>
      </c>
      <c r="O134" s="38"/>
      <c r="P134" s="38"/>
      <c r="Q134" t="s">
        <v>7088</v>
      </c>
      <c r="R134" s="39"/>
      <c r="S134">
        <v>3953</v>
      </c>
      <c r="T134" s="39">
        <f>+retribucións!$H$71*0.6667</f>
        <v>12256.41391645632</v>
      </c>
      <c r="U134">
        <v>9</v>
      </c>
      <c r="V134" s="39">
        <f>+retribucións!$E$60</f>
        <v>6319.04</v>
      </c>
      <c r="W134" s="39">
        <f>+retribucións!$H$60*0.6667</f>
        <v>12418.579983607615</v>
      </c>
      <c r="X134" s="39">
        <f t="shared" si="2"/>
        <v>162.16606715129456</v>
      </c>
    </row>
    <row r="135" spans="1:24" x14ac:dyDescent="0.25">
      <c r="A135" s="13" t="s">
        <v>17</v>
      </c>
      <c r="B135" s="37" t="s">
        <v>7097</v>
      </c>
      <c r="C135" s="27" t="s">
        <v>7031</v>
      </c>
      <c r="D135" t="s">
        <v>7032</v>
      </c>
      <c r="E135" t="s">
        <v>6928</v>
      </c>
      <c r="F135" s="27" t="s">
        <v>7031</v>
      </c>
      <c r="G135" t="s">
        <v>7005</v>
      </c>
      <c r="H135" t="s">
        <v>7085</v>
      </c>
      <c r="I135" t="s">
        <v>7098</v>
      </c>
      <c r="J135" t="s">
        <v>1348</v>
      </c>
      <c r="K135" s="27" t="s">
        <v>118</v>
      </c>
      <c r="L135" s="27" t="s">
        <v>1349</v>
      </c>
      <c r="M135" s="37" t="s">
        <v>1350</v>
      </c>
      <c r="N135" s="37" t="s">
        <v>6703</v>
      </c>
      <c r="O135" s="38"/>
      <c r="P135" s="38"/>
      <c r="Q135" t="s">
        <v>7088</v>
      </c>
      <c r="R135" s="39"/>
      <c r="S135">
        <v>3953</v>
      </c>
      <c r="T135" s="39">
        <f>+retribucións!$H$71*0.6667</f>
        <v>12256.41391645632</v>
      </c>
      <c r="U135">
        <v>9</v>
      </c>
      <c r="V135" s="39">
        <f>+retribucións!$E$60</f>
        <v>6319.04</v>
      </c>
      <c r="W135" s="39">
        <f>+retribucións!$H$60*0.6667</f>
        <v>12418.579983607615</v>
      </c>
      <c r="X135" s="39">
        <f t="shared" si="2"/>
        <v>162.16606715129456</v>
      </c>
    </row>
    <row r="136" spans="1:24" x14ac:dyDescent="0.25">
      <c r="A136" s="13" t="s">
        <v>17</v>
      </c>
      <c r="B136" s="37" t="s">
        <v>7099</v>
      </c>
      <c r="C136" s="27" t="s">
        <v>7031</v>
      </c>
      <c r="D136" t="s">
        <v>7032</v>
      </c>
      <c r="E136" t="s">
        <v>6928</v>
      </c>
      <c r="F136" s="27" t="s">
        <v>7031</v>
      </c>
      <c r="G136" t="s">
        <v>7005</v>
      </c>
      <c r="H136" t="s">
        <v>7085</v>
      </c>
      <c r="I136" t="s">
        <v>7100</v>
      </c>
      <c r="J136" t="s">
        <v>1348</v>
      </c>
      <c r="K136" s="27" t="s">
        <v>118</v>
      </c>
      <c r="L136" s="27" t="s">
        <v>1349</v>
      </c>
      <c r="M136" s="37" t="s">
        <v>1350</v>
      </c>
      <c r="N136" s="37" t="s">
        <v>6703</v>
      </c>
      <c r="O136" s="38"/>
      <c r="P136" s="38"/>
      <c r="Q136" t="s">
        <v>7088</v>
      </c>
      <c r="R136" s="39"/>
      <c r="S136">
        <v>3953</v>
      </c>
      <c r="T136" s="39">
        <f>+retribucións!$H$71*0.6667</f>
        <v>12256.41391645632</v>
      </c>
      <c r="U136">
        <v>9</v>
      </c>
      <c r="V136" s="39">
        <f>+retribucións!$E$60</f>
        <v>6319.04</v>
      </c>
      <c r="W136" s="39">
        <f>+retribucións!$H$60*0.6667</f>
        <v>12418.579983607615</v>
      </c>
      <c r="X136" s="39">
        <f t="shared" si="2"/>
        <v>162.16606715129456</v>
      </c>
    </row>
    <row r="137" spans="1:24" x14ac:dyDescent="0.25">
      <c r="A137" s="13" t="s">
        <v>17</v>
      </c>
      <c r="B137" s="37" t="s">
        <v>7101</v>
      </c>
      <c r="C137" s="27" t="s">
        <v>7031</v>
      </c>
      <c r="D137" t="s">
        <v>7032</v>
      </c>
      <c r="E137" t="s">
        <v>6938</v>
      </c>
      <c r="F137" s="27" t="s">
        <v>7031</v>
      </c>
      <c r="G137" t="s">
        <v>7005</v>
      </c>
      <c r="H137" t="s">
        <v>7102</v>
      </c>
      <c r="I137" t="s">
        <v>7103</v>
      </c>
      <c r="J137" t="s">
        <v>1348</v>
      </c>
      <c r="K137" s="27" t="s">
        <v>6687</v>
      </c>
      <c r="L137" s="27" t="s">
        <v>1349</v>
      </c>
      <c r="M137" s="37" t="s">
        <v>1350</v>
      </c>
      <c r="N137" s="37" t="s">
        <v>6703</v>
      </c>
      <c r="O137" s="38"/>
      <c r="P137" s="38"/>
      <c r="Q137" t="s">
        <v>6680</v>
      </c>
      <c r="R137" s="39"/>
      <c r="S137">
        <v>1948</v>
      </c>
      <c r="T137" s="39">
        <f>+retribucións!$H$71*0.2667</f>
        <v>4902.9332406163203</v>
      </c>
      <c r="U137">
        <v>9</v>
      </c>
      <c r="V137" s="39">
        <f>+retribucións!$E$60</f>
        <v>6319.04</v>
      </c>
      <c r="W137" s="39">
        <f>+retribucións!$H$60*0.2667</f>
        <v>4967.8045322156158</v>
      </c>
      <c r="X137" s="39">
        <f t="shared" si="2"/>
        <v>64.871291599295546</v>
      </c>
    </row>
    <row r="138" spans="1:24" x14ac:dyDescent="0.25">
      <c r="A138" s="13" t="s">
        <v>17</v>
      </c>
      <c r="B138" s="37" t="s">
        <v>7104</v>
      </c>
      <c r="C138" s="27" t="s">
        <v>7031</v>
      </c>
      <c r="D138" t="s">
        <v>7032</v>
      </c>
      <c r="E138" t="s">
        <v>6939</v>
      </c>
      <c r="F138" s="27" t="s">
        <v>7031</v>
      </c>
      <c r="G138" t="s">
        <v>7005</v>
      </c>
      <c r="H138" t="s">
        <v>7105</v>
      </c>
      <c r="I138" t="s">
        <v>7106</v>
      </c>
      <c r="J138" t="s">
        <v>1348</v>
      </c>
      <c r="K138" s="27" t="s">
        <v>118</v>
      </c>
      <c r="L138" s="27" t="s">
        <v>1349</v>
      </c>
      <c r="M138" s="37" t="s">
        <v>1350</v>
      </c>
      <c r="N138" s="37" t="s">
        <v>6703</v>
      </c>
      <c r="O138" s="38"/>
      <c r="P138" s="38"/>
      <c r="Q138" t="s">
        <v>6680</v>
      </c>
      <c r="R138" s="39"/>
      <c r="S138">
        <v>1948</v>
      </c>
      <c r="T138" s="39">
        <f>+retribucións!$H$71*0.2667</f>
        <v>4902.9332406163203</v>
      </c>
      <c r="U138">
        <v>9</v>
      </c>
      <c r="V138" s="39">
        <f>+retribucións!$E$60</f>
        <v>6319.04</v>
      </c>
      <c r="W138" s="39">
        <f>+retribucións!$H$60*0.2667</f>
        <v>4967.8045322156158</v>
      </c>
      <c r="X138" s="39">
        <f t="shared" si="2"/>
        <v>64.871291599295546</v>
      </c>
    </row>
    <row r="139" spans="1:24" x14ac:dyDescent="0.25">
      <c r="A139" s="13" t="s">
        <v>17</v>
      </c>
      <c r="B139" s="37" t="s">
        <v>7107</v>
      </c>
      <c r="C139" s="27" t="s">
        <v>7031</v>
      </c>
      <c r="D139" t="s">
        <v>7032</v>
      </c>
      <c r="E139" t="s">
        <v>6940</v>
      </c>
      <c r="F139" s="27" t="s">
        <v>7031</v>
      </c>
      <c r="G139" t="s">
        <v>7005</v>
      </c>
      <c r="H139" t="s">
        <v>7108</v>
      </c>
      <c r="I139" t="s">
        <v>7109</v>
      </c>
      <c r="J139" t="s">
        <v>1348</v>
      </c>
      <c r="K139" s="27" t="s">
        <v>118</v>
      </c>
      <c r="L139" s="27" t="s">
        <v>1349</v>
      </c>
      <c r="M139" s="37" t="s">
        <v>1350</v>
      </c>
      <c r="N139" s="37" t="s">
        <v>6703</v>
      </c>
      <c r="O139" s="38"/>
      <c r="P139" s="38"/>
      <c r="Q139" t="s">
        <v>7088</v>
      </c>
      <c r="R139" s="39"/>
      <c r="S139">
        <v>3953</v>
      </c>
      <c r="T139" s="39">
        <f>+retribucións!$H$71*0.6667</f>
        <v>12256.41391645632</v>
      </c>
      <c r="U139">
        <v>9</v>
      </c>
      <c r="V139" s="39">
        <f>+retribucións!$E$60</f>
        <v>6319.04</v>
      </c>
      <c r="W139" s="39">
        <f>+retribucións!$H$60*0.6667</f>
        <v>12418.579983607615</v>
      </c>
      <c r="X139" s="39">
        <f t="shared" si="2"/>
        <v>162.16606715129456</v>
      </c>
    </row>
    <row r="140" spans="1:24" x14ac:dyDescent="0.25">
      <c r="A140" s="13" t="s">
        <v>17</v>
      </c>
      <c r="B140" s="37" t="s">
        <v>7110</v>
      </c>
      <c r="C140" s="27" t="s">
        <v>7031</v>
      </c>
      <c r="D140" t="s">
        <v>7032</v>
      </c>
      <c r="E140" t="s">
        <v>6941</v>
      </c>
      <c r="F140" s="27" t="s">
        <v>7031</v>
      </c>
      <c r="G140" t="s">
        <v>7005</v>
      </c>
      <c r="H140" t="s">
        <v>7111</v>
      </c>
      <c r="I140" t="s">
        <v>7112</v>
      </c>
      <c r="J140" t="s">
        <v>1348</v>
      </c>
      <c r="K140" s="27" t="s">
        <v>118</v>
      </c>
      <c r="L140" s="27" t="s">
        <v>1349</v>
      </c>
      <c r="M140" s="37" t="s">
        <v>1350</v>
      </c>
      <c r="N140" s="37" t="s">
        <v>6703</v>
      </c>
      <c r="O140" s="38"/>
      <c r="P140" s="38"/>
      <c r="Q140" t="s">
        <v>7039</v>
      </c>
      <c r="R140" s="39"/>
      <c r="S140">
        <v>1949</v>
      </c>
      <c r="T140" s="39">
        <f>+retribucións!$H$71*0.4</f>
        <v>7353.4806758400009</v>
      </c>
      <c r="U140">
        <v>9</v>
      </c>
      <c r="V140" s="39">
        <f>+retribucións!$E$60</f>
        <v>6319.04</v>
      </c>
      <c r="W140" s="39">
        <f>+retribucións!$H$60*0.4</f>
        <v>7450.7754513919999</v>
      </c>
      <c r="X140" s="39">
        <f t="shared" si="2"/>
        <v>97.29477555199901</v>
      </c>
    </row>
    <row r="141" spans="1:24" x14ac:dyDescent="0.25">
      <c r="A141" s="13" t="s">
        <v>17</v>
      </c>
      <c r="B141" s="37" t="s">
        <v>7113</v>
      </c>
      <c r="C141" s="27" t="s">
        <v>7031</v>
      </c>
      <c r="D141" t="s">
        <v>7032</v>
      </c>
      <c r="E141" t="s">
        <v>6941</v>
      </c>
      <c r="F141" s="27" t="s">
        <v>7031</v>
      </c>
      <c r="G141" t="s">
        <v>7005</v>
      </c>
      <c r="H141" t="s">
        <v>7111</v>
      </c>
      <c r="I141" t="s">
        <v>7114</v>
      </c>
      <c r="J141" t="s">
        <v>1348</v>
      </c>
      <c r="K141" s="27" t="s">
        <v>118</v>
      </c>
      <c r="L141" s="27" t="s">
        <v>1349</v>
      </c>
      <c r="M141" s="37" t="s">
        <v>1350</v>
      </c>
      <c r="N141" s="37" t="s">
        <v>6703</v>
      </c>
      <c r="O141" s="38"/>
      <c r="P141" s="38"/>
      <c r="Q141" t="s">
        <v>7039</v>
      </c>
      <c r="R141" s="39"/>
      <c r="S141">
        <v>1949</v>
      </c>
      <c r="T141" s="39">
        <f>+retribucións!$H$71*0.4</f>
        <v>7353.4806758400009</v>
      </c>
      <c r="U141">
        <v>9</v>
      </c>
      <c r="V141" s="39">
        <f>+retribucións!$E$60</f>
        <v>6319.04</v>
      </c>
      <c r="W141" s="39">
        <f>+retribucións!$H$60*0.4</f>
        <v>7450.7754513919999</v>
      </c>
      <c r="X141" s="39">
        <f t="shared" si="2"/>
        <v>97.29477555199901</v>
      </c>
    </row>
    <row r="142" spans="1:24" x14ac:dyDescent="0.25">
      <c r="A142" s="13" t="s">
        <v>17</v>
      </c>
      <c r="B142" s="37" t="s">
        <v>7115</v>
      </c>
      <c r="C142" s="27" t="s">
        <v>7031</v>
      </c>
      <c r="D142" t="s">
        <v>7032</v>
      </c>
      <c r="E142" t="s">
        <v>6944</v>
      </c>
      <c r="F142" s="27" t="s">
        <v>7031</v>
      </c>
      <c r="G142" t="s">
        <v>7005</v>
      </c>
      <c r="H142" t="s">
        <v>7116</v>
      </c>
      <c r="I142" t="s">
        <v>7117</v>
      </c>
      <c r="J142" t="s">
        <v>1348</v>
      </c>
      <c r="K142" s="27" t="s">
        <v>6687</v>
      </c>
      <c r="L142" s="27" t="s">
        <v>1349</v>
      </c>
      <c r="M142" s="37" t="s">
        <v>1350</v>
      </c>
      <c r="N142" s="37" t="s">
        <v>6703</v>
      </c>
      <c r="O142" s="38"/>
      <c r="P142" s="38"/>
      <c r="Q142" t="s">
        <v>6652</v>
      </c>
      <c r="R142" s="39"/>
      <c r="S142">
        <v>3563</v>
      </c>
      <c r="T142" s="39">
        <f>+retribucións!$H$71*0.5333</f>
        <v>9804.0281110636806</v>
      </c>
      <c r="U142">
        <v>9</v>
      </c>
      <c r="V142" s="39">
        <f>+retribucións!$E$60</f>
        <v>6319.04</v>
      </c>
      <c r="W142" s="39">
        <f>+retribucións!$H$60*0.5333</f>
        <v>9933.746370568384</v>
      </c>
      <c r="X142" s="39">
        <f t="shared" si="2"/>
        <v>129.71825950470338</v>
      </c>
    </row>
    <row r="143" spans="1:24" x14ac:dyDescent="0.25">
      <c r="A143" s="13" t="s">
        <v>17</v>
      </c>
      <c r="B143" s="37" t="s">
        <v>7118</v>
      </c>
      <c r="C143" s="27" t="s">
        <v>7031</v>
      </c>
      <c r="D143" t="s">
        <v>7032</v>
      </c>
      <c r="E143" t="s">
        <v>6956</v>
      </c>
      <c r="F143" s="27" t="s">
        <v>7031</v>
      </c>
      <c r="G143" t="s">
        <v>7005</v>
      </c>
      <c r="H143" t="s">
        <v>7119</v>
      </c>
      <c r="I143" t="s">
        <v>7120</v>
      </c>
      <c r="J143" t="s">
        <v>1348</v>
      </c>
      <c r="K143" s="27" t="s">
        <v>118</v>
      </c>
      <c r="L143" s="27" t="s">
        <v>1349</v>
      </c>
      <c r="M143" s="37" t="s">
        <v>1350</v>
      </c>
      <c r="N143" s="37" t="s">
        <v>6703</v>
      </c>
      <c r="O143" s="38"/>
      <c r="P143" s="38"/>
      <c r="Q143" t="s">
        <v>6680</v>
      </c>
      <c r="R143" s="39"/>
      <c r="S143">
        <v>1948</v>
      </c>
      <c r="T143" s="39">
        <f>+retribucións!$H$71*0.2667</f>
        <v>4902.9332406163203</v>
      </c>
      <c r="U143">
        <v>9</v>
      </c>
      <c r="V143" s="39">
        <f>+retribucións!$E$60</f>
        <v>6319.04</v>
      </c>
      <c r="W143" s="39">
        <f>+retribucións!$H$60*0.2667</f>
        <v>4967.8045322156158</v>
      </c>
      <c r="X143" s="39">
        <f t="shared" si="2"/>
        <v>64.871291599295546</v>
      </c>
    </row>
    <row r="144" spans="1:24" x14ac:dyDescent="0.25">
      <c r="A144" s="13" t="s">
        <v>17</v>
      </c>
      <c r="B144" s="37" t="s">
        <v>7121</v>
      </c>
      <c r="C144" s="27" t="s">
        <v>7031</v>
      </c>
      <c r="D144" t="s">
        <v>7032</v>
      </c>
      <c r="E144" t="s">
        <v>6959</v>
      </c>
      <c r="F144" s="27" t="s">
        <v>7031</v>
      </c>
      <c r="G144" t="s">
        <v>7005</v>
      </c>
      <c r="H144" t="s">
        <v>7122</v>
      </c>
      <c r="I144" t="s">
        <v>7123</v>
      </c>
      <c r="J144" t="s">
        <v>1348</v>
      </c>
      <c r="K144" s="27" t="s">
        <v>118</v>
      </c>
      <c r="L144" s="27" t="s">
        <v>1349</v>
      </c>
      <c r="M144" s="37" t="s">
        <v>1350</v>
      </c>
      <c r="N144" s="37" t="s">
        <v>6703</v>
      </c>
      <c r="O144" s="38"/>
      <c r="P144" s="38"/>
      <c r="Q144" t="s">
        <v>7124</v>
      </c>
      <c r="R144" s="39"/>
      <c r="S144">
        <v>1951</v>
      </c>
      <c r="T144" s="39">
        <f>+retribucións!$H$71*0.8</f>
        <v>14706.961351680002</v>
      </c>
      <c r="U144">
        <v>9</v>
      </c>
      <c r="V144" s="39">
        <f>+retribucións!E60</f>
        <v>6319.04</v>
      </c>
      <c r="W144" s="39">
        <f>+retribucións!$H$60*0.8</f>
        <v>14901.550902784</v>
      </c>
      <c r="X144" s="39">
        <f t="shared" si="2"/>
        <v>194.58955110399802</v>
      </c>
    </row>
    <row r="145" spans="1:24" x14ac:dyDescent="0.25">
      <c r="A145" s="13" t="s">
        <v>17</v>
      </c>
      <c r="B145" s="37" t="s">
        <v>7125</v>
      </c>
      <c r="C145" s="27" t="s">
        <v>7031</v>
      </c>
      <c r="D145" t="s">
        <v>7032</v>
      </c>
      <c r="E145" t="s">
        <v>6777</v>
      </c>
      <c r="F145" s="27" t="s">
        <v>7031</v>
      </c>
      <c r="G145" t="s">
        <v>7005</v>
      </c>
      <c r="H145" t="s">
        <v>7126</v>
      </c>
      <c r="I145" t="s">
        <v>7127</v>
      </c>
      <c r="J145" t="s">
        <v>1348</v>
      </c>
      <c r="K145" s="27" t="s">
        <v>118</v>
      </c>
      <c r="L145" s="27" t="s">
        <v>1349</v>
      </c>
      <c r="M145" s="37" t="s">
        <v>1350</v>
      </c>
      <c r="N145" s="37" t="s">
        <v>6703</v>
      </c>
      <c r="O145" s="38"/>
      <c r="P145" s="38"/>
      <c r="Q145" t="s">
        <v>6680</v>
      </c>
      <c r="R145" s="39"/>
      <c r="S145">
        <v>1948</v>
      </c>
      <c r="T145" s="39">
        <f>+retribucións!$H$71*0.2667</f>
        <v>4902.9332406163203</v>
      </c>
      <c r="U145">
        <v>9</v>
      </c>
      <c r="V145" s="39">
        <f>+retribucións!$E$60</f>
        <v>6319.04</v>
      </c>
      <c r="W145" s="39">
        <f>+retribucións!$H$60*0.2667</f>
        <v>4967.8045322156158</v>
      </c>
      <c r="X145" s="39">
        <f t="shared" si="2"/>
        <v>64.871291599295546</v>
      </c>
    </row>
    <row r="146" spans="1:24" x14ac:dyDescent="0.25">
      <c r="A146" s="13" t="s">
        <v>17</v>
      </c>
      <c r="B146" s="37" t="s">
        <v>7128</v>
      </c>
      <c r="C146" s="27" t="s">
        <v>7031</v>
      </c>
      <c r="D146" t="s">
        <v>7032</v>
      </c>
      <c r="E146" t="s">
        <v>6964</v>
      </c>
      <c r="F146" s="27" t="s">
        <v>7031</v>
      </c>
      <c r="G146" t="s">
        <v>7005</v>
      </c>
      <c r="H146" t="s">
        <v>7129</v>
      </c>
      <c r="I146" t="s">
        <v>7130</v>
      </c>
      <c r="J146" t="s">
        <v>1348</v>
      </c>
      <c r="K146" s="27" t="s">
        <v>118</v>
      </c>
      <c r="L146" s="27" t="s">
        <v>1349</v>
      </c>
      <c r="M146" s="37" t="s">
        <v>1350</v>
      </c>
      <c r="N146" s="37" t="s">
        <v>6703</v>
      </c>
      <c r="O146" s="38"/>
      <c r="P146" s="38"/>
      <c r="Q146" t="s">
        <v>6680</v>
      </c>
      <c r="R146" s="39"/>
      <c r="S146">
        <v>1948</v>
      </c>
      <c r="T146" s="39">
        <f>+retribucións!$H$71*0.2667</f>
        <v>4902.9332406163203</v>
      </c>
      <c r="U146">
        <v>9</v>
      </c>
      <c r="V146" s="39">
        <f>+retribucións!$E$60</f>
        <v>6319.04</v>
      </c>
      <c r="W146" s="39">
        <f>+retribucións!$H$60*0.2667</f>
        <v>4967.8045322156158</v>
      </c>
      <c r="X146" s="39">
        <f t="shared" si="2"/>
        <v>64.871291599295546</v>
      </c>
    </row>
    <row r="147" spans="1:24" x14ac:dyDescent="0.25">
      <c r="A147" s="13" t="s">
        <v>17</v>
      </c>
      <c r="B147" s="37" t="s">
        <v>7131</v>
      </c>
      <c r="C147" s="27" t="s">
        <v>7031</v>
      </c>
      <c r="D147" t="s">
        <v>7032</v>
      </c>
      <c r="E147" t="s">
        <v>7132</v>
      </c>
      <c r="F147" s="27" t="s">
        <v>7031</v>
      </c>
      <c r="G147" t="s">
        <v>7005</v>
      </c>
      <c r="H147" t="s">
        <v>7133</v>
      </c>
      <c r="I147" t="s">
        <v>7134</v>
      </c>
      <c r="J147" t="s">
        <v>1348</v>
      </c>
      <c r="K147" s="27" t="s">
        <v>118</v>
      </c>
      <c r="L147" s="27" t="s">
        <v>1349</v>
      </c>
      <c r="M147" s="37" t="s">
        <v>1350</v>
      </c>
      <c r="N147" s="37" t="s">
        <v>6703</v>
      </c>
      <c r="O147" s="38"/>
      <c r="P147" s="38"/>
      <c r="Q147" t="s">
        <v>6680</v>
      </c>
      <c r="R147" s="39"/>
      <c r="S147">
        <v>1948</v>
      </c>
      <c r="T147" s="39">
        <f>+retribucións!$H$71*0.2667</f>
        <v>4902.9332406163203</v>
      </c>
      <c r="U147">
        <v>9</v>
      </c>
      <c r="V147" s="39">
        <f>+retribucións!$E$60</f>
        <v>6319.04</v>
      </c>
      <c r="W147" s="39">
        <f>+retribucións!$H$60*0.2667</f>
        <v>4967.8045322156158</v>
      </c>
      <c r="X147" s="39">
        <f t="shared" si="2"/>
        <v>64.871291599295546</v>
      </c>
    </row>
    <row r="148" spans="1:24" x14ac:dyDescent="0.25">
      <c r="A148" s="13" t="s">
        <v>17</v>
      </c>
      <c r="B148" s="37" t="s">
        <v>7135</v>
      </c>
      <c r="C148" s="27" t="s">
        <v>7031</v>
      </c>
      <c r="D148" t="s">
        <v>7032</v>
      </c>
      <c r="E148" t="s">
        <v>6965</v>
      </c>
      <c r="F148" s="27" t="s">
        <v>7031</v>
      </c>
      <c r="G148" t="s">
        <v>7005</v>
      </c>
      <c r="H148" t="s">
        <v>7136</v>
      </c>
      <c r="I148" t="s">
        <v>7137</v>
      </c>
      <c r="J148" t="s">
        <v>1348</v>
      </c>
      <c r="K148" s="27" t="s">
        <v>6687</v>
      </c>
      <c r="L148" s="27" t="s">
        <v>1349</v>
      </c>
      <c r="M148" s="37" t="s">
        <v>1350</v>
      </c>
      <c r="N148" s="37" t="s">
        <v>6703</v>
      </c>
      <c r="O148" s="38"/>
      <c r="P148" s="38"/>
      <c r="Q148" t="s">
        <v>6680</v>
      </c>
      <c r="R148" s="39"/>
      <c r="S148">
        <v>1948</v>
      </c>
      <c r="T148" s="39">
        <f>+retribucións!$H$71*0.2667</f>
        <v>4902.9332406163203</v>
      </c>
      <c r="U148">
        <v>9</v>
      </c>
      <c r="V148" s="39">
        <f>+retribucións!$E$60</f>
        <v>6319.04</v>
      </c>
      <c r="W148" s="39">
        <f>+retribucións!$H$60*0.2667</f>
        <v>4967.8045322156158</v>
      </c>
      <c r="X148" s="39">
        <f t="shared" si="2"/>
        <v>64.871291599295546</v>
      </c>
    </row>
    <row r="149" spans="1:24" x14ac:dyDescent="0.25">
      <c r="A149" s="13" t="s">
        <v>17</v>
      </c>
      <c r="B149" s="37" t="s">
        <v>7138</v>
      </c>
      <c r="C149" s="27" t="s">
        <v>7031</v>
      </c>
      <c r="D149" t="s">
        <v>7032</v>
      </c>
      <c r="E149" t="s">
        <v>6968</v>
      </c>
      <c r="F149" s="27" t="s">
        <v>7031</v>
      </c>
      <c r="G149" t="s">
        <v>7005</v>
      </c>
      <c r="H149" t="s">
        <v>7139</v>
      </c>
      <c r="I149" t="s">
        <v>7140</v>
      </c>
      <c r="J149" t="s">
        <v>1348</v>
      </c>
      <c r="K149" s="27" t="s">
        <v>118</v>
      </c>
      <c r="L149" s="27" t="s">
        <v>1349</v>
      </c>
      <c r="M149" s="37" t="s">
        <v>1350</v>
      </c>
      <c r="N149" s="37" t="s">
        <v>6703</v>
      </c>
      <c r="O149" s="38"/>
      <c r="P149" s="38"/>
      <c r="Q149" t="s">
        <v>6652</v>
      </c>
      <c r="R149" s="39"/>
      <c r="S149">
        <v>3563</v>
      </c>
      <c r="T149" s="39">
        <f>+retribucións!$H$71*0.5333</f>
        <v>9804.0281110636806</v>
      </c>
      <c r="U149">
        <v>9</v>
      </c>
      <c r="V149" s="39">
        <f>+retribucións!$E$60</f>
        <v>6319.04</v>
      </c>
      <c r="W149" s="39">
        <f>+retribucións!$H$60*0.5333</f>
        <v>9933.746370568384</v>
      </c>
      <c r="X149" s="39">
        <f t="shared" si="2"/>
        <v>129.71825950470338</v>
      </c>
    </row>
    <row r="150" spans="1:24" x14ac:dyDescent="0.25">
      <c r="A150" s="13" t="s">
        <v>17</v>
      </c>
      <c r="B150" s="37" t="s">
        <v>7141</v>
      </c>
      <c r="C150" s="27" t="s">
        <v>7031</v>
      </c>
      <c r="D150" t="s">
        <v>7032</v>
      </c>
      <c r="E150" t="s">
        <v>6968</v>
      </c>
      <c r="F150" s="27" t="s">
        <v>7031</v>
      </c>
      <c r="G150" t="s">
        <v>7005</v>
      </c>
      <c r="H150" t="s">
        <v>7139</v>
      </c>
      <c r="I150" t="s">
        <v>7142</v>
      </c>
      <c r="J150" t="s">
        <v>1348</v>
      </c>
      <c r="K150" s="27" t="s">
        <v>118</v>
      </c>
      <c r="L150" s="27" t="s">
        <v>1349</v>
      </c>
      <c r="M150" s="37" t="s">
        <v>1350</v>
      </c>
      <c r="N150" s="37" t="s">
        <v>6703</v>
      </c>
      <c r="O150" s="38"/>
      <c r="P150" s="38"/>
      <c r="Q150" t="s">
        <v>6652</v>
      </c>
      <c r="R150" s="39"/>
      <c r="S150">
        <v>3563</v>
      </c>
      <c r="T150" s="39">
        <f>+retribucións!$H$71*0.5333</f>
        <v>9804.0281110636806</v>
      </c>
      <c r="U150">
        <v>9</v>
      </c>
      <c r="V150" s="39">
        <f>+retribucións!$E$60</f>
        <v>6319.04</v>
      </c>
      <c r="W150" s="39">
        <f>+retribucións!$H$60*0.5333</f>
        <v>9933.746370568384</v>
      </c>
      <c r="X150" s="39">
        <f t="shared" si="2"/>
        <v>129.71825950470338</v>
      </c>
    </row>
    <row r="151" spans="1:24" x14ac:dyDescent="0.25">
      <c r="A151" s="13" t="s">
        <v>17</v>
      </c>
      <c r="B151" s="37" t="s">
        <v>7143</v>
      </c>
      <c r="C151" s="27" t="s">
        <v>7031</v>
      </c>
      <c r="D151" t="s">
        <v>7032</v>
      </c>
      <c r="E151" t="s">
        <v>6971</v>
      </c>
      <c r="F151" s="27" t="s">
        <v>7031</v>
      </c>
      <c r="G151" t="s">
        <v>7005</v>
      </c>
      <c r="H151" t="s">
        <v>7144</v>
      </c>
      <c r="I151" t="s">
        <v>7145</v>
      </c>
      <c r="J151" t="s">
        <v>1348</v>
      </c>
      <c r="K151" s="27" t="s">
        <v>118</v>
      </c>
      <c r="L151" s="27" t="s">
        <v>1349</v>
      </c>
      <c r="M151" s="37" t="s">
        <v>1350</v>
      </c>
      <c r="N151" s="37" t="s">
        <v>6703</v>
      </c>
      <c r="O151" s="38"/>
      <c r="P151" s="38"/>
      <c r="Q151" t="s">
        <v>6680</v>
      </c>
      <c r="R151" s="39"/>
      <c r="S151">
        <v>1948</v>
      </c>
      <c r="T151" s="39">
        <f>+retribucións!$H$71*0.2667</f>
        <v>4902.9332406163203</v>
      </c>
      <c r="U151">
        <v>9</v>
      </c>
      <c r="V151" s="39">
        <f>+retribucións!$E$60</f>
        <v>6319.04</v>
      </c>
      <c r="W151" s="39">
        <f>+retribucións!$H$60*0.2667</f>
        <v>4967.8045322156158</v>
      </c>
      <c r="X151" s="39">
        <f t="shared" si="2"/>
        <v>64.871291599295546</v>
      </c>
    </row>
    <row r="152" spans="1:24" x14ac:dyDescent="0.25">
      <c r="A152" s="13" t="s">
        <v>17</v>
      </c>
      <c r="B152" s="37" t="s">
        <v>7146</v>
      </c>
      <c r="C152" s="27" t="s">
        <v>7031</v>
      </c>
      <c r="D152" t="s">
        <v>7032</v>
      </c>
      <c r="E152" t="s">
        <v>6975</v>
      </c>
      <c r="F152" s="27" t="s">
        <v>7031</v>
      </c>
      <c r="G152" t="s">
        <v>7005</v>
      </c>
      <c r="H152" t="s">
        <v>7147</v>
      </c>
      <c r="I152" t="s">
        <v>7148</v>
      </c>
      <c r="J152" t="s">
        <v>1348</v>
      </c>
      <c r="K152" s="27" t="s">
        <v>118</v>
      </c>
      <c r="L152" s="27" t="s">
        <v>1349</v>
      </c>
      <c r="M152" s="37" t="s">
        <v>1350</v>
      </c>
      <c r="N152" s="37" t="s">
        <v>6703</v>
      </c>
      <c r="O152" s="38"/>
      <c r="P152" s="38"/>
      <c r="Q152" t="s">
        <v>6652</v>
      </c>
      <c r="R152" s="39"/>
      <c r="S152">
        <v>3563</v>
      </c>
      <c r="T152" s="39">
        <f>+retribucións!$H$71*0.5333</f>
        <v>9804.0281110636806</v>
      </c>
      <c r="U152">
        <v>9</v>
      </c>
      <c r="V152" s="39">
        <f>+retribucións!$E$60</f>
        <v>6319.04</v>
      </c>
      <c r="W152" s="39">
        <f>+retribucións!$H$60*0.5333</f>
        <v>9933.746370568384</v>
      </c>
      <c r="X152" s="39">
        <f t="shared" si="2"/>
        <v>129.71825950470338</v>
      </c>
    </row>
    <row r="153" spans="1:24" x14ac:dyDescent="0.25">
      <c r="A153" s="13" t="s">
        <v>17</v>
      </c>
      <c r="B153" s="37" t="s">
        <v>7149</v>
      </c>
      <c r="C153" s="27" t="s">
        <v>7031</v>
      </c>
      <c r="D153" t="s">
        <v>7032</v>
      </c>
      <c r="E153" t="s">
        <v>6982</v>
      </c>
      <c r="F153" s="27" t="s">
        <v>7031</v>
      </c>
      <c r="G153" t="s">
        <v>7005</v>
      </c>
      <c r="H153" t="s">
        <v>7150</v>
      </c>
      <c r="I153" t="s">
        <v>7151</v>
      </c>
      <c r="J153" t="s">
        <v>1348</v>
      </c>
      <c r="K153" s="27" t="s">
        <v>6687</v>
      </c>
      <c r="L153" s="27" t="s">
        <v>1349</v>
      </c>
      <c r="M153" s="37" t="s">
        <v>1350</v>
      </c>
      <c r="N153" s="37" t="s">
        <v>6703</v>
      </c>
      <c r="O153" s="38"/>
      <c r="P153" s="38"/>
      <c r="Q153" t="s">
        <v>6680</v>
      </c>
      <c r="R153" s="39"/>
      <c r="S153">
        <v>1948</v>
      </c>
      <c r="T153" s="39">
        <f>+retribucións!$H$71*0.2667</f>
        <v>4902.9332406163203</v>
      </c>
      <c r="U153">
        <v>9</v>
      </c>
      <c r="V153" s="39">
        <f>+retribucións!$E$60</f>
        <v>6319.04</v>
      </c>
      <c r="W153" s="39">
        <f>+retribucións!$H$60*0.2667</f>
        <v>4967.8045322156158</v>
      </c>
      <c r="X153" s="39">
        <f t="shared" si="2"/>
        <v>64.871291599295546</v>
      </c>
    </row>
    <row r="154" spans="1:24" x14ac:dyDescent="0.25">
      <c r="A154" s="13" t="s">
        <v>17</v>
      </c>
      <c r="B154" s="37" t="s">
        <v>7155</v>
      </c>
      <c r="C154" s="27" t="s">
        <v>7152</v>
      </c>
      <c r="D154" t="s">
        <v>7153</v>
      </c>
      <c r="E154" t="s">
        <v>6807</v>
      </c>
      <c r="F154" s="27" t="s">
        <v>7152</v>
      </c>
      <c r="G154" t="s">
        <v>7005</v>
      </c>
      <c r="H154" t="s">
        <v>7154</v>
      </c>
      <c r="I154" t="s">
        <v>7156</v>
      </c>
      <c r="J154" t="s">
        <v>1348</v>
      </c>
      <c r="K154" s="27" t="s">
        <v>118</v>
      </c>
      <c r="L154" s="27" t="s">
        <v>1349</v>
      </c>
      <c r="M154" s="37" t="s">
        <v>1350</v>
      </c>
      <c r="N154" s="37" t="s">
        <v>6703</v>
      </c>
      <c r="O154" s="38"/>
      <c r="P154" s="38"/>
      <c r="Q154" t="s">
        <v>3410</v>
      </c>
      <c r="R154" s="39"/>
      <c r="S154">
        <v>2338</v>
      </c>
      <c r="T154" s="39">
        <f>+retribucións!H71/2</f>
        <v>9191.8508448000011</v>
      </c>
      <c r="U154">
        <v>9</v>
      </c>
      <c r="V154" s="39">
        <f>+retribucións!$E$60</f>
        <v>6319.04</v>
      </c>
      <c r="W154" s="39">
        <f>+retribucións!H60/2</f>
        <v>9313.4693142399992</v>
      </c>
      <c r="X154" s="39">
        <f t="shared" si="2"/>
        <v>121.61846943999808</v>
      </c>
    </row>
    <row r="155" spans="1:24" x14ac:dyDescent="0.25">
      <c r="A155" s="13" t="s">
        <v>17</v>
      </c>
      <c r="B155" s="37" t="s">
        <v>7157</v>
      </c>
      <c r="C155" s="27" t="s">
        <v>7152</v>
      </c>
      <c r="D155" t="s">
        <v>7153</v>
      </c>
      <c r="E155" t="s">
        <v>6823</v>
      </c>
      <c r="F155" s="27" t="s">
        <v>7152</v>
      </c>
      <c r="G155" t="s">
        <v>7005</v>
      </c>
      <c r="H155" t="s">
        <v>7158</v>
      </c>
      <c r="I155" t="s">
        <v>7159</v>
      </c>
      <c r="J155" t="s">
        <v>1348</v>
      </c>
      <c r="K155" s="27" t="s">
        <v>118</v>
      </c>
      <c r="L155" s="27" t="s">
        <v>1349</v>
      </c>
      <c r="M155" s="37" t="s">
        <v>1350</v>
      </c>
      <c r="N155" s="37" t="s">
        <v>6703</v>
      </c>
      <c r="O155" s="38"/>
      <c r="P155" s="38"/>
      <c r="Q155" t="s">
        <v>7160</v>
      </c>
      <c r="R155" s="39"/>
      <c r="S155">
        <v>1982</v>
      </c>
      <c r="T155" s="39">
        <f>(retribucións!$L$71)*0.6667</f>
        <v>12646.624342482144</v>
      </c>
      <c r="U155">
        <v>10</v>
      </c>
      <c r="V155" s="39">
        <f>+retribucións!$E$59</f>
        <v>6486.34</v>
      </c>
      <c r="W155" s="39">
        <f>retribucións!$H$59*0.6667</f>
        <v>12750.621564483261</v>
      </c>
      <c r="X155" s="39">
        <f t="shared" si="2"/>
        <v>103.99722200111682</v>
      </c>
    </row>
    <row r="156" spans="1:24" x14ac:dyDescent="0.25">
      <c r="A156" s="13" t="s">
        <v>17</v>
      </c>
      <c r="B156" s="37" t="s">
        <v>7162</v>
      </c>
      <c r="C156" s="27" t="s">
        <v>7152</v>
      </c>
      <c r="D156" t="s">
        <v>7153</v>
      </c>
      <c r="E156" t="s">
        <v>6713</v>
      </c>
      <c r="F156" s="27" t="s">
        <v>7152</v>
      </c>
      <c r="G156" t="s">
        <v>7005</v>
      </c>
      <c r="H156" t="s">
        <v>7161</v>
      </c>
      <c r="I156" t="s">
        <v>7163</v>
      </c>
      <c r="J156" t="s">
        <v>1348</v>
      </c>
      <c r="K156" s="27" t="s">
        <v>118</v>
      </c>
      <c r="L156" s="27" t="s">
        <v>1349</v>
      </c>
      <c r="M156" s="37" t="s">
        <v>1350</v>
      </c>
      <c r="N156" s="37" t="s">
        <v>6703</v>
      </c>
      <c r="O156" s="38"/>
      <c r="P156" s="38"/>
      <c r="Q156" t="s">
        <v>7160</v>
      </c>
      <c r="R156" s="39"/>
      <c r="S156">
        <v>4209</v>
      </c>
      <c r="T156" s="39">
        <f>(retribucións!$L$71)*0.6667</f>
        <v>12646.624342482144</v>
      </c>
      <c r="U156">
        <v>10</v>
      </c>
      <c r="V156" s="39">
        <f>+retribucións!$E$59</f>
        <v>6486.34</v>
      </c>
      <c r="W156" s="39">
        <f>retribucións!$H$59*0.6667</f>
        <v>12750.621564483261</v>
      </c>
      <c r="X156" s="39">
        <f t="shared" si="2"/>
        <v>103.99722200111682</v>
      </c>
    </row>
    <row r="157" spans="1:24" x14ac:dyDescent="0.25">
      <c r="A157" s="13" t="s">
        <v>17</v>
      </c>
      <c r="B157" s="37" t="s">
        <v>7168</v>
      </c>
      <c r="C157" s="27" t="s">
        <v>7164</v>
      </c>
      <c r="D157" t="s">
        <v>7165</v>
      </c>
      <c r="E157" t="s">
        <v>6704</v>
      </c>
      <c r="F157" s="27" t="s">
        <v>7164</v>
      </c>
      <c r="G157" t="s">
        <v>7166</v>
      </c>
      <c r="H157" t="s">
        <v>7167</v>
      </c>
      <c r="I157" t="s">
        <v>7169</v>
      </c>
      <c r="J157" t="s">
        <v>1348</v>
      </c>
      <c r="K157" s="27" t="s">
        <v>118</v>
      </c>
      <c r="L157" s="27" t="s">
        <v>1349</v>
      </c>
      <c r="M157" s="37" t="s">
        <v>1350</v>
      </c>
      <c r="N157" s="37" t="s">
        <v>6703</v>
      </c>
      <c r="O157" s="38">
        <v>6001</v>
      </c>
      <c r="P157" s="38"/>
      <c r="Q157" t="s">
        <v>7051</v>
      </c>
      <c r="R157" s="39"/>
      <c r="S157">
        <v>1547</v>
      </c>
      <c r="T157" s="39">
        <f>+retribucións!H71*0.48</f>
        <v>8824.1768110080011</v>
      </c>
      <c r="U157">
        <v>9</v>
      </c>
      <c r="V157" s="39">
        <f>+retribucións!$E$60</f>
        <v>6319.04</v>
      </c>
      <c r="W157" s="39">
        <f>+retribucións!H60*0.48</f>
        <v>8940.9305416703992</v>
      </c>
      <c r="X157" s="39">
        <f t="shared" si="2"/>
        <v>116.75373066239808</v>
      </c>
    </row>
    <row r="158" spans="1:24" x14ac:dyDescent="0.25">
      <c r="A158" s="13" t="s">
        <v>6687</v>
      </c>
      <c r="B158" s="41" t="s">
        <v>7175</v>
      </c>
      <c r="C158" s="42" t="s">
        <v>7170</v>
      </c>
      <c r="D158" s="40" t="s">
        <v>7171</v>
      </c>
      <c r="E158" s="40" t="s">
        <v>6700</v>
      </c>
      <c r="F158" s="42" t="s">
        <v>7170</v>
      </c>
      <c r="G158" s="40" t="s">
        <v>7172</v>
      </c>
      <c r="H158" s="40" t="s">
        <v>7173</v>
      </c>
      <c r="I158" s="40" t="s">
        <v>7176</v>
      </c>
      <c r="J158" s="40" t="s">
        <v>1348</v>
      </c>
      <c r="K158" s="27" t="s">
        <v>118</v>
      </c>
      <c r="L158" s="27" t="s">
        <v>1349</v>
      </c>
      <c r="M158" s="37" t="s">
        <v>1350</v>
      </c>
      <c r="N158" s="37" t="s">
        <v>6703</v>
      </c>
      <c r="O158" s="38"/>
      <c r="P158" s="38"/>
      <c r="Q158" s="40" t="s">
        <v>7174</v>
      </c>
      <c r="R158" s="39"/>
    </row>
    <row r="159" spans="1:24" x14ac:dyDescent="0.25">
      <c r="A159" s="13" t="s">
        <v>6687</v>
      </c>
      <c r="B159" s="41" t="s">
        <v>7179</v>
      </c>
      <c r="C159" s="42" t="s">
        <v>7170</v>
      </c>
      <c r="D159" s="40" t="s">
        <v>7171</v>
      </c>
      <c r="E159" s="40" t="s">
        <v>6926</v>
      </c>
      <c r="F159" s="42" t="s">
        <v>7170</v>
      </c>
      <c r="G159" s="40" t="s">
        <v>7172</v>
      </c>
      <c r="H159" s="40" t="s">
        <v>7178</v>
      </c>
      <c r="I159" s="40" t="s">
        <v>7180</v>
      </c>
      <c r="J159" s="40" t="s">
        <v>7181</v>
      </c>
      <c r="K159" s="27" t="s">
        <v>118</v>
      </c>
      <c r="L159" s="27" t="s">
        <v>1349</v>
      </c>
      <c r="M159" s="37" t="s">
        <v>1350</v>
      </c>
      <c r="N159" s="37" t="s">
        <v>6702</v>
      </c>
      <c r="O159" s="38"/>
      <c r="P159" s="38"/>
      <c r="Q159" s="40" t="s">
        <v>7174</v>
      </c>
      <c r="R159" s="39"/>
    </row>
    <row r="160" spans="1:24" x14ac:dyDescent="0.25">
      <c r="A160" s="13" t="s">
        <v>6687</v>
      </c>
      <c r="B160" s="41" t="s">
        <v>7182</v>
      </c>
      <c r="C160" s="42" t="s">
        <v>7170</v>
      </c>
      <c r="D160" s="40" t="s">
        <v>7171</v>
      </c>
      <c r="E160" s="40" t="s">
        <v>6926</v>
      </c>
      <c r="F160" s="42" t="s">
        <v>7170</v>
      </c>
      <c r="G160" s="40" t="s">
        <v>7172</v>
      </c>
      <c r="H160" s="40" t="s">
        <v>7178</v>
      </c>
      <c r="I160" s="40" t="s">
        <v>7183</v>
      </c>
      <c r="J160" s="40" t="s">
        <v>4338</v>
      </c>
      <c r="K160" s="27" t="s">
        <v>118</v>
      </c>
      <c r="L160" s="27" t="s">
        <v>1349</v>
      </c>
      <c r="M160" s="37" t="s">
        <v>1350</v>
      </c>
      <c r="N160" s="37" t="s">
        <v>6703</v>
      </c>
      <c r="O160" s="38"/>
      <c r="P160" s="38"/>
      <c r="Q160" s="40" t="s">
        <v>7177</v>
      </c>
      <c r="R160" s="39"/>
    </row>
    <row r="161" spans="1:25" x14ac:dyDescent="0.25">
      <c r="A161" s="13" t="s">
        <v>6687</v>
      </c>
      <c r="B161" s="41" t="s">
        <v>7185</v>
      </c>
      <c r="C161" s="42" t="s">
        <v>7170</v>
      </c>
      <c r="D161" s="40" t="s">
        <v>7171</v>
      </c>
      <c r="E161" s="40" t="s">
        <v>6928</v>
      </c>
      <c r="F161" s="42" t="s">
        <v>7170</v>
      </c>
      <c r="G161" s="40" t="s">
        <v>7172</v>
      </c>
      <c r="H161" s="40" t="s">
        <v>7184</v>
      </c>
      <c r="I161" s="40" t="s">
        <v>7186</v>
      </c>
      <c r="J161" s="40" t="s">
        <v>1348</v>
      </c>
      <c r="K161" s="27" t="s">
        <v>6687</v>
      </c>
      <c r="L161" s="27" t="s">
        <v>1349</v>
      </c>
      <c r="M161" s="37" t="s">
        <v>1350</v>
      </c>
      <c r="N161" s="37" t="s">
        <v>6703</v>
      </c>
      <c r="O161" s="38"/>
      <c r="P161" s="38"/>
      <c r="Q161" s="40" t="s">
        <v>7187</v>
      </c>
      <c r="R161" s="39"/>
    </row>
    <row r="162" spans="1:25" x14ac:dyDescent="0.25">
      <c r="A162" s="13" t="s">
        <v>17</v>
      </c>
      <c r="B162" s="37" t="s">
        <v>7189</v>
      </c>
      <c r="C162" s="27" t="s">
        <v>7152</v>
      </c>
      <c r="D162" t="s">
        <v>7153</v>
      </c>
      <c r="E162" t="s">
        <v>6704</v>
      </c>
      <c r="F162" s="27" t="s">
        <v>7188</v>
      </c>
      <c r="G162" t="s">
        <v>7005</v>
      </c>
      <c r="H162" t="s">
        <v>6544</v>
      </c>
      <c r="I162" t="s">
        <v>7190</v>
      </c>
      <c r="J162" t="s">
        <v>2263</v>
      </c>
      <c r="K162" s="27" t="s">
        <v>118</v>
      </c>
      <c r="L162" s="27" t="s">
        <v>1349</v>
      </c>
      <c r="M162" s="37" t="s">
        <v>1350</v>
      </c>
      <c r="N162" s="37" t="s">
        <v>6702</v>
      </c>
      <c r="O162" s="38"/>
      <c r="P162" s="38"/>
      <c r="Q162" t="s">
        <v>7191</v>
      </c>
      <c r="R162" s="39"/>
      <c r="S162">
        <v>9848</v>
      </c>
      <c r="T162" s="39">
        <f>+retribucións!$H$71*0.5</f>
        <v>9191.8508448000011</v>
      </c>
      <c r="U162">
        <v>9</v>
      </c>
      <c r="V162" s="39">
        <f>+retribucións!$E$60</f>
        <v>6319.04</v>
      </c>
      <c r="W162" s="39">
        <f>+retribucións!$H$60*0.5</f>
        <v>9313.4693142399992</v>
      </c>
      <c r="X162" s="39">
        <f>+W162-T162</f>
        <v>121.61846943999808</v>
      </c>
      <c r="Y162" s="232" t="s">
        <v>7272</v>
      </c>
    </row>
    <row r="163" spans="1:25" x14ac:dyDescent="0.25">
      <c r="A163" s="13" t="s">
        <v>17</v>
      </c>
      <c r="B163" s="37" t="s">
        <v>7192</v>
      </c>
      <c r="C163" s="27" t="s">
        <v>7152</v>
      </c>
      <c r="D163" t="s">
        <v>7153</v>
      </c>
      <c r="E163" t="s">
        <v>6700</v>
      </c>
      <c r="F163" s="27" t="s">
        <v>7188</v>
      </c>
      <c r="G163" t="s">
        <v>7005</v>
      </c>
      <c r="H163" t="s">
        <v>6445</v>
      </c>
      <c r="I163" t="s">
        <v>7193</v>
      </c>
      <c r="J163" t="s">
        <v>2263</v>
      </c>
      <c r="K163" s="27" t="s">
        <v>118</v>
      </c>
      <c r="L163" s="27" t="s">
        <v>1349</v>
      </c>
      <c r="M163" s="37" t="s">
        <v>1350</v>
      </c>
      <c r="N163" s="37" t="s">
        <v>6702</v>
      </c>
      <c r="O163" s="38"/>
      <c r="P163" s="38"/>
      <c r="Q163" t="s">
        <v>7191</v>
      </c>
      <c r="R163" s="39"/>
      <c r="S163">
        <v>9848</v>
      </c>
      <c r="T163" s="39">
        <f>+retribucións!$H$71*0.5</f>
        <v>9191.8508448000011</v>
      </c>
      <c r="U163">
        <v>9</v>
      </c>
      <c r="V163" s="39">
        <f>+retribucións!$E$60</f>
        <v>6319.04</v>
      </c>
      <c r="W163" s="39">
        <f>+retribucións!$H$60*0.5</f>
        <v>9313.4693142399992</v>
      </c>
      <c r="X163" s="39">
        <f t="shared" ref="X163:X167" si="3">+W163-T163</f>
        <v>121.61846943999808</v>
      </c>
      <c r="Y163" s="232"/>
    </row>
    <row r="164" spans="1:25" x14ac:dyDescent="0.25">
      <c r="A164" s="13" t="s">
        <v>17</v>
      </c>
      <c r="B164" s="37" t="s">
        <v>7194</v>
      </c>
      <c r="C164" s="27" t="s">
        <v>7152</v>
      </c>
      <c r="D164" t="s">
        <v>7153</v>
      </c>
      <c r="E164" t="s">
        <v>6860</v>
      </c>
      <c r="F164" s="27" t="s">
        <v>7188</v>
      </c>
      <c r="G164" t="s">
        <v>7005</v>
      </c>
      <c r="H164" t="s">
        <v>6343</v>
      </c>
      <c r="I164" t="s">
        <v>7195</v>
      </c>
      <c r="J164" t="s">
        <v>2263</v>
      </c>
      <c r="K164" s="27" t="s">
        <v>118</v>
      </c>
      <c r="L164" s="27" t="s">
        <v>1349</v>
      </c>
      <c r="M164" s="37" t="s">
        <v>1350</v>
      </c>
      <c r="N164" s="37" t="s">
        <v>6702</v>
      </c>
      <c r="O164" s="38"/>
      <c r="P164" s="38"/>
      <c r="Q164" t="s">
        <v>3410</v>
      </c>
      <c r="R164" s="39"/>
      <c r="S164">
        <v>9848</v>
      </c>
      <c r="T164" s="39">
        <f>+retribucións!$H$71*0.5</f>
        <v>9191.8508448000011</v>
      </c>
      <c r="U164">
        <v>9</v>
      </c>
      <c r="V164" s="39">
        <f>+retribucións!$E$60</f>
        <v>6319.04</v>
      </c>
      <c r="W164" s="39">
        <f>+retribucións!$H$60*0.5</f>
        <v>9313.4693142399992</v>
      </c>
      <c r="X164" s="39">
        <f t="shared" si="3"/>
        <v>121.61846943999808</v>
      </c>
      <c r="Y164" s="232"/>
    </row>
    <row r="165" spans="1:25" x14ac:dyDescent="0.25">
      <c r="A165" s="13" t="s">
        <v>17</v>
      </c>
      <c r="B165" s="37" t="s">
        <v>7196</v>
      </c>
      <c r="C165" s="27" t="s">
        <v>7152</v>
      </c>
      <c r="D165" t="s">
        <v>7153</v>
      </c>
      <c r="E165" t="s">
        <v>6886</v>
      </c>
      <c r="F165" s="27" t="s">
        <v>7188</v>
      </c>
      <c r="G165" t="s">
        <v>7005</v>
      </c>
      <c r="H165" t="s">
        <v>6361</v>
      </c>
      <c r="I165" t="s">
        <v>7197</v>
      </c>
      <c r="J165" t="s">
        <v>7198</v>
      </c>
      <c r="K165" s="27" t="s">
        <v>118</v>
      </c>
      <c r="L165" s="27" t="s">
        <v>1349</v>
      </c>
      <c r="M165" s="37" t="s">
        <v>1350</v>
      </c>
      <c r="N165" s="37" t="s">
        <v>6702</v>
      </c>
      <c r="O165" s="38"/>
      <c r="P165" s="38"/>
      <c r="Q165" t="s">
        <v>3410</v>
      </c>
      <c r="R165" s="39"/>
      <c r="S165">
        <v>9848</v>
      </c>
      <c r="T165" s="39">
        <f>+retribucións!$H$71*0.5</f>
        <v>9191.8508448000011</v>
      </c>
      <c r="U165">
        <v>9</v>
      </c>
      <c r="V165" s="39">
        <f>+retribucións!$E$60</f>
        <v>6319.04</v>
      </c>
      <c r="W165" s="39">
        <f>+retribucións!$H$60*0.5</f>
        <v>9313.4693142399992</v>
      </c>
      <c r="X165" s="39">
        <f t="shared" si="3"/>
        <v>121.61846943999808</v>
      </c>
      <c r="Y165" s="232"/>
    </row>
    <row r="166" spans="1:25" x14ac:dyDescent="0.25">
      <c r="A166" s="13" t="s">
        <v>17</v>
      </c>
      <c r="B166" s="37" t="s">
        <v>7199</v>
      </c>
      <c r="C166" s="27" t="s">
        <v>7152</v>
      </c>
      <c r="D166" t="s">
        <v>7153</v>
      </c>
      <c r="E166" t="s">
        <v>6899</v>
      </c>
      <c r="F166" s="27" t="s">
        <v>7188</v>
      </c>
      <c r="G166" t="s">
        <v>7005</v>
      </c>
      <c r="H166" t="s">
        <v>6377</v>
      </c>
      <c r="I166" t="s">
        <v>7200</v>
      </c>
      <c r="J166" t="s">
        <v>2263</v>
      </c>
      <c r="K166" s="27" t="s">
        <v>118</v>
      </c>
      <c r="L166" s="27" t="s">
        <v>1349</v>
      </c>
      <c r="M166" s="37" t="s">
        <v>1350</v>
      </c>
      <c r="N166" s="37" t="s">
        <v>6702</v>
      </c>
      <c r="O166" s="38"/>
      <c r="P166" s="38"/>
      <c r="Q166" t="s">
        <v>3410</v>
      </c>
      <c r="R166" s="39"/>
      <c r="S166">
        <v>9848</v>
      </c>
      <c r="T166" s="39">
        <f>+retribucións!$H$71*0.5</f>
        <v>9191.8508448000011</v>
      </c>
      <c r="U166">
        <v>9</v>
      </c>
      <c r="V166" s="39">
        <f>+retribucións!$E$60</f>
        <v>6319.04</v>
      </c>
      <c r="W166" s="39">
        <f>+retribucións!$H$60*0.5</f>
        <v>9313.4693142399992</v>
      </c>
      <c r="X166" s="39">
        <f t="shared" si="3"/>
        <v>121.61846943999808</v>
      </c>
      <c r="Y166" s="232"/>
    </row>
    <row r="167" spans="1:25" x14ac:dyDescent="0.25">
      <c r="A167" s="13" t="s">
        <v>17</v>
      </c>
      <c r="B167" s="37" t="s">
        <v>7201</v>
      </c>
      <c r="C167" s="27" t="s">
        <v>7152</v>
      </c>
      <c r="D167" t="s">
        <v>7153</v>
      </c>
      <c r="E167" t="s">
        <v>6928</v>
      </c>
      <c r="F167" s="27" t="s">
        <v>7188</v>
      </c>
      <c r="G167" t="s">
        <v>7005</v>
      </c>
      <c r="H167" t="s">
        <v>6386</v>
      </c>
      <c r="I167" t="s">
        <v>7202</v>
      </c>
      <c r="J167" t="s">
        <v>2263</v>
      </c>
      <c r="K167" s="27" t="s">
        <v>118</v>
      </c>
      <c r="L167" s="27" t="s">
        <v>1349</v>
      </c>
      <c r="M167" s="37" t="s">
        <v>1350</v>
      </c>
      <c r="N167" s="37" t="s">
        <v>6702</v>
      </c>
      <c r="O167" s="38"/>
      <c r="P167" s="38"/>
      <c r="Q167" t="s">
        <v>3410</v>
      </c>
      <c r="R167" s="39"/>
      <c r="S167">
        <v>9848</v>
      </c>
      <c r="T167" s="39">
        <f>+retribucións!$H$71*0.5</f>
        <v>9191.8508448000011</v>
      </c>
      <c r="U167">
        <v>9</v>
      </c>
      <c r="V167" s="39">
        <f>+retribucións!$E$60</f>
        <v>6319.04</v>
      </c>
      <c r="W167" s="39">
        <f>+retribucións!$H$60*0.5</f>
        <v>9313.4693142399992</v>
      </c>
      <c r="X167" s="39">
        <f t="shared" si="3"/>
        <v>121.61846943999808</v>
      </c>
      <c r="Y167" s="232"/>
    </row>
    <row r="168" spans="1:25" x14ac:dyDescent="0.25">
      <c r="T168" s="39"/>
      <c r="V168" s="39"/>
      <c r="W168" s="39"/>
      <c r="X168" s="39">
        <f>SUM(X2:X167)</f>
        <v>18942.905461546092</v>
      </c>
      <c r="Y168" s="102"/>
    </row>
    <row r="169" spans="1:25" x14ac:dyDescent="0.25">
      <c r="T169" s="39"/>
    </row>
  </sheetData>
  <autoFilter ref="A1:Y168" xr:uid="{DEFBA20B-EEB5-4EEE-A656-A3F25E0A6968}"/>
  <mergeCells count="1">
    <mergeCell ref="Y162:Y167"/>
  </mergeCells>
  <conditionalFormatting sqref="A2:A167">
    <cfRule type="cellIs" dxfId="11" priority="1" operator="equal">
      <formula>"NON"</formula>
    </cfRule>
    <cfRule type="cellIs" dxfId="10" priority="2" operator="equal">
      <formula>"SÍ"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06"/>
  <sheetViews>
    <sheetView workbookViewId="0">
      <selection activeCell="K76" sqref="K76"/>
    </sheetView>
  </sheetViews>
  <sheetFormatPr baseColWidth="10" defaultRowHeight="15" x14ac:dyDescent="0.25"/>
  <cols>
    <col min="7" max="7" width="11.7109375" bestFit="1" customWidth="1"/>
    <col min="12" max="12" width="13" bestFit="1" customWidth="1"/>
    <col min="15" max="15" width="11.85546875" bestFit="1" customWidth="1"/>
    <col min="26" max="26" width="15.7109375" customWidth="1"/>
  </cols>
  <sheetData>
    <row r="1" spans="1:31" ht="15.75" thickBot="1" x14ac:dyDescent="0.3">
      <c r="A1" s="241" t="s">
        <v>7273</v>
      </c>
      <c r="B1" s="242"/>
      <c r="C1" s="242"/>
      <c r="D1" s="242"/>
      <c r="E1" s="242"/>
      <c r="F1" s="242"/>
      <c r="G1" s="242"/>
      <c r="H1" s="242"/>
    </row>
    <row r="2" spans="1:31" ht="45.75" thickBot="1" x14ac:dyDescent="0.3">
      <c r="A2" s="44" t="s">
        <v>7204</v>
      </c>
      <c r="B2" s="45" t="s">
        <v>7205</v>
      </c>
      <c r="C2" s="45" t="s">
        <v>7206</v>
      </c>
      <c r="D2" s="45" t="s">
        <v>7207</v>
      </c>
      <c r="E2" s="45" t="s">
        <v>7208</v>
      </c>
      <c r="F2" s="45" t="s">
        <v>7209</v>
      </c>
      <c r="G2" s="45" t="s">
        <v>7210</v>
      </c>
      <c r="H2" s="45" t="s">
        <v>7211</v>
      </c>
      <c r="I2" s="46" t="s">
        <v>7212</v>
      </c>
      <c r="J2" s="46" t="s">
        <v>7213</v>
      </c>
      <c r="K2" s="46" t="s">
        <v>7214</v>
      </c>
      <c r="L2" s="243" t="s">
        <v>7215</v>
      </c>
      <c r="M2" s="244"/>
      <c r="N2" s="244"/>
      <c r="O2" s="244"/>
      <c r="P2" s="244"/>
      <c r="Q2" s="244"/>
      <c r="R2" s="244"/>
      <c r="S2" s="244"/>
      <c r="T2" s="244"/>
      <c r="U2" s="244"/>
      <c r="V2" s="245"/>
      <c r="Z2" s="47" t="s">
        <v>7216</v>
      </c>
      <c r="AA2" s="48" t="s">
        <v>7217</v>
      </c>
      <c r="AB2" s="49" t="s">
        <v>7218</v>
      </c>
      <c r="AC2" s="49" t="s">
        <v>7219</v>
      </c>
      <c r="AD2" s="50" t="s">
        <v>7220</v>
      </c>
      <c r="AE2" s="50" t="s">
        <v>14</v>
      </c>
    </row>
    <row r="3" spans="1:31" x14ac:dyDescent="0.25">
      <c r="A3" s="246" t="s">
        <v>7221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51">
        <v>30</v>
      </c>
      <c r="M3" s="51">
        <v>29</v>
      </c>
      <c r="N3" s="51" t="s">
        <v>7222</v>
      </c>
      <c r="O3" s="51" t="s">
        <v>7223</v>
      </c>
      <c r="P3" s="51">
        <v>27</v>
      </c>
      <c r="Q3" s="51">
        <v>26</v>
      </c>
      <c r="R3" s="51">
        <v>25</v>
      </c>
      <c r="S3" s="51">
        <v>24</v>
      </c>
      <c r="T3" s="51">
        <v>23</v>
      </c>
      <c r="U3" s="51">
        <v>22</v>
      </c>
      <c r="V3" s="51">
        <v>21</v>
      </c>
      <c r="Z3" s="248">
        <f>30.97*14</f>
        <v>433.58</v>
      </c>
      <c r="AA3" s="52" t="s">
        <v>7224</v>
      </c>
      <c r="AB3" s="53">
        <v>46.74</v>
      </c>
      <c r="AC3" s="54">
        <v>28.85</v>
      </c>
      <c r="AD3" s="55">
        <f t="shared" ref="AD3:AD8" si="0">+AB3*12+AC3*2</f>
        <v>618.58000000000004</v>
      </c>
      <c r="AE3" s="56">
        <f>+AD3-Z3</f>
        <v>185.00000000000006</v>
      </c>
    </row>
    <row r="4" spans="1:31" x14ac:dyDescent="0.25">
      <c r="A4" s="234" t="s">
        <v>7224</v>
      </c>
      <c r="B4" s="57">
        <v>30</v>
      </c>
      <c r="C4" s="58">
        <f>1288.31*12</f>
        <v>15459.72</v>
      </c>
      <c r="D4" s="58">
        <f>1125.35*14</f>
        <v>15754.899999999998</v>
      </c>
      <c r="E4" s="58">
        <f>1744.86*14</f>
        <v>24428.039999999997</v>
      </c>
      <c r="F4" s="58">
        <f>795*2</f>
        <v>1590</v>
      </c>
      <c r="G4" s="58">
        <f>SUM(C4:F4)</f>
        <v>57232.659999999989</v>
      </c>
      <c r="H4" s="59">
        <f>+G4*1.003784</f>
        <v>57449.228385439987</v>
      </c>
      <c r="I4" s="60">
        <f>+(C4+D4+F4)*1.003784</f>
        <v>32928.752682079998</v>
      </c>
      <c r="J4" s="60">
        <f t="shared" ref="J4:J59" si="1">+E4*1.003784</f>
        <v>24520.475703359996</v>
      </c>
      <c r="K4" s="61">
        <f>+I4+J4</f>
        <v>57449.228385439994</v>
      </c>
      <c r="L4" s="62">
        <f>+$I4+A$62</f>
        <v>57449.228385439994</v>
      </c>
      <c r="M4" s="63"/>
      <c r="N4" s="63"/>
      <c r="O4" s="63"/>
      <c r="P4" s="63"/>
      <c r="Q4" s="63"/>
      <c r="R4" s="63"/>
      <c r="S4" s="63"/>
      <c r="T4" s="63"/>
      <c r="U4" s="63"/>
      <c r="V4" s="64"/>
      <c r="Z4" s="248"/>
      <c r="AA4" s="65" t="s">
        <v>7225</v>
      </c>
      <c r="AB4" s="66">
        <v>38.119999999999997</v>
      </c>
      <c r="AC4" s="66">
        <v>27.79</v>
      </c>
      <c r="AD4" s="67">
        <f t="shared" si="0"/>
        <v>513.02</v>
      </c>
      <c r="AE4" s="68">
        <f>+AD4-Z3</f>
        <v>79.44</v>
      </c>
    </row>
    <row r="5" spans="1:31" x14ac:dyDescent="0.25">
      <c r="A5" s="234"/>
      <c r="B5" s="69">
        <v>29</v>
      </c>
      <c r="C5" s="70">
        <f>C4</f>
        <v>15459.72</v>
      </c>
      <c r="D5" s="70">
        <f>1009.38*14</f>
        <v>14131.32</v>
      </c>
      <c r="E5" s="70">
        <f>1535.46*14</f>
        <v>21496.440000000002</v>
      </c>
      <c r="F5" s="70">
        <f>F4</f>
        <v>1590</v>
      </c>
      <c r="G5" s="70">
        <f t="shared" ref="G5:G15" si="2">SUM(C5:F5)</f>
        <v>52677.48</v>
      </c>
      <c r="H5" s="71">
        <f t="shared" ref="H5:H60" si="3">+G5*1.003784</f>
        <v>52876.811584320007</v>
      </c>
      <c r="I5" s="60">
        <f t="shared" ref="I5:I59" si="4">+(C5+D5+F5)*1.003784</f>
        <v>31299.029055360003</v>
      </c>
      <c r="J5" s="60">
        <f t="shared" si="1"/>
        <v>21577.782528960004</v>
      </c>
      <c r="K5" s="61">
        <f t="shared" ref="K5:K59" si="5">+I5+J5</f>
        <v>52876.811584320007</v>
      </c>
      <c r="L5" s="72">
        <f t="shared" ref="L5:V15" si="6">+$I5+A$62</f>
        <v>55819.504758719995</v>
      </c>
      <c r="M5" s="39"/>
      <c r="N5" s="39"/>
      <c r="O5" s="39"/>
      <c r="P5" s="39"/>
      <c r="Q5" s="39"/>
      <c r="R5" s="39"/>
      <c r="S5" s="39"/>
      <c r="T5" s="39"/>
      <c r="U5" s="39"/>
      <c r="V5" s="73"/>
      <c r="Z5" s="248"/>
      <c r="AA5" s="52" t="s">
        <v>7226</v>
      </c>
      <c r="AB5" s="54">
        <v>33.44</v>
      </c>
      <c r="AC5" s="54">
        <v>28.92</v>
      </c>
      <c r="AD5" s="55">
        <f t="shared" si="0"/>
        <v>459.12</v>
      </c>
      <c r="AE5" s="56">
        <f>+AD5-Z3</f>
        <v>25.54000000000002</v>
      </c>
    </row>
    <row r="6" spans="1:31" x14ac:dyDescent="0.25">
      <c r="A6" s="234"/>
      <c r="B6" s="74" t="s">
        <v>7222</v>
      </c>
      <c r="C6" s="58">
        <f t="shared" ref="C6:C15" si="7">C5</f>
        <v>15459.72</v>
      </c>
      <c r="D6" s="58">
        <f>966.96*14</f>
        <v>13537.44</v>
      </c>
      <c r="E6" s="58">
        <f>1326.04*14</f>
        <v>18564.559999999998</v>
      </c>
      <c r="F6" s="58">
        <f t="shared" ref="F6:F15" si="8">F5</f>
        <v>1590</v>
      </c>
      <c r="G6" s="58">
        <f t="shared" si="2"/>
        <v>49151.72</v>
      </c>
      <c r="H6" s="75">
        <f t="shared" si="3"/>
        <v>49337.710108480002</v>
      </c>
      <c r="I6" s="60">
        <f t="shared" si="4"/>
        <v>30702.901813439999</v>
      </c>
      <c r="J6" s="60">
        <f t="shared" si="1"/>
        <v>18634.808295039998</v>
      </c>
      <c r="K6" s="61">
        <f t="shared" si="5"/>
        <v>49337.710108479994</v>
      </c>
      <c r="L6" s="72">
        <f t="shared" si="6"/>
        <v>55223.377516799999</v>
      </c>
      <c r="M6" s="39">
        <f>+$I6+B$62</f>
        <v>52280.684342400004</v>
      </c>
      <c r="N6" s="39"/>
      <c r="O6" s="39"/>
      <c r="P6" s="39"/>
      <c r="Q6" s="39"/>
      <c r="R6" s="39"/>
      <c r="S6" s="39"/>
      <c r="T6" s="39"/>
      <c r="U6" s="39"/>
      <c r="V6" s="73"/>
      <c r="Z6" s="248"/>
      <c r="AA6" s="65" t="s">
        <v>7227</v>
      </c>
      <c r="AB6" s="66">
        <v>28.85</v>
      </c>
      <c r="AC6" s="66">
        <v>24.91</v>
      </c>
      <c r="AD6" s="67">
        <f t="shared" si="0"/>
        <v>396.02000000000004</v>
      </c>
      <c r="AE6" s="68">
        <f>+AD6-Z3</f>
        <v>-37.559999999999945</v>
      </c>
    </row>
    <row r="7" spans="1:31" x14ac:dyDescent="0.25">
      <c r="A7" s="234"/>
      <c r="B7" s="69" t="s">
        <v>7223</v>
      </c>
      <c r="C7" s="70">
        <f t="shared" si="7"/>
        <v>15459.72</v>
      </c>
      <c r="D7" s="70">
        <f>D6</f>
        <v>13537.44</v>
      </c>
      <c r="E7" s="70">
        <f>1211.78*14</f>
        <v>16964.919999999998</v>
      </c>
      <c r="F7" s="70">
        <f t="shared" si="8"/>
        <v>1590</v>
      </c>
      <c r="G7" s="70">
        <f t="shared" si="2"/>
        <v>47552.08</v>
      </c>
      <c r="H7" s="71">
        <f t="shared" si="3"/>
        <v>47732.017070720001</v>
      </c>
      <c r="I7" s="60">
        <f t="shared" si="4"/>
        <v>30702.901813439999</v>
      </c>
      <c r="J7" s="60">
        <f t="shared" si="1"/>
        <v>17029.115257279998</v>
      </c>
      <c r="K7" s="61">
        <f t="shared" si="5"/>
        <v>47732.017070720001</v>
      </c>
      <c r="L7" s="72">
        <f t="shared" si="6"/>
        <v>55223.377516799999</v>
      </c>
      <c r="M7" s="39">
        <f t="shared" si="6"/>
        <v>52280.684342400004</v>
      </c>
      <c r="N7" s="39">
        <f t="shared" si="6"/>
        <v>49337.710108479994</v>
      </c>
      <c r="O7" s="76">
        <f>+I7+D62</f>
        <v>47732.017070720001</v>
      </c>
      <c r="P7" s="39"/>
      <c r="Q7" s="39"/>
      <c r="R7" s="39"/>
      <c r="S7" s="39"/>
      <c r="T7" s="39"/>
      <c r="U7" s="39"/>
      <c r="V7" s="73"/>
      <c r="Z7" s="248"/>
      <c r="AA7" s="52" t="s">
        <v>7228</v>
      </c>
      <c r="AB7" s="54">
        <v>19.64</v>
      </c>
      <c r="AC7" s="54">
        <v>19.440000000000001</v>
      </c>
      <c r="AD7" s="55">
        <f t="shared" si="0"/>
        <v>274.56</v>
      </c>
      <c r="AE7" s="56">
        <f>+AD7-Z3</f>
        <v>-159.01999999999998</v>
      </c>
    </row>
    <row r="8" spans="1:31" x14ac:dyDescent="0.25">
      <c r="A8" s="234"/>
      <c r="B8" s="74">
        <v>27</v>
      </c>
      <c r="C8" s="58">
        <f t="shared" si="7"/>
        <v>15459.72</v>
      </c>
      <c r="D8" s="58">
        <f>924.48*14</f>
        <v>12942.720000000001</v>
      </c>
      <c r="E8" s="58">
        <f>1152.58*14</f>
        <v>16136.119999999999</v>
      </c>
      <c r="F8" s="58">
        <f t="shared" si="8"/>
        <v>1590</v>
      </c>
      <c r="G8" s="58">
        <f t="shared" si="2"/>
        <v>46128.56</v>
      </c>
      <c r="H8" s="75">
        <f t="shared" si="3"/>
        <v>46303.110471039996</v>
      </c>
      <c r="I8" s="60">
        <f t="shared" si="4"/>
        <v>30105.931392960003</v>
      </c>
      <c r="J8" s="60">
        <f t="shared" si="1"/>
        <v>16197.179078079998</v>
      </c>
      <c r="K8" s="61">
        <f t="shared" si="5"/>
        <v>46303.110471040003</v>
      </c>
      <c r="L8" s="72">
        <f t="shared" si="6"/>
        <v>54626.407096319999</v>
      </c>
      <c r="M8" s="39">
        <f t="shared" si="6"/>
        <v>51683.713921920003</v>
      </c>
      <c r="N8" s="39">
        <f t="shared" si="6"/>
        <v>48740.739688000001</v>
      </c>
      <c r="O8" s="39">
        <f t="shared" si="6"/>
        <v>47135.046650240001</v>
      </c>
      <c r="P8" s="39"/>
      <c r="Q8" s="39"/>
      <c r="R8" s="39"/>
      <c r="S8" s="39"/>
      <c r="T8" s="39"/>
      <c r="U8" s="39"/>
      <c r="V8" s="73"/>
      <c r="Z8" s="249"/>
      <c r="AA8" s="77" t="s">
        <v>7229</v>
      </c>
      <c r="AB8" s="78">
        <v>14.78</v>
      </c>
      <c r="AC8" s="78">
        <v>14.78</v>
      </c>
      <c r="AD8" s="79">
        <f t="shared" si="0"/>
        <v>206.92</v>
      </c>
      <c r="AE8" s="80">
        <f>+AD8-Z3</f>
        <v>-226.66</v>
      </c>
    </row>
    <row r="9" spans="1:31" x14ac:dyDescent="0.25">
      <c r="A9" s="234"/>
      <c r="B9" s="69">
        <v>26</v>
      </c>
      <c r="C9" s="70">
        <f t="shared" si="7"/>
        <v>15459.72</v>
      </c>
      <c r="D9" s="70">
        <f>811.08*14</f>
        <v>11355.12</v>
      </c>
      <c r="E9" s="70">
        <f>1093.38*14</f>
        <v>15307.320000000002</v>
      </c>
      <c r="F9" s="70">
        <f t="shared" si="8"/>
        <v>1590</v>
      </c>
      <c r="G9" s="70">
        <f t="shared" si="2"/>
        <v>43712.160000000003</v>
      </c>
      <c r="H9" s="71">
        <f t="shared" si="3"/>
        <v>43877.566813440004</v>
      </c>
      <c r="I9" s="60">
        <f t="shared" si="4"/>
        <v>28512.323914560002</v>
      </c>
      <c r="J9" s="60">
        <f t="shared" si="1"/>
        <v>15365.242898880002</v>
      </c>
      <c r="K9" s="61">
        <f t="shared" si="5"/>
        <v>43877.566813440004</v>
      </c>
      <c r="L9" s="72">
        <f t="shared" si="6"/>
        <v>53032.799617919998</v>
      </c>
      <c r="M9" s="39">
        <f t="shared" si="6"/>
        <v>50090.10644352001</v>
      </c>
      <c r="N9" s="39">
        <f t="shared" si="6"/>
        <v>47147.1322096</v>
      </c>
      <c r="O9" s="39">
        <f t="shared" si="6"/>
        <v>45541.43917184</v>
      </c>
      <c r="P9" s="39">
        <f t="shared" si="6"/>
        <v>44709.502992640002</v>
      </c>
      <c r="Q9" s="39"/>
      <c r="R9" s="39"/>
      <c r="S9" s="39"/>
      <c r="T9" s="39"/>
      <c r="U9" s="39"/>
      <c r="V9" s="73"/>
    </row>
    <row r="10" spans="1:31" x14ac:dyDescent="0.25">
      <c r="A10" s="234"/>
      <c r="B10" s="74">
        <v>25</v>
      </c>
      <c r="C10" s="58">
        <f t="shared" si="7"/>
        <v>15459.72</v>
      </c>
      <c r="D10" s="58">
        <f>719.6*14</f>
        <v>10074.4</v>
      </c>
      <c r="E10" s="58">
        <f>977.07*14</f>
        <v>13678.980000000001</v>
      </c>
      <c r="F10" s="58">
        <f t="shared" si="8"/>
        <v>1590</v>
      </c>
      <c r="G10" s="58">
        <f t="shared" si="2"/>
        <v>40803.1</v>
      </c>
      <c r="H10" s="75">
        <f t="shared" si="3"/>
        <v>40957.498930399997</v>
      </c>
      <c r="I10" s="60">
        <f t="shared" si="4"/>
        <v>27226.757670079998</v>
      </c>
      <c r="J10" s="60">
        <f t="shared" si="1"/>
        <v>13730.741260320001</v>
      </c>
      <c r="K10" s="61">
        <f t="shared" si="5"/>
        <v>40957.498930399997</v>
      </c>
      <c r="L10" s="72">
        <f>+$I10+A$62</f>
        <v>51747.233373439994</v>
      </c>
      <c r="M10" s="39">
        <f t="shared" si="6"/>
        <v>48804.540199039999</v>
      </c>
      <c r="N10" s="39">
        <f t="shared" si="6"/>
        <v>45861.565965119997</v>
      </c>
      <c r="O10" s="39">
        <f t="shared" si="6"/>
        <v>44255.872927359997</v>
      </c>
      <c r="P10" s="39">
        <f t="shared" si="6"/>
        <v>43423.936748159998</v>
      </c>
      <c r="Q10" s="39">
        <f>+$I10+F$62</f>
        <v>42592.00056896</v>
      </c>
      <c r="R10" s="76">
        <f>+I10+G62</f>
        <v>40957.498930399997</v>
      </c>
      <c r="S10" s="39"/>
      <c r="T10" s="39"/>
      <c r="U10" s="39"/>
      <c r="V10" s="73"/>
    </row>
    <row r="11" spans="1:31" x14ac:dyDescent="0.25">
      <c r="A11" s="234"/>
      <c r="B11" s="69">
        <v>24</v>
      </c>
      <c r="C11" s="70">
        <f t="shared" si="7"/>
        <v>15459.72</v>
      </c>
      <c r="D11" s="70">
        <f>677.15*14</f>
        <v>9480.1</v>
      </c>
      <c r="E11" s="70">
        <f>883.96*14</f>
        <v>12375.44</v>
      </c>
      <c r="F11" s="70">
        <f t="shared" si="8"/>
        <v>1590</v>
      </c>
      <c r="G11" s="70">
        <f t="shared" si="2"/>
        <v>38905.26</v>
      </c>
      <c r="H11" s="71">
        <f t="shared" si="3"/>
        <v>39052.477503840004</v>
      </c>
      <c r="I11" s="60">
        <f t="shared" si="4"/>
        <v>26630.20883888</v>
      </c>
      <c r="J11" s="60">
        <f t="shared" si="1"/>
        <v>12422.26866496</v>
      </c>
      <c r="K11" s="61">
        <f t="shared" si="5"/>
        <v>39052.477503839997</v>
      </c>
      <c r="L11" s="72">
        <f t="shared" si="6"/>
        <v>51150.684542239993</v>
      </c>
      <c r="M11" s="39">
        <f t="shared" si="6"/>
        <v>48207.991367840004</v>
      </c>
      <c r="N11" s="39">
        <f t="shared" si="6"/>
        <v>45265.017133920002</v>
      </c>
      <c r="O11" s="39">
        <f t="shared" si="6"/>
        <v>43659.324096159995</v>
      </c>
      <c r="P11" s="39">
        <f t="shared" si="6"/>
        <v>42827.387916959997</v>
      </c>
      <c r="Q11" s="39">
        <f t="shared" si="6"/>
        <v>41995.451737759999</v>
      </c>
      <c r="R11" s="39">
        <f t="shared" si="6"/>
        <v>40360.950099200003</v>
      </c>
      <c r="S11" s="39"/>
      <c r="T11" s="39"/>
      <c r="U11" s="39"/>
      <c r="V11" s="73"/>
    </row>
    <row r="12" spans="1:31" x14ac:dyDescent="0.25">
      <c r="A12" s="234"/>
      <c r="B12" s="74">
        <v>23</v>
      </c>
      <c r="C12" s="58">
        <f t="shared" si="7"/>
        <v>15459.72</v>
      </c>
      <c r="D12" s="58">
        <f>634.75*14</f>
        <v>8886.5</v>
      </c>
      <c r="E12" s="58">
        <f>802.54*14</f>
        <v>11235.56</v>
      </c>
      <c r="F12" s="58">
        <f t="shared" si="8"/>
        <v>1590</v>
      </c>
      <c r="G12" s="58">
        <f t="shared" si="2"/>
        <v>37171.78</v>
      </c>
      <c r="H12" s="75">
        <f t="shared" si="3"/>
        <v>37312.438015519998</v>
      </c>
      <c r="I12" s="60">
        <f t="shared" si="4"/>
        <v>26034.36265648</v>
      </c>
      <c r="J12" s="60">
        <f t="shared" si="1"/>
        <v>11278.07535904</v>
      </c>
      <c r="K12" s="61">
        <f t="shared" si="5"/>
        <v>37312.438015519998</v>
      </c>
      <c r="L12" s="72">
        <f t="shared" si="6"/>
        <v>50554.838359839996</v>
      </c>
      <c r="M12" s="39">
        <f t="shared" si="6"/>
        <v>47612.145185440007</v>
      </c>
      <c r="N12" s="39">
        <f t="shared" si="6"/>
        <v>44669.170951519998</v>
      </c>
      <c r="O12" s="39">
        <f t="shared" si="6"/>
        <v>43063.477913759998</v>
      </c>
      <c r="P12" s="39">
        <f t="shared" si="6"/>
        <v>42231.54173456</v>
      </c>
      <c r="Q12" s="39">
        <f t="shared" si="6"/>
        <v>41399.605555360002</v>
      </c>
      <c r="R12" s="39">
        <f t="shared" si="6"/>
        <v>39765.103916799999</v>
      </c>
      <c r="S12" s="39">
        <f t="shared" si="6"/>
        <v>38456.63132144</v>
      </c>
      <c r="T12" s="39"/>
      <c r="U12" s="39"/>
      <c r="V12" s="73"/>
      <c r="AA12">
        <v>28291.663456480001</v>
      </c>
    </row>
    <row r="13" spans="1:31" x14ac:dyDescent="0.25">
      <c r="A13" s="234"/>
      <c r="B13" s="69">
        <v>22</v>
      </c>
      <c r="C13" s="70">
        <f t="shared" si="7"/>
        <v>15459.72</v>
      </c>
      <c r="D13" s="70">
        <f>592.27*14</f>
        <v>8291.7799999999988</v>
      </c>
      <c r="E13" s="70">
        <f>721.1*14</f>
        <v>10095.4</v>
      </c>
      <c r="F13" s="70">
        <f t="shared" si="8"/>
        <v>1590</v>
      </c>
      <c r="G13" s="70">
        <f t="shared" si="2"/>
        <v>35436.9</v>
      </c>
      <c r="H13" s="71">
        <f t="shared" si="3"/>
        <v>35570.993229600004</v>
      </c>
      <c r="I13" s="60">
        <f>+(C13+D13+F13)*1.003784</f>
        <v>25437.392236</v>
      </c>
      <c r="J13" s="60">
        <f t="shared" si="1"/>
        <v>10133.600993599999</v>
      </c>
      <c r="K13" s="61">
        <f t="shared" si="5"/>
        <v>35570.993229599997</v>
      </c>
      <c r="L13" s="72">
        <f t="shared" si="6"/>
        <v>49957.867939359996</v>
      </c>
      <c r="M13" s="39">
        <f t="shared" si="6"/>
        <v>47015.17476496</v>
      </c>
      <c r="N13" s="39">
        <f t="shared" si="6"/>
        <v>44072.200531039998</v>
      </c>
      <c r="O13" s="39">
        <f t="shared" si="6"/>
        <v>42466.507493279998</v>
      </c>
      <c r="P13" s="39">
        <f t="shared" si="6"/>
        <v>41634.57131408</v>
      </c>
      <c r="Q13" s="39">
        <f t="shared" si="6"/>
        <v>40802.635134880002</v>
      </c>
      <c r="R13" s="39">
        <f t="shared" si="6"/>
        <v>39168.133496319999</v>
      </c>
      <c r="S13" s="39">
        <f t="shared" si="6"/>
        <v>37859.66090096</v>
      </c>
      <c r="T13" s="39">
        <f>+$I13+I$62</f>
        <v>36715.467595039998</v>
      </c>
      <c r="U13" s="39"/>
      <c r="V13" s="73"/>
    </row>
    <row r="14" spans="1:31" x14ac:dyDescent="0.25">
      <c r="A14" s="234"/>
      <c r="B14" s="74">
        <v>21</v>
      </c>
      <c r="C14" s="58">
        <f t="shared" si="7"/>
        <v>15459.72</v>
      </c>
      <c r="D14" s="58">
        <f>549.88*14</f>
        <v>7698.32</v>
      </c>
      <c r="E14" s="58">
        <f>655*14</f>
        <v>9170</v>
      </c>
      <c r="F14" s="58">
        <f t="shared" si="8"/>
        <v>1590</v>
      </c>
      <c r="G14" s="58">
        <f t="shared" si="2"/>
        <v>33918.04</v>
      </c>
      <c r="H14" s="75">
        <f t="shared" si="3"/>
        <v>34046.385863360003</v>
      </c>
      <c r="I14" s="60">
        <f t="shared" si="4"/>
        <v>24841.686583360002</v>
      </c>
      <c r="J14" s="60">
        <f t="shared" si="1"/>
        <v>9204.6992800000007</v>
      </c>
      <c r="K14" s="61">
        <f t="shared" si="5"/>
        <v>34046.385863360003</v>
      </c>
      <c r="L14" s="72">
        <f t="shared" si="6"/>
        <v>49362.162286719999</v>
      </c>
      <c r="M14" s="39">
        <f t="shared" si="6"/>
        <v>46419.469112320003</v>
      </c>
      <c r="N14" s="39">
        <f t="shared" si="6"/>
        <v>43476.494878400001</v>
      </c>
      <c r="O14" s="39">
        <f t="shared" si="6"/>
        <v>41870.801840640001</v>
      </c>
      <c r="P14" s="39">
        <f t="shared" si="6"/>
        <v>41038.865661440002</v>
      </c>
      <c r="Q14" s="39">
        <f t="shared" si="6"/>
        <v>40206.929482240004</v>
      </c>
      <c r="R14" s="39">
        <f t="shared" si="6"/>
        <v>38572.427843680001</v>
      </c>
      <c r="S14" s="39">
        <f t="shared" si="6"/>
        <v>37263.955248320002</v>
      </c>
      <c r="T14" s="39">
        <f t="shared" si="6"/>
        <v>36119.7619424</v>
      </c>
      <c r="U14" s="39">
        <f t="shared" si="6"/>
        <v>34975.28757696</v>
      </c>
      <c r="V14" s="73"/>
    </row>
    <row r="15" spans="1:31" ht="15.75" thickBot="1" x14ac:dyDescent="0.3">
      <c r="A15" s="235"/>
      <c r="B15" s="81">
        <v>20</v>
      </c>
      <c r="C15" s="70">
        <f t="shared" si="7"/>
        <v>15459.72</v>
      </c>
      <c r="D15" s="82">
        <f>510.79*14</f>
        <v>7151.06</v>
      </c>
      <c r="E15" s="82">
        <f>588.89*14</f>
        <v>8244.4599999999991</v>
      </c>
      <c r="F15" s="82">
        <f t="shared" si="8"/>
        <v>1590</v>
      </c>
      <c r="G15" s="82">
        <f t="shared" si="2"/>
        <v>32445.239999999998</v>
      </c>
      <c r="H15" s="83">
        <f t="shared" si="3"/>
        <v>32568.012788159998</v>
      </c>
      <c r="I15" s="60">
        <f t="shared" si="4"/>
        <v>24292.355751519997</v>
      </c>
      <c r="J15" s="60">
        <f t="shared" si="1"/>
        <v>8275.6570366399992</v>
      </c>
      <c r="K15" s="61">
        <f t="shared" si="5"/>
        <v>32568.012788159998</v>
      </c>
      <c r="L15" s="84">
        <f t="shared" si="6"/>
        <v>48812.831454879997</v>
      </c>
      <c r="M15" s="85">
        <f t="shared" si="6"/>
        <v>45870.138280480001</v>
      </c>
      <c r="N15" s="85">
        <f t="shared" si="6"/>
        <v>42927.164046559992</v>
      </c>
      <c r="O15" s="85">
        <f t="shared" si="6"/>
        <v>41321.471008799999</v>
      </c>
      <c r="P15" s="85">
        <f t="shared" si="6"/>
        <v>40489.534829599994</v>
      </c>
      <c r="Q15" s="85">
        <f t="shared" si="6"/>
        <v>39657.598650400003</v>
      </c>
      <c r="R15" s="85">
        <f t="shared" si="6"/>
        <v>38023.09701184</v>
      </c>
      <c r="S15" s="85">
        <f t="shared" si="6"/>
        <v>36714.624416480001</v>
      </c>
      <c r="T15" s="85">
        <f t="shared" si="6"/>
        <v>35570.431110559999</v>
      </c>
      <c r="U15" s="85">
        <f t="shared" si="6"/>
        <v>34425.956745119998</v>
      </c>
      <c r="V15" s="86">
        <f t="shared" si="6"/>
        <v>33497.055031519994</v>
      </c>
    </row>
    <row r="16" spans="1:31" ht="15.75" thickBot="1" x14ac:dyDescent="0.3">
      <c r="A16" s="238" t="s">
        <v>7230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40"/>
      <c r="L16" s="87" t="s">
        <v>7222</v>
      </c>
      <c r="M16" s="88" t="s">
        <v>7223</v>
      </c>
      <c r="N16" s="88">
        <v>27</v>
      </c>
      <c r="O16" s="88">
        <v>26</v>
      </c>
      <c r="P16" s="88">
        <v>25</v>
      </c>
      <c r="Q16" s="88">
        <v>24</v>
      </c>
      <c r="R16" s="88">
        <v>23</v>
      </c>
      <c r="S16" s="88">
        <v>22</v>
      </c>
      <c r="T16" s="88">
        <v>21</v>
      </c>
      <c r="U16" s="88">
        <v>20</v>
      </c>
      <c r="V16" s="88">
        <v>19</v>
      </c>
      <c r="W16" s="88">
        <v>18</v>
      </c>
      <c r="X16" s="88">
        <v>17</v>
      </c>
    </row>
    <row r="17" spans="1:26" x14ac:dyDescent="0.25">
      <c r="A17" s="233" t="s">
        <v>7225</v>
      </c>
      <c r="B17" s="89" t="s">
        <v>7222</v>
      </c>
      <c r="C17" s="90">
        <f>1113.98*12</f>
        <v>13367.76</v>
      </c>
      <c r="D17" s="90">
        <f>D6</f>
        <v>13537.44</v>
      </c>
      <c r="E17" s="90">
        <f>E6</f>
        <v>18564.559999999998</v>
      </c>
      <c r="F17" s="90">
        <f>812.45*2</f>
        <v>1624.9</v>
      </c>
      <c r="G17" s="90">
        <f>SUM(C17:F17)</f>
        <v>47094.659999999996</v>
      </c>
      <c r="H17" s="91">
        <f t="shared" si="3"/>
        <v>47272.866193439993</v>
      </c>
      <c r="I17" s="60">
        <f t="shared" si="4"/>
        <v>28638.057898400002</v>
      </c>
      <c r="J17" s="60">
        <f t="shared" si="1"/>
        <v>18634.808295039998</v>
      </c>
      <c r="K17" s="61">
        <f t="shared" si="5"/>
        <v>47272.866193440001</v>
      </c>
      <c r="L17" s="62">
        <f>+$I17+C$62</f>
        <v>47272.866193440001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4"/>
    </row>
    <row r="18" spans="1:26" x14ac:dyDescent="0.25">
      <c r="A18" s="234"/>
      <c r="B18" s="74" t="s">
        <v>7223</v>
      </c>
      <c r="C18" s="58">
        <f>C17</f>
        <v>13367.76</v>
      </c>
      <c r="D18" s="58">
        <f t="shared" ref="D18:E26" si="9">D7</f>
        <v>13537.44</v>
      </c>
      <c r="E18" s="58">
        <f t="shared" si="9"/>
        <v>16964.919999999998</v>
      </c>
      <c r="F18" s="58">
        <f>F17</f>
        <v>1624.9</v>
      </c>
      <c r="G18" s="58">
        <f t="shared" ref="G18:G30" si="10">SUM(C18:F18)</f>
        <v>45495.02</v>
      </c>
      <c r="H18" s="92">
        <f t="shared" si="3"/>
        <v>45667.17315568</v>
      </c>
      <c r="I18" s="60">
        <f t="shared" si="4"/>
        <v>28638.057898400002</v>
      </c>
      <c r="J18" s="60">
        <f t="shared" si="1"/>
        <v>17029.115257279998</v>
      </c>
      <c r="K18" s="61">
        <f t="shared" si="5"/>
        <v>45667.17315568</v>
      </c>
      <c r="L18" s="72">
        <f t="shared" ref="L18:X30" si="11">+$I18+C$62</f>
        <v>47272.866193440001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73"/>
    </row>
    <row r="19" spans="1:26" x14ac:dyDescent="0.25">
      <c r="A19" s="234"/>
      <c r="B19" s="69">
        <v>27</v>
      </c>
      <c r="C19" s="70">
        <f t="shared" ref="C19:C29" si="12">C18</f>
        <v>13367.76</v>
      </c>
      <c r="D19" s="70">
        <f t="shared" si="9"/>
        <v>12942.720000000001</v>
      </c>
      <c r="E19" s="70">
        <f t="shared" si="9"/>
        <v>16136.119999999999</v>
      </c>
      <c r="F19" s="70">
        <f t="shared" ref="F19:F30" si="13">F18</f>
        <v>1624.9</v>
      </c>
      <c r="G19" s="70">
        <f t="shared" si="10"/>
        <v>44071.500000000007</v>
      </c>
      <c r="H19" s="93">
        <f t="shared" si="3"/>
        <v>44238.26655600001</v>
      </c>
      <c r="I19" s="60">
        <f t="shared" si="4"/>
        <v>28041.087477920006</v>
      </c>
      <c r="J19" s="60">
        <f t="shared" si="1"/>
        <v>16197.179078079998</v>
      </c>
      <c r="K19" s="61">
        <f t="shared" si="5"/>
        <v>44238.266556000002</v>
      </c>
      <c r="L19" s="72">
        <f t="shared" si="11"/>
        <v>46675.895772960008</v>
      </c>
      <c r="M19" s="39">
        <f t="shared" si="11"/>
        <v>45070.2027352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73"/>
    </row>
    <row r="20" spans="1:26" x14ac:dyDescent="0.25">
      <c r="A20" s="234"/>
      <c r="B20" s="74">
        <v>26</v>
      </c>
      <c r="C20" s="58">
        <f t="shared" si="12"/>
        <v>13367.76</v>
      </c>
      <c r="D20" s="58">
        <f t="shared" si="9"/>
        <v>11355.12</v>
      </c>
      <c r="E20" s="58">
        <f t="shared" si="9"/>
        <v>15307.320000000002</v>
      </c>
      <c r="F20" s="58">
        <f t="shared" si="13"/>
        <v>1624.9</v>
      </c>
      <c r="G20" s="58">
        <f t="shared" si="10"/>
        <v>41655.100000000006</v>
      </c>
      <c r="H20" s="92">
        <f t="shared" si="3"/>
        <v>41812.722898400003</v>
      </c>
      <c r="I20" s="60">
        <f t="shared" si="4"/>
        <v>26447.479999520001</v>
      </c>
      <c r="J20" s="60">
        <f t="shared" si="1"/>
        <v>15365.242898880002</v>
      </c>
      <c r="K20" s="61">
        <f t="shared" si="5"/>
        <v>41812.722898400003</v>
      </c>
      <c r="L20" s="72">
        <f t="shared" si="11"/>
        <v>45082.288294559999</v>
      </c>
      <c r="M20" s="39">
        <f t="shared" si="11"/>
        <v>43476.595256799999</v>
      </c>
      <c r="N20" s="39">
        <f t="shared" si="11"/>
        <v>42644.659077600001</v>
      </c>
      <c r="O20" s="39"/>
      <c r="P20" s="39"/>
      <c r="Q20" s="39"/>
      <c r="R20" s="39"/>
      <c r="S20" s="39"/>
      <c r="T20" s="39"/>
      <c r="U20" s="39"/>
      <c r="V20" s="39"/>
      <c r="W20" s="39"/>
      <c r="X20" s="73"/>
    </row>
    <row r="21" spans="1:26" x14ac:dyDescent="0.25">
      <c r="A21" s="234"/>
      <c r="B21" s="69">
        <v>25</v>
      </c>
      <c r="C21" s="70">
        <f t="shared" si="12"/>
        <v>13367.76</v>
      </c>
      <c r="D21" s="70">
        <f t="shared" si="9"/>
        <v>10074.4</v>
      </c>
      <c r="E21" s="70">
        <f t="shared" si="9"/>
        <v>13678.980000000001</v>
      </c>
      <c r="F21" s="70">
        <f t="shared" si="13"/>
        <v>1624.9</v>
      </c>
      <c r="G21" s="70">
        <f t="shared" si="10"/>
        <v>38746.04</v>
      </c>
      <c r="H21" s="93">
        <f t="shared" si="3"/>
        <v>38892.655015360004</v>
      </c>
      <c r="I21" s="60">
        <f t="shared" si="4"/>
        <v>25161.913755040001</v>
      </c>
      <c r="J21" s="60">
        <f t="shared" si="1"/>
        <v>13730.741260320001</v>
      </c>
      <c r="K21" s="61">
        <f t="shared" si="5"/>
        <v>38892.655015360004</v>
      </c>
      <c r="L21" s="72">
        <f t="shared" si="11"/>
        <v>43796.722050080003</v>
      </c>
      <c r="M21" s="39">
        <f t="shared" si="11"/>
        <v>42191.029012319996</v>
      </c>
      <c r="N21" s="39">
        <f t="shared" si="11"/>
        <v>41359.092833119998</v>
      </c>
      <c r="O21" s="39">
        <f t="shared" si="11"/>
        <v>40527.156653919999</v>
      </c>
      <c r="P21" s="39"/>
      <c r="Q21" s="39"/>
      <c r="R21" s="39"/>
      <c r="S21" s="39"/>
      <c r="T21" s="39"/>
      <c r="U21" s="39"/>
      <c r="V21" s="39"/>
      <c r="W21" s="39"/>
      <c r="X21" s="73"/>
    </row>
    <row r="22" spans="1:26" x14ac:dyDescent="0.25">
      <c r="A22" s="234"/>
      <c r="B22" s="74">
        <v>24</v>
      </c>
      <c r="C22" s="58">
        <f t="shared" si="12"/>
        <v>13367.76</v>
      </c>
      <c r="D22" s="58">
        <f t="shared" si="9"/>
        <v>9480.1</v>
      </c>
      <c r="E22" s="58">
        <f t="shared" si="9"/>
        <v>12375.44</v>
      </c>
      <c r="F22" s="58">
        <f t="shared" si="13"/>
        <v>1624.9</v>
      </c>
      <c r="G22" s="58">
        <f t="shared" si="10"/>
        <v>36848.200000000004</v>
      </c>
      <c r="H22" s="92">
        <f t="shared" si="3"/>
        <v>36987.633588800003</v>
      </c>
      <c r="I22" s="60">
        <f t="shared" si="4"/>
        <v>24565.364923840003</v>
      </c>
      <c r="J22" s="60">
        <f t="shared" si="1"/>
        <v>12422.26866496</v>
      </c>
      <c r="K22" s="61">
        <f t="shared" si="5"/>
        <v>36987.633588800003</v>
      </c>
      <c r="L22" s="72">
        <f t="shared" si="11"/>
        <v>43200.173218880002</v>
      </c>
      <c r="M22" s="39">
        <f t="shared" si="11"/>
        <v>41594.480181120001</v>
      </c>
      <c r="N22" s="39">
        <f t="shared" si="11"/>
        <v>40762.544001920003</v>
      </c>
      <c r="O22" s="39">
        <f t="shared" si="11"/>
        <v>39930.607822720005</v>
      </c>
      <c r="P22" s="39">
        <f t="shared" si="11"/>
        <v>38296.106184160002</v>
      </c>
      <c r="Q22" s="39"/>
      <c r="R22" s="39"/>
      <c r="S22" s="39"/>
      <c r="T22" s="39"/>
      <c r="U22" s="39"/>
      <c r="V22" s="39"/>
      <c r="W22" s="39"/>
      <c r="X22" s="73"/>
    </row>
    <row r="23" spans="1:26" x14ac:dyDescent="0.25">
      <c r="A23" s="234"/>
      <c r="B23" s="69">
        <v>23</v>
      </c>
      <c r="C23" s="70">
        <f t="shared" si="12"/>
        <v>13367.76</v>
      </c>
      <c r="D23" s="70">
        <f t="shared" si="9"/>
        <v>8886.5</v>
      </c>
      <c r="E23" s="70">
        <f t="shared" si="9"/>
        <v>11235.56</v>
      </c>
      <c r="F23" s="70">
        <f t="shared" si="13"/>
        <v>1624.9</v>
      </c>
      <c r="G23" s="70">
        <f t="shared" si="10"/>
        <v>35114.720000000001</v>
      </c>
      <c r="H23" s="93">
        <f t="shared" si="3"/>
        <v>35247.594100480004</v>
      </c>
      <c r="I23" s="60">
        <f t="shared" si="4"/>
        <v>23969.518741440002</v>
      </c>
      <c r="J23" s="60">
        <f t="shared" si="1"/>
        <v>11278.07535904</v>
      </c>
      <c r="K23" s="61">
        <f t="shared" si="5"/>
        <v>35247.594100480004</v>
      </c>
      <c r="L23" s="72">
        <f t="shared" si="11"/>
        <v>42604.327036479997</v>
      </c>
      <c r="M23" s="39">
        <f t="shared" si="11"/>
        <v>40998.633998720004</v>
      </c>
      <c r="N23" s="39">
        <f t="shared" si="11"/>
        <v>40166.697819519999</v>
      </c>
      <c r="O23" s="39">
        <f t="shared" si="11"/>
        <v>39334.761640320008</v>
      </c>
      <c r="P23" s="39">
        <f t="shared" si="11"/>
        <v>37700.260001760005</v>
      </c>
      <c r="Q23" s="39">
        <f t="shared" si="11"/>
        <v>36391.787406400006</v>
      </c>
      <c r="R23" s="39"/>
      <c r="S23" s="39"/>
      <c r="T23" s="39"/>
      <c r="U23" s="39"/>
      <c r="V23" s="39"/>
      <c r="W23" s="39"/>
      <c r="X23" s="73"/>
    </row>
    <row r="24" spans="1:26" x14ac:dyDescent="0.25">
      <c r="A24" s="234"/>
      <c r="B24" s="74">
        <v>22</v>
      </c>
      <c r="C24" s="58">
        <f t="shared" si="12"/>
        <v>13367.76</v>
      </c>
      <c r="D24" s="58">
        <f t="shared" si="9"/>
        <v>8291.7799999999988</v>
      </c>
      <c r="E24" s="58">
        <f t="shared" si="9"/>
        <v>10095.4</v>
      </c>
      <c r="F24" s="58">
        <f t="shared" si="13"/>
        <v>1624.9</v>
      </c>
      <c r="G24" s="58">
        <f t="shared" si="10"/>
        <v>33379.840000000004</v>
      </c>
      <c r="H24" s="92">
        <f t="shared" si="3"/>
        <v>33506.149314560003</v>
      </c>
      <c r="I24" s="60">
        <f t="shared" si="4"/>
        <v>23372.548320960002</v>
      </c>
      <c r="J24" s="60">
        <f t="shared" si="1"/>
        <v>10133.600993599999</v>
      </c>
      <c r="K24" s="61">
        <f t="shared" si="5"/>
        <v>33506.149314560003</v>
      </c>
      <c r="L24" s="72">
        <f t="shared" si="11"/>
        <v>42007.356616000005</v>
      </c>
      <c r="M24" s="39">
        <f t="shared" si="11"/>
        <v>40401.663578239997</v>
      </c>
      <c r="N24" s="39">
        <f t="shared" si="11"/>
        <v>39569.727399039999</v>
      </c>
      <c r="O24" s="39">
        <f t="shared" si="11"/>
        <v>38737.791219840001</v>
      </c>
      <c r="P24" s="39">
        <f t="shared" si="11"/>
        <v>37103.289581280005</v>
      </c>
      <c r="Q24" s="39">
        <f t="shared" si="11"/>
        <v>35794.816985919999</v>
      </c>
      <c r="R24" s="39">
        <f t="shared" si="11"/>
        <v>34650.623680000004</v>
      </c>
      <c r="S24" s="39"/>
      <c r="T24" s="39"/>
      <c r="U24" s="39"/>
      <c r="V24" s="39"/>
      <c r="W24" s="39"/>
      <c r="X24" s="73"/>
    </row>
    <row r="25" spans="1:26" x14ac:dyDescent="0.25">
      <c r="A25" s="234"/>
      <c r="B25" s="69">
        <v>21</v>
      </c>
      <c r="C25" s="70">
        <f t="shared" si="12"/>
        <v>13367.76</v>
      </c>
      <c r="D25" s="70">
        <f t="shared" si="9"/>
        <v>7698.32</v>
      </c>
      <c r="E25" s="70">
        <f t="shared" si="9"/>
        <v>9170</v>
      </c>
      <c r="F25" s="70">
        <f t="shared" si="13"/>
        <v>1624.9</v>
      </c>
      <c r="G25" s="70">
        <f t="shared" si="10"/>
        <v>31860.980000000003</v>
      </c>
      <c r="H25" s="93">
        <f t="shared" si="3"/>
        <v>31981.541948320002</v>
      </c>
      <c r="I25" s="60">
        <f t="shared" si="4"/>
        <v>22776.842668320005</v>
      </c>
      <c r="J25" s="60">
        <f t="shared" si="1"/>
        <v>9204.6992800000007</v>
      </c>
      <c r="K25" s="61">
        <f t="shared" si="5"/>
        <v>31981.541948320006</v>
      </c>
      <c r="L25" s="72">
        <f t="shared" si="11"/>
        <v>41411.650963360007</v>
      </c>
      <c r="M25" s="39">
        <f t="shared" si="11"/>
        <v>39805.9579256</v>
      </c>
      <c r="N25" s="39">
        <f t="shared" si="11"/>
        <v>38974.021746400002</v>
      </c>
      <c r="O25" s="39">
        <f t="shared" si="11"/>
        <v>38142.085567200003</v>
      </c>
      <c r="P25" s="39">
        <f t="shared" si="11"/>
        <v>36507.583928640008</v>
      </c>
      <c r="Q25" s="39">
        <f t="shared" si="11"/>
        <v>35199.111333280001</v>
      </c>
      <c r="R25" s="39">
        <f t="shared" si="11"/>
        <v>34054.918027360007</v>
      </c>
      <c r="S25" s="39">
        <f t="shared" si="11"/>
        <v>32910.443661920006</v>
      </c>
      <c r="T25" s="39"/>
      <c r="U25" s="39"/>
      <c r="V25" s="39"/>
      <c r="W25" s="39"/>
      <c r="X25" s="73"/>
    </row>
    <row r="26" spans="1:26" x14ac:dyDescent="0.25">
      <c r="A26" s="234"/>
      <c r="B26" s="74">
        <v>20</v>
      </c>
      <c r="C26" s="58">
        <f t="shared" si="12"/>
        <v>13367.76</v>
      </c>
      <c r="D26" s="58">
        <f t="shared" si="9"/>
        <v>7151.06</v>
      </c>
      <c r="E26" s="58">
        <f t="shared" si="9"/>
        <v>8244.4599999999991</v>
      </c>
      <c r="F26" s="58">
        <f t="shared" si="13"/>
        <v>1624.9</v>
      </c>
      <c r="G26" s="58">
        <f t="shared" si="10"/>
        <v>30388.18</v>
      </c>
      <c r="H26" s="92">
        <f t="shared" si="3"/>
        <v>30503.168873120001</v>
      </c>
      <c r="I26" s="60">
        <f t="shared" si="4"/>
        <v>22227.51183648</v>
      </c>
      <c r="J26" s="60">
        <f t="shared" si="1"/>
        <v>8275.6570366399992</v>
      </c>
      <c r="K26" s="61">
        <f t="shared" si="5"/>
        <v>30503.168873119997</v>
      </c>
      <c r="L26" s="72">
        <f>+$I26+C$62</f>
        <v>40862.320131519999</v>
      </c>
      <c r="M26" s="39">
        <f t="shared" si="11"/>
        <v>39256.627093759998</v>
      </c>
      <c r="N26" s="39">
        <f t="shared" si="11"/>
        <v>38424.69091456</v>
      </c>
      <c r="O26" s="39">
        <f t="shared" si="11"/>
        <v>37592.754735360002</v>
      </c>
      <c r="P26" s="39">
        <f t="shared" si="11"/>
        <v>35958.253096799999</v>
      </c>
      <c r="Q26" s="39">
        <f t="shared" si="11"/>
        <v>34649.78050144</v>
      </c>
      <c r="R26" s="39">
        <f>+$I26+I$62</f>
        <v>33505.587195519998</v>
      </c>
      <c r="S26" s="39">
        <f>+$I26+J$62</f>
        <v>32361.112830079997</v>
      </c>
      <c r="T26" s="39">
        <f>+$I26+K$62</f>
        <v>31432.211116480001</v>
      </c>
      <c r="U26" s="39"/>
      <c r="V26" s="39"/>
      <c r="W26" s="39"/>
      <c r="X26" s="73"/>
      <c r="Z26" s="39"/>
    </row>
    <row r="27" spans="1:26" x14ac:dyDescent="0.25">
      <c r="A27" s="234"/>
      <c r="B27" s="69">
        <v>19</v>
      </c>
      <c r="C27" s="70">
        <f t="shared" si="12"/>
        <v>13367.76</v>
      </c>
      <c r="D27" s="70">
        <f>484.72*14</f>
        <v>6786.08</v>
      </c>
      <c r="E27" s="70">
        <f>561.92*14</f>
        <v>7866.8799999999992</v>
      </c>
      <c r="F27" s="70">
        <f t="shared" si="13"/>
        <v>1624.9</v>
      </c>
      <c r="G27" s="70">
        <f t="shared" si="10"/>
        <v>29645.620000000003</v>
      </c>
      <c r="H27" s="93">
        <f t="shared" si="3"/>
        <v>29757.799026080003</v>
      </c>
      <c r="I27" s="60">
        <f t="shared" si="4"/>
        <v>21861.150752160003</v>
      </c>
      <c r="J27" s="60">
        <f t="shared" si="1"/>
        <v>7896.6482739199992</v>
      </c>
      <c r="K27" s="61">
        <f t="shared" si="5"/>
        <v>29757.799026080003</v>
      </c>
      <c r="L27" s="72">
        <f t="shared" si="11"/>
        <v>40495.959047199998</v>
      </c>
      <c r="M27" s="39">
        <f t="shared" si="11"/>
        <v>38890.266009440005</v>
      </c>
      <c r="N27" s="39">
        <f t="shared" si="11"/>
        <v>38058.32983024</v>
      </c>
      <c r="O27" s="39">
        <f t="shared" si="11"/>
        <v>37226.393651040009</v>
      </c>
      <c r="P27" s="39">
        <f>+$I27+G$62</f>
        <v>35591.892012480006</v>
      </c>
      <c r="Q27" s="39">
        <f t="shared" si="11"/>
        <v>34283.419417120007</v>
      </c>
      <c r="R27" s="39">
        <f t="shared" si="11"/>
        <v>33139.226111200005</v>
      </c>
      <c r="S27" s="39">
        <f t="shared" si="11"/>
        <v>31994.751745760004</v>
      </c>
      <c r="T27" s="39">
        <f t="shared" si="11"/>
        <v>31065.850032160004</v>
      </c>
      <c r="U27" s="39">
        <f t="shared" si="11"/>
        <v>30136.807788800004</v>
      </c>
      <c r="V27" s="39"/>
      <c r="W27" s="39"/>
      <c r="X27" s="73"/>
      <c r="Z27" s="39"/>
    </row>
    <row r="28" spans="1:26" x14ac:dyDescent="0.25">
      <c r="A28" s="234"/>
      <c r="B28" s="74">
        <v>18</v>
      </c>
      <c r="C28" s="58">
        <f t="shared" si="12"/>
        <v>13367.76</v>
      </c>
      <c r="D28" s="58">
        <f>458.64*14</f>
        <v>6420.96</v>
      </c>
      <c r="E28" s="58">
        <f>534.98*14</f>
        <v>7489.72</v>
      </c>
      <c r="F28" s="58">
        <f t="shared" si="13"/>
        <v>1624.9</v>
      </c>
      <c r="G28" s="58">
        <f t="shared" si="10"/>
        <v>28903.340000000004</v>
      </c>
      <c r="H28" s="92">
        <f t="shared" si="3"/>
        <v>29012.710238560005</v>
      </c>
      <c r="I28" s="60">
        <f t="shared" si="4"/>
        <v>21494.649138080003</v>
      </c>
      <c r="J28" s="60">
        <f t="shared" si="1"/>
        <v>7518.0611004800003</v>
      </c>
      <c r="K28" s="61">
        <f t="shared" si="5"/>
        <v>29012.710238560005</v>
      </c>
      <c r="L28" s="72">
        <f t="shared" si="11"/>
        <v>40129.457433119998</v>
      </c>
      <c r="M28" s="39">
        <f t="shared" si="11"/>
        <v>38523.764395360005</v>
      </c>
      <c r="N28" s="39">
        <f t="shared" si="11"/>
        <v>37691.82821616</v>
      </c>
      <c r="O28" s="39">
        <f t="shared" si="11"/>
        <v>36859.892036960009</v>
      </c>
      <c r="P28" s="39">
        <f t="shared" si="11"/>
        <v>35225.390398400006</v>
      </c>
      <c r="Q28" s="39">
        <f t="shared" si="11"/>
        <v>33916.917803040007</v>
      </c>
      <c r="R28" s="39">
        <f t="shared" si="11"/>
        <v>32772.724497120005</v>
      </c>
      <c r="S28" s="39">
        <f>+$I28+J$62</f>
        <v>31628.250131680004</v>
      </c>
      <c r="T28" s="39">
        <f t="shared" si="11"/>
        <v>30699.348418080004</v>
      </c>
      <c r="U28" s="39">
        <f t="shared" si="11"/>
        <v>29770.306174720004</v>
      </c>
      <c r="V28" s="39">
        <f t="shared" si="11"/>
        <v>29391.297412000004</v>
      </c>
      <c r="W28" s="39"/>
      <c r="X28" s="73"/>
      <c r="Z28" s="39"/>
    </row>
    <row r="29" spans="1:26" x14ac:dyDescent="0.25">
      <c r="A29" s="234"/>
      <c r="B29" s="69">
        <v>17</v>
      </c>
      <c r="C29" s="70">
        <f t="shared" si="12"/>
        <v>13367.76</v>
      </c>
      <c r="D29" s="70">
        <f>432.54*14</f>
        <v>6055.56</v>
      </c>
      <c r="E29" s="70">
        <f>527.02*14</f>
        <v>7378.28</v>
      </c>
      <c r="F29" s="70">
        <f t="shared" si="13"/>
        <v>1624.9</v>
      </c>
      <c r="G29" s="70">
        <f t="shared" si="10"/>
        <v>28426.5</v>
      </c>
      <c r="H29" s="93">
        <f t="shared" si="3"/>
        <v>28534.065876000001</v>
      </c>
      <c r="I29" s="60">
        <f t="shared" si="4"/>
        <v>21127.866464480001</v>
      </c>
      <c r="J29" s="60">
        <f t="shared" si="1"/>
        <v>7406.1994115199996</v>
      </c>
      <c r="K29" s="61">
        <f t="shared" si="5"/>
        <v>28534.065876000001</v>
      </c>
      <c r="L29" s="72">
        <f t="shared" si="11"/>
        <v>39762.674759519999</v>
      </c>
      <c r="M29" s="39">
        <f t="shared" si="11"/>
        <v>38156.981721759999</v>
      </c>
      <c r="N29" s="39">
        <f t="shared" si="11"/>
        <v>37325.045542560001</v>
      </c>
      <c r="O29" s="39">
        <f t="shared" si="11"/>
        <v>36493.109363360003</v>
      </c>
      <c r="P29" s="39">
        <f t="shared" si="11"/>
        <v>34858.6077248</v>
      </c>
      <c r="Q29" s="39">
        <f t="shared" si="11"/>
        <v>33550.135129440001</v>
      </c>
      <c r="R29" s="39">
        <f t="shared" si="11"/>
        <v>32405.941823519999</v>
      </c>
      <c r="S29" s="39">
        <f t="shared" si="11"/>
        <v>31261.467458079998</v>
      </c>
      <c r="T29" s="39">
        <f t="shared" si="11"/>
        <v>30332.565744480002</v>
      </c>
      <c r="U29" s="39">
        <f t="shared" si="11"/>
        <v>29403.523501119998</v>
      </c>
      <c r="V29" s="39">
        <f t="shared" si="11"/>
        <v>29024.514738400001</v>
      </c>
      <c r="W29" s="39">
        <f t="shared" si="11"/>
        <v>28645.927564960002</v>
      </c>
      <c r="X29" s="73"/>
      <c r="Z29" s="39"/>
    </row>
    <row r="30" spans="1:26" ht="15.75" thickBot="1" x14ac:dyDescent="0.3">
      <c r="A30" s="235"/>
      <c r="B30" s="94">
        <v>16</v>
      </c>
      <c r="C30" s="95">
        <f>C29</f>
        <v>13367.76</v>
      </c>
      <c r="D30" s="95">
        <f>406.52*14</f>
        <v>5691.28</v>
      </c>
      <c r="E30" s="95">
        <f>519.09*14</f>
        <v>7267.26</v>
      </c>
      <c r="F30" s="95">
        <f t="shared" si="13"/>
        <v>1624.9</v>
      </c>
      <c r="G30" s="95">
        <f t="shared" si="10"/>
        <v>27951.200000000004</v>
      </c>
      <c r="H30" s="96">
        <f t="shared" si="3"/>
        <v>28056.967340800005</v>
      </c>
      <c r="I30" s="60">
        <f t="shared" si="4"/>
        <v>20762.208028960002</v>
      </c>
      <c r="J30" s="60">
        <f t="shared" si="1"/>
        <v>7294.75931184</v>
      </c>
      <c r="K30" s="61">
        <f t="shared" si="5"/>
        <v>28056.967340800002</v>
      </c>
      <c r="L30" s="84">
        <f t="shared" si="11"/>
        <v>39397.016323999997</v>
      </c>
      <c r="M30" s="85">
        <f t="shared" si="11"/>
        <v>37791.323286240004</v>
      </c>
      <c r="N30" s="85">
        <f t="shared" si="11"/>
        <v>36959.387107039998</v>
      </c>
      <c r="O30" s="85">
        <f t="shared" si="11"/>
        <v>36127.450927840007</v>
      </c>
      <c r="P30" s="85">
        <f t="shared" si="11"/>
        <v>34492.949289280004</v>
      </c>
      <c r="Q30" s="85">
        <f t="shared" si="11"/>
        <v>33184.476693920005</v>
      </c>
      <c r="R30" s="85">
        <f t="shared" si="11"/>
        <v>32040.283388000003</v>
      </c>
      <c r="S30" s="85">
        <f t="shared" si="11"/>
        <v>30895.809022560003</v>
      </c>
      <c r="T30" s="85">
        <f t="shared" si="11"/>
        <v>29966.907308960002</v>
      </c>
      <c r="U30" s="85">
        <f t="shared" si="11"/>
        <v>29037.865065600003</v>
      </c>
      <c r="V30" s="85">
        <f t="shared" si="11"/>
        <v>28658.856302880002</v>
      </c>
      <c r="W30" s="85">
        <f t="shared" si="11"/>
        <v>28280.269129440003</v>
      </c>
      <c r="X30" s="86">
        <f t="shared" si="11"/>
        <v>28168.407440480001</v>
      </c>
      <c r="Z30" s="39"/>
    </row>
    <row r="31" spans="1:26" ht="15.75" thickBot="1" x14ac:dyDescent="0.3">
      <c r="A31" s="238" t="s">
        <v>7231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40"/>
      <c r="L31" s="51">
        <v>25</v>
      </c>
      <c r="M31" s="51">
        <v>24</v>
      </c>
      <c r="N31" s="51">
        <v>23</v>
      </c>
      <c r="O31" s="51">
        <v>22</v>
      </c>
      <c r="P31" s="51">
        <v>21</v>
      </c>
      <c r="Q31" s="51">
        <v>20</v>
      </c>
      <c r="R31" s="51">
        <v>19</v>
      </c>
      <c r="S31" s="51">
        <v>18</v>
      </c>
      <c r="T31" s="51">
        <v>17</v>
      </c>
      <c r="U31" s="51">
        <v>16</v>
      </c>
      <c r="V31" s="51">
        <v>15</v>
      </c>
      <c r="X31" t="s">
        <v>7232</v>
      </c>
      <c r="Z31" s="39"/>
    </row>
    <row r="32" spans="1:26" x14ac:dyDescent="0.25">
      <c r="A32" s="233" t="s">
        <v>7227</v>
      </c>
      <c r="B32" s="89">
        <v>25</v>
      </c>
      <c r="C32" s="90">
        <f>836.41*12</f>
        <v>10036.92</v>
      </c>
      <c r="D32" s="90">
        <f>D21</f>
        <v>10074.4</v>
      </c>
      <c r="E32" s="90">
        <f>E21</f>
        <v>13678.980000000001</v>
      </c>
      <c r="F32" s="90">
        <f>722.91*2</f>
        <v>1445.82</v>
      </c>
      <c r="G32" s="90">
        <f>SUM(C32:F32)</f>
        <v>35236.120000000003</v>
      </c>
      <c r="H32" s="91">
        <f t="shared" si="3"/>
        <v>35369.453478080002</v>
      </c>
      <c r="I32" s="60">
        <f t="shared" si="4"/>
        <v>21638.712217759999</v>
      </c>
      <c r="J32" s="60">
        <f t="shared" si="1"/>
        <v>13730.741260320001</v>
      </c>
      <c r="K32" s="61">
        <f t="shared" si="5"/>
        <v>35369.453478080002</v>
      </c>
      <c r="L32" s="62">
        <f>+$I32+G$62</f>
        <v>35369.453478080002</v>
      </c>
      <c r="M32" s="63"/>
      <c r="N32" s="63"/>
      <c r="O32" s="63"/>
      <c r="P32" s="63"/>
      <c r="Q32" s="63"/>
      <c r="R32" s="63"/>
      <c r="S32" s="63"/>
      <c r="T32" s="63"/>
      <c r="U32" s="63"/>
      <c r="V32" s="64"/>
      <c r="X32" t="s">
        <v>7206</v>
      </c>
      <c r="Y32" s="39">
        <f>917.89*12</f>
        <v>11014.68</v>
      </c>
      <c r="Z32" s="39"/>
    </row>
    <row r="33" spans="1:25" x14ac:dyDescent="0.25">
      <c r="A33" s="234"/>
      <c r="B33" s="74">
        <v>24</v>
      </c>
      <c r="C33" s="58">
        <f>C32</f>
        <v>10036.92</v>
      </c>
      <c r="D33" s="58">
        <f t="shared" ref="D33:E41" si="14">D22</f>
        <v>9480.1</v>
      </c>
      <c r="E33" s="58">
        <f t="shared" si="14"/>
        <v>12375.44</v>
      </c>
      <c r="F33" s="58">
        <v>1445.82</v>
      </c>
      <c r="G33" s="58">
        <f t="shared" ref="G33:G42" si="15">SUM(C33:F33)</f>
        <v>33338.28</v>
      </c>
      <c r="H33" s="92">
        <f t="shared" si="3"/>
        <v>33464.432051520002</v>
      </c>
      <c r="I33" s="60">
        <f t="shared" si="4"/>
        <v>21042.163386560002</v>
      </c>
      <c r="J33" s="60">
        <f t="shared" si="1"/>
        <v>12422.26866496</v>
      </c>
      <c r="K33" s="61">
        <f t="shared" si="5"/>
        <v>33464.432051520002</v>
      </c>
      <c r="L33" s="72">
        <f t="shared" ref="L33:V43" si="16">+$I33+G$62</f>
        <v>34772.904646880001</v>
      </c>
      <c r="M33" s="39">
        <f t="shared" si="16"/>
        <v>33464.432051520002</v>
      </c>
      <c r="N33" s="39"/>
      <c r="O33" s="39"/>
      <c r="P33" s="39"/>
      <c r="Q33" s="39"/>
      <c r="R33" s="39"/>
      <c r="S33" s="39"/>
      <c r="T33" s="39"/>
      <c r="U33" s="39"/>
      <c r="V33" s="73"/>
      <c r="X33" t="s">
        <v>7209</v>
      </c>
      <c r="Y33" s="39">
        <f>793.33*2</f>
        <v>1586.66</v>
      </c>
    </row>
    <row r="34" spans="1:25" x14ac:dyDescent="0.25">
      <c r="A34" s="234"/>
      <c r="B34" s="69">
        <v>23</v>
      </c>
      <c r="C34" s="70">
        <f t="shared" ref="C34:C43" si="17">C33</f>
        <v>10036.92</v>
      </c>
      <c r="D34" s="70">
        <f t="shared" si="14"/>
        <v>8886.5</v>
      </c>
      <c r="E34" s="70">
        <f t="shared" si="14"/>
        <v>11235.56</v>
      </c>
      <c r="F34" s="70">
        <v>1445.82</v>
      </c>
      <c r="G34" s="70">
        <f t="shared" si="15"/>
        <v>31604.799999999996</v>
      </c>
      <c r="H34" s="93">
        <f t="shared" si="3"/>
        <v>31724.392563199995</v>
      </c>
      <c r="I34" s="60">
        <f t="shared" si="4"/>
        <v>20446.317204159997</v>
      </c>
      <c r="J34" s="60">
        <f t="shared" si="1"/>
        <v>11278.07535904</v>
      </c>
      <c r="K34" s="61">
        <f t="shared" si="5"/>
        <v>31724.392563199995</v>
      </c>
      <c r="L34" s="72">
        <f t="shared" si="16"/>
        <v>34177.058464479996</v>
      </c>
      <c r="M34" s="39">
        <f t="shared" si="16"/>
        <v>32868.585869119997</v>
      </c>
      <c r="N34" s="39">
        <f t="shared" si="16"/>
        <v>31724.392563199995</v>
      </c>
      <c r="O34" s="39"/>
      <c r="P34" s="39"/>
      <c r="Q34" s="39"/>
      <c r="R34" s="39"/>
      <c r="S34" s="39"/>
      <c r="T34" s="39"/>
      <c r="U34" s="39"/>
      <c r="V34" s="73"/>
    </row>
    <row r="35" spans="1:25" x14ac:dyDescent="0.25">
      <c r="A35" s="234"/>
      <c r="B35" s="74">
        <v>22</v>
      </c>
      <c r="C35" s="58">
        <f t="shared" si="17"/>
        <v>10036.92</v>
      </c>
      <c r="D35" s="58">
        <f t="shared" si="14"/>
        <v>8291.7799999999988</v>
      </c>
      <c r="E35" s="58">
        <f t="shared" si="14"/>
        <v>10095.4</v>
      </c>
      <c r="F35" s="58">
        <v>1445.82</v>
      </c>
      <c r="G35" s="58">
        <f t="shared" si="15"/>
        <v>29869.919999999998</v>
      </c>
      <c r="H35" s="92">
        <f t="shared" si="3"/>
        <v>29982.947777279998</v>
      </c>
      <c r="I35" s="60">
        <f t="shared" si="4"/>
        <v>19849.346783679997</v>
      </c>
      <c r="J35" s="60">
        <f t="shared" si="1"/>
        <v>10133.600993599999</v>
      </c>
      <c r="K35" s="61">
        <f t="shared" si="5"/>
        <v>29982.947777279995</v>
      </c>
      <c r="L35" s="72">
        <f t="shared" si="16"/>
        <v>33580.088043999996</v>
      </c>
      <c r="M35" s="39">
        <f t="shared" si="16"/>
        <v>32271.615448639997</v>
      </c>
      <c r="N35" s="39">
        <f t="shared" si="16"/>
        <v>31127.422142719995</v>
      </c>
      <c r="O35" s="39"/>
      <c r="P35" s="39"/>
      <c r="Q35" s="39"/>
      <c r="R35" s="39"/>
      <c r="S35" s="39"/>
      <c r="T35" s="39"/>
      <c r="U35" s="39"/>
      <c r="V35" s="73"/>
    </row>
    <row r="36" spans="1:25" x14ac:dyDescent="0.25">
      <c r="A36" s="234"/>
      <c r="B36" s="69">
        <v>21</v>
      </c>
      <c r="C36" s="70">
        <f t="shared" si="17"/>
        <v>10036.92</v>
      </c>
      <c r="D36" s="70">
        <f t="shared" si="14"/>
        <v>7698.32</v>
      </c>
      <c r="E36" s="70">
        <f t="shared" si="14"/>
        <v>9170</v>
      </c>
      <c r="F36" s="70">
        <v>1445.82</v>
      </c>
      <c r="G36" s="70">
        <f t="shared" si="15"/>
        <v>28351.059999999998</v>
      </c>
      <c r="H36" s="93">
        <f t="shared" si="3"/>
        <v>28458.340411039997</v>
      </c>
      <c r="I36" s="60">
        <f t="shared" si="4"/>
        <v>19253.641131039996</v>
      </c>
      <c r="J36" s="60">
        <f t="shared" si="1"/>
        <v>9204.6992800000007</v>
      </c>
      <c r="K36" s="61">
        <f t="shared" si="5"/>
        <v>28458.340411039997</v>
      </c>
      <c r="L36" s="72">
        <f t="shared" si="16"/>
        <v>32984.382391359999</v>
      </c>
      <c r="M36" s="39">
        <f t="shared" si="16"/>
        <v>31675.909795999996</v>
      </c>
      <c r="N36" s="39">
        <f t="shared" si="16"/>
        <v>30531.716490079998</v>
      </c>
      <c r="O36" s="39">
        <f t="shared" si="16"/>
        <v>29387.242124639997</v>
      </c>
      <c r="P36" s="39"/>
      <c r="Q36" s="39"/>
      <c r="R36" s="39"/>
      <c r="S36" s="39"/>
      <c r="T36" s="39"/>
      <c r="U36" s="39"/>
      <c r="V36" s="73"/>
    </row>
    <row r="37" spans="1:25" x14ac:dyDescent="0.25">
      <c r="A37" s="234"/>
      <c r="B37" s="74">
        <v>20</v>
      </c>
      <c r="C37" s="58">
        <f t="shared" si="17"/>
        <v>10036.92</v>
      </c>
      <c r="D37" s="58">
        <f t="shared" si="14"/>
        <v>7151.06</v>
      </c>
      <c r="E37" s="58">
        <f t="shared" si="14"/>
        <v>8244.4599999999991</v>
      </c>
      <c r="F37" s="58">
        <v>1445.82</v>
      </c>
      <c r="G37" s="58">
        <f t="shared" si="15"/>
        <v>26878.26</v>
      </c>
      <c r="H37" s="92">
        <f t="shared" si="3"/>
        <v>26979.96733584</v>
      </c>
      <c r="I37" s="60">
        <f t="shared" si="4"/>
        <v>18704.310299199999</v>
      </c>
      <c r="J37" s="60">
        <f t="shared" si="1"/>
        <v>8275.6570366399992</v>
      </c>
      <c r="K37" s="61">
        <f t="shared" si="5"/>
        <v>26979.967335839996</v>
      </c>
      <c r="L37" s="72">
        <f t="shared" si="16"/>
        <v>32435.051559519998</v>
      </c>
      <c r="M37" s="39">
        <f t="shared" si="16"/>
        <v>31126.578964159999</v>
      </c>
      <c r="N37" s="39">
        <f t="shared" si="16"/>
        <v>29982.385658239997</v>
      </c>
      <c r="O37" s="39">
        <f t="shared" si="16"/>
        <v>28837.911292799996</v>
      </c>
      <c r="P37" s="39">
        <f t="shared" si="16"/>
        <v>27909.009579199999</v>
      </c>
      <c r="Q37" s="39"/>
      <c r="R37" s="39"/>
      <c r="S37" s="39"/>
      <c r="T37" s="39"/>
      <c r="U37" s="39"/>
      <c r="V37" s="73"/>
    </row>
    <row r="38" spans="1:25" x14ac:dyDescent="0.25">
      <c r="A38" s="234"/>
      <c r="B38" s="69">
        <v>19</v>
      </c>
      <c r="C38" s="70">
        <f t="shared" si="17"/>
        <v>10036.92</v>
      </c>
      <c r="D38" s="70">
        <f t="shared" si="14"/>
        <v>6786.08</v>
      </c>
      <c r="E38" s="70">
        <f t="shared" si="14"/>
        <v>7866.8799999999992</v>
      </c>
      <c r="F38" s="70">
        <v>1445.82</v>
      </c>
      <c r="G38" s="70">
        <f t="shared" si="15"/>
        <v>26135.699999999997</v>
      </c>
      <c r="H38" s="93">
        <f t="shared" si="3"/>
        <v>26234.597488799998</v>
      </c>
      <c r="I38" s="60">
        <f t="shared" si="4"/>
        <v>18337.949214879998</v>
      </c>
      <c r="J38" s="60">
        <f t="shared" si="1"/>
        <v>7896.6482739199992</v>
      </c>
      <c r="K38" s="61">
        <f t="shared" si="5"/>
        <v>26234.597488799998</v>
      </c>
      <c r="L38" s="72">
        <f t="shared" si="16"/>
        <v>32068.690475199997</v>
      </c>
      <c r="M38" s="39">
        <f t="shared" si="16"/>
        <v>30760.217879839998</v>
      </c>
      <c r="N38" s="39">
        <f t="shared" si="16"/>
        <v>29616.024573919996</v>
      </c>
      <c r="O38" s="39">
        <f t="shared" si="16"/>
        <v>28471.550208479995</v>
      </c>
      <c r="P38" s="39">
        <f t="shared" si="16"/>
        <v>27542.648494879999</v>
      </c>
      <c r="Q38" s="39">
        <f t="shared" si="16"/>
        <v>26613.606251519996</v>
      </c>
      <c r="R38" s="39"/>
      <c r="S38" s="39"/>
      <c r="T38" s="39"/>
      <c r="U38" s="39"/>
      <c r="V38" s="73"/>
    </row>
    <row r="39" spans="1:25" x14ac:dyDescent="0.25">
      <c r="A39" s="234"/>
      <c r="B39" s="74">
        <v>18</v>
      </c>
      <c r="C39" s="58">
        <f t="shared" si="17"/>
        <v>10036.92</v>
      </c>
      <c r="D39" s="58">
        <f t="shared" si="14"/>
        <v>6420.96</v>
      </c>
      <c r="E39" s="58">
        <f t="shared" si="14"/>
        <v>7489.72</v>
      </c>
      <c r="F39" s="58">
        <v>1445.82</v>
      </c>
      <c r="G39" s="58">
        <f t="shared" si="15"/>
        <v>25393.420000000002</v>
      </c>
      <c r="H39" s="92">
        <f t="shared" si="3"/>
        <v>25489.508701280003</v>
      </c>
      <c r="I39" s="60">
        <f t="shared" si="4"/>
        <v>17971.447600800002</v>
      </c>
      <c r="J39" s="60">
        <f t="shared" si="1"/>
        <v>7518.0611004800003</v>
      </c>
      <c r="K39" s="61">
        <f t="shared" si="5"/>
        <v>25489.508701280003</v>
      </c>
      <c r="L39" s="72">
        <f t="shared" si="16"/>
        <v>31702.188861120005</v>
      </c>
      <c r="M39" s="39">
        <f t="shared" si="16"/>
        <v>30393.716265760002</v>
      </c>
      <c r="N39" s="39">
        <f t="shared" si="16"/>
        <v>29249.522959840004</v>
      </c>
      <c r="O39" s="39">
        <f t="shared" si="16"/>
        <v>28105.048594400003</v>
      </c>
      <c r="P39" s="39">
        <f t="shared" si="16"/>
        <v>27176.146880800003</v>
      </c>
      <c r="Q39" s="39">
        <f t="shared" si="16"/>
        <v>26247.104637440003</v>
      </c>
      <c r="R39" s="39">
        <f t="shared" si="16"/>
        <v>25868.095874720002</v>
      </c>
      <c r="S39" s="39"/>
      <c r="T39" s="39"/>
      <c r="U39" s="39"/>
      <c r="V39" s="73"/>
    </row>
    <row r="40" spans="1:25" x14ac:dyDescent="0.25">
      <c r="A40" s="234"/>
      <c r="B40" s="69">
        <v>17</v>
      </c>
      <c r="C40" s="70">
        <f t="shared" si="17"/>
        <v>10036.92</v>
      </c>
      <c r="D40" s="70">
        <f t="shared" si="14"/>
        <v>6055.56</v>
      </c>
      <c r="E40" s="70">
        <f t="shared" si="14"/>
        <v>7378.28</v>
      </c>
      <c r="F40" s="70">
        <v>1445.82</v>
      </c>
      <c r="G40" s="70">
        <f t="shared" si="15"/>
        <v>24916.579999999998</v>
      </c>
      <c r="H40" s="93">
        <f t="shared" si="3"/>
        <v>25010.864338719999</v>
      </c>
      <c r="I40" s="60">
        <f t="shared" si="4"/>
        <v>17604.6649272</v>
      </c>
      <c r="J40" s="60">
        <f t="shared" si="1"/>
        <v>7406.1994115199996</v>
      </c>
      <c r="K40" s="61">
        <f t="shared" si="5"/>
        <v>25010.864338719999</v>
      </c>
      <c r="L40" s="72">
        <f t="shared" si="16"/>
        <v>31335.406187519999</v>
      </c>
      <c r="M40" s="39">
        <f t="shared" si="16"/>
        <v>30026.93359216</v>
      </c>
      <c r="N40" s="39">
        <f t="shared" si="16"/>
        <v>28882.740286239998</v>
      </c>
      <c r="O40" s="39">
        <f t="shared" si="16"/>
        <v>27738.265920799997</v>
      </c>
      <c r="P40" s="39">
        <f t="shared" si="16"/>
        <v>26809.3642072</v>
      </c>
      <c r="Q40" s="39">
        <f>+$I40+L$62</f>
        <v>25880.321963839997</v>
      </c>
      <c r="R40" s="39">
        <f t="shared" si="16"/>
        <v>25501.31320112</v>
      </c>
      <c r="S40" s="39">
        <f t="shared" si="16"/>
        <v>25122.726027680001</v>
      </c>
      <c r="T40" s="39"/>
      <c r="U40" s="39"/>
      <c r="V40" s="73"/>
      <c r="X40">
        <v>18</v>
      </c>
      <c r="Y40">
        <v>15</v>
      </c>
    </row>
    <row r="41" spans="1:25" x14ac:dyDescent="0.25">
      <c r="A41" s="234"/>
      <c r="B41" s="74">
        <v>16</v>
      </c>
      <c r="C41" s="58">
        <f t="shared" si="17"/>
        <v>10036.92</v>
      </c>
      <c r="D41" s="58">
        <f t="shared" si="14"/>
        <v>5691.28</v>
      </c>
      <c r="E41" s="58">
        <f t="shared" si="14"/>
        <v>7267.26</v>
      </c>
      <c r="F41" s="58">
        <v>1445.82</v>
      </c>
      <c r="G41" s="58">
        <f t="shared" si="15"/>
        <v>24441.279999999999</v>
      </c>
      <c r="H41" s="92">
        <f t="shared" si="3"/>
        <v>24533.76580352</v>
      </c>
      <c r="I41" s="60">
        <f t="shared" si="4"/>
        <v>17239.00649168</v>
      </c>
      <c r="J41" s="60">
        <f t="shared" si="1"/>
        <v>7294.75931184</v>
      </c>
      <c r="K41" s="61">
        <f t="shared" si="5"/>
        <v>24533.76580352</v>
      </c>
      <c r="L41" s="72">
        <f t="shared" si="16"/>
        <v>30969.747752000003</v>
      </c>
      <c r="M41" s="39">
        <f t="shared" si="16"/>
        <v>29661.27515664</v>
      </c>
      <c r="N41" s="39">
        <f t="shared" si="16"/>
        <v>28517.081850720002</v>
      </c>
      <c r="O41" s="39">
        <f t="shared" si="16"/>
        <v>27372.607485280001</v>
      </c>
      <c r="P41" s="39">
        <f t="shared" si="16"/>
        <v>26443.705771680001</v>
      </c>
      <c r="Q41" s="39">
        <f t="shared" si="16"/>
        <v>25514.663528320001</v>
      </c>
      <c r="R41" s="39">
        <f t="shared" si="16"/>
        <v>25135.6547656</v>
      </c>
      <c r="S41" s="39">
        <f t="shared" si="16"/>
        <v>24757.067592160001</v>
      </c>
      <c r="T41" s="39">
        <f t="shared" si="16"/>
        <v>24645.2059032</v>
      </c>
      <c r="U41" s="39"/>
      <c r="V41" s="73"/>
      <c r="X41" s="39">
        <f>+S41-C41-F41+Y32+Y33</f>
        <v>25875.66759216</v>
      </c>
    </row>
    <row r="42" spans="1:25" x14ac:dyDescent="0.25">
      <c r="A42" s="234"/>
      <c r="B42" s="69">
        <v>15</v>
      </c>
      <c r="C42" s="70">
        <f t="shared" si="17"/>
        <v>10036.92</v>
      </c>
      <c r="D42" s="70">
        <f>380.39*14</f>
        <v>5325.46</v>
      </c>
      <c r="E42" s="70">
        <f>507.46*14</f>
        <v>7104.44</v>
      </c>
      <c r="F42" s="70">
        <v>1445.82</v>
      </c>
      <c r="G42" s="70">
        <f t="shared" si="15"/>
        <v>23912.639999999999</v>
      </c>
      <c r="H42" s="93">
        <f t="shared" si="3"/>
        <v>24003.125429759999</v>
      </c>
      <c r="I42" s="60">
        <f t="shared" si="4"/>
        <v>16871.802228799999</v>
      </c>
      <c r="J42" s="60">
        <f t="shared" si="1"/>
        <v>7131.3232009599997</v>
      </c>
      <c r="K42" s="61">
        <f t="shared" si="5"/>
        <v>24003.125429759999</v>
      </c>
      <c r="L42" s="72">
        <f t="shared" si="16"/>
        <v>30602.543489119998</v>
      </c>
      <c r="M42" s="39">
        <f t="shared" si="16"/>
        <v>29294.070893759999</v>
      </c>
      <c r="N42" s="39">
        <f t="shared" si="16"/>
        <v>28149.877587839997</v>
      </c>
      <c r="O42" s="39">
        <f t="shared" si="16"/>
        <v>27005.403222399997</v>
      </c>
      <c r="P42" s="39">
        <f t="shared" si="16"/>
        <v>26076.5015088</v>
      </c>
      <c r="Q42" s="39">
        <f t="shared" si="16"/>
        <v>25147.459265439997</v>
      </c>
      <c r="R42" s="39">
        <f t="shared" si="16"/>
        <v>24768.450502719999</v>
      </c>
      <c r="S42" s="39">
        <f t="shared" si="16"/>
        <v>24389.86332928</v>
      </c>
      <c r="T42" s="39">
        <f t="shared" si="16"/>
        <v>24278.001640319999</v>
      </c>
      <c r="U42" s="39">
        <f t="shared" si="16"/>
        <v>24166.561540639999</v>
      </c>
      <c r="V42" s="73"/>
      <c r="X42" s="39">
        <f>+S42-C41-F41+Y32+Y33</f>
        <v>25508.463329280003</v>
      </c>
      <c r="Y42" s="39">
        <f>+K42-C42-F42+Y32+Y33</f>
        <v>25121.725429759997</v>
      </c>
    </row>
    <row r="43" spans="1:25" ht="15.75" thickBot="1" x14ac:dyDescent="0.3">
      <c r="A43" s="235"/>
      <c r="B43" s="94">
        <v>14</v>
      </c>
      <c r="C43" s="58">
        <f t="shared" si="17"/>
        <v>10036.92</v>
      </c>
      <c r="D43" s="95">
        <f>354.35*14</f>
        <v>4960.9000000000005</v>
      </c>
      <c r="E43" s="95">
        <f>495.8*14</f>
        <v>6941.2</v>
      </c>
      <c r="F43" s="95">
        <v>1445.82</v>
      </c>
      <c r="G43" s="95">
        <f>SUM(C43:F43)</f>
        <v>23384.84</v>
      </c>
      <c r="H43" s="96">
        <f t="shared" si="3"/>
        <v>23473.328234560002</v>
      </c>
      <c r="I43" s="60">
        <f t="shared" si="4"/>
        <v>16505.862733760001</v>
      </c>
      <c r="J43" s="60">
        <f t="shared" si="1"/>
        <v>6967.4655008</v>
      </c>
      <c r="K43" s="61">
        <f t="shared" si="5"/>
        <v>23473.328234560002</v>
      </c>
      <c r="L43" s="84">
        <f t="shared" si="16"/>
        <v>30236.603994080004</v>
      </c>
      <c r="M43" s="85">
        <f t="shared" si="16"/>
        <v>28928.131398720001</v>
      </c>
      <c r="N43" s="85">
        <f t="shared" si="16"/>
        <v>27783.938092800003</v>
      </c>
      <c r="O43" s="85">
        <f t="shared" si="16"/>
        <v>26639.463727360002</v>
      </c>
      <c r="P43" s="85">
        <f t="shared" si="16"/>
        <v>25710.562013760002</v>
      </c>
      <c r="Q43" s="85">
        <f t="shared" si="16"/>
        <v>24781.519770400002</v>
      </c>
      <c r="R43" s="85">
        <f t="shared" si="16"/>
        <v>24402.511007680001</v>
      </c>
      <c r="S43" s="85">
        <f t="shared" si="16"/>
        <v>24023.923834240002</v>
      </c>
      <c r="T43" s="85">
        <f t="shared" si="16"/>
        <v>23912.062145280001</v>
      </c>
      <c r="U43" s="85">
        <f t="shared" si="16"/>
        <v>23800.622045600001</v>
      </c>
      <c r="V43" s="86">
        <f t="shared" si="16"/>
        <v>23637.185934720001</v>
      </c>
    </row>
    <row r="44" spans="1:25" ht="15.75" thickBot="1" x14ac:dyDescent="0.3">
      <c r="A44" s="238" t="s">
        <v>7233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40"/>
      <c r="L44" s="51">
        <v>20</v>
      </c>
      <c r="M44" s="51">
        <v>19</v>
      </c>
      <c r="N44" s="51">
        <v>18</v>
      </c>
      <c r="O44" s="51">
        <v>17</v>
      </c>
      <c r="P44" s="51">
        <v>16</v>
      </c>
      <c r="Q44" s="51">
        <v>15</v>
      </c>
      <c r="R44" s="51">
        <v>14</v>
      </c>
      <c r="S44" s="51">
        <v>13</v>
      </c>
    </row>
    <row r="45" spans="1:25" x14ac:dyDescent="0.25">
      <c r="A45" s="233" t="s">
        <v>7228</v>
      </c>
      <c r="B45" s="89">
        <v>20</v>
      </c>
      <c r="C45" s="90">
        <f>696.13*12</f>
        <v>8353.56</v>
      </c>
      <c r="D45" s="90">
        <f>D37</f>
        <v>7151.06</v>
      </c>
      <c r="E45" s="90">
        <f>E37</f>
        <v>8244.4599999999991</v>
      </c>
      <c r="F45" s="90">
        <f>689.78*2</f>
        <v>1379.56</v>
      </c>
      <c r="G45" s="90">
        <f>SUM(C45:F45)</f>
        <v>25128.639999999999</v>
      </c>
      <c r="H45" s="91">
        <f t="shared" si="3"/>
        <v>25223.726773760001</v>
      </c>
      <c r="I45" s="60">
        <f t="shared" si="4"/>
        <v>16948.06973712</v>
      </c>
      <c r="J45" s="60">
        <f t="shared" si="1"/>
        <v>8275.6570366399992</v>
      </c>
      <c r="K45" s="61">
        <f t="shared" si="5"/>
        <v>25223.726773759998</v>
      </c>
      <c r="L45" s="62">
        <f>+$I45+L$62</f>
        <v>25223.726773759998</v>
      </c>
      <c r="M45" s="63"/>
      <c r="N45" s="63"/>
      <c r="O45" s="63"/>
      <c r="P45" s="63"/>
      <c r="Q45" s="63"/>
      <c r="R45" s="63"/>
      <c r="S45" s="64"/>
    </row>
    <row r="46" spans="1:25" x14ac:dyDescent="0.25">
      <c r="A46" s="234"/>
      <c r="B46" s="74">
        <v>19</v>
      </c>
      <c r="C46" s="58">
        <f>C45</f>
        <v>8353.56</v>
      </c>
      <c r="D46" s="58">
        <f t="shared" ref="D46:E51" si="18">D38</f>
        <v>6786.08</v>
      </c>
      <c r="E46" s="58">
        <f>E38</f>
        <v>7866.8799999999992</v>
      </c>
      <c r="F46" s="58">
        <f>F45</f>
        <v>1379.56</v>
      </c>
      <c r="G46" s="58">
        <f t="shared" ref="G46:G53" si="19">SUM(C46:F46)</f>
        <v>24386.079999999998</v>
      </c>
      <c r="H46" s="92">
        <f t="shared" si="3"/>
        <v>24478.35692672</v>
      </c>
      <c r="I46" s="60">
        <f t="shared" si="4"/>
        <v>16581.7086528</v>
      </c>
      <c r="J46" s="60">
        <f>+E46*1.003784</f>
        <v>7896.6482739199992</v>
      </c>
      <c r="K46" s="61">
        <f t="shared" si="5"/>
        <v>24478.35692672</v>
      </c>
      <c r="L46" s="72">
        <f t="shared" ref="L46:S53" si="20">+$I46+L$62</f>
        <v>24857.365689439997</v>
      </c>
      <c r="M46" s="39"/>
      <c r="N46" s="39"/>
      <c r="O46" s="39"/>
      <c r="P46" s="39"/>
      <c r="Q46" s="39"/>
      <c r="R46" s="39"/>
      <c r="S46" s="73"/>
    </row>
    <row r="47" spans="1:25" x14ac:dyDescent="0.25">
      <c r="A47" s="234"/>
      <c r="B47" s="69">
        <v>18</v>
      </c>
      <c r="C47" s="70">
        <f t="shared" ref="C47:C53" si="21">C46</f>
        <v>8353.56</v>
      </c>
      <c r="D47" s="70">
        <f t="shared" si="18"/>
        <v>6420.96</v>
      </c>
      <c r="E47" s="70">
        <f t="shared" si="18"/>
        <v>7489.72</v>
      </c>
      <c r="F47" s="70">
        <f t="shared" ref="F47:F53" si="22">F46</f>
        <v>1379.56</v>
      </c>
      <c r="G47" s="70">
        <f t="shared" si="19"/>
        <v>23643.800000000003</v>
      </c>
      <c r="H47" s="93">
        <f t="shared" si="3"/>
        <v>23733.268139200005</v>
      </c>
      <c r="I47" s="60">
        <f t="shared" si="4"/>
        <v>16215.20703872</v>
      </c>
      <c r="J47" s="60">
        <f t="shared" si="1"/>
        <v>7518.0611004800003</v>
      </c>
      <c r="K47" s="61">
        <f t="shared" si="5"/>
        <v>23733.268139200001</v>
      </c>
      <c r="L47" s="72">
        <f t="shared" si="20"/>
        <v>24490.864075359998</v>
      </c>
      <c r="M47" s="39">
        <f t="shared" si="20"/>
        <v>24111.85531264</v>
      </c>
      <c r="N47" s="39"/>
      <c r="O47" s="39"/>
      <c r="P47" s="39"/>
      <c r="Q47" s="39"/>
      <c r="R47" s="39"/>
      <c r="S47" s="73"/>
    </row>
    <row r="48" spans="1:25" x14ac:dyDescent="0.25">
      <c r="A48" s="234"/>
      <c r="B48" s="74">
        <v>17</v>
      </c>
      <c r="C48" s="58">
        <f t="shared" si="21"/>
        <v>8353.56</v>
      </c>
      <c r="D48" s="58">
        <f t="shared" si="18"/>
        <v>6055.56</v>
      </c>
      <c r="E48" s="58">
        <f t="shared" si="18"/>
        <v>7378.28</v>
      </c>
      <c r="F48" s="58">
        <f t="shared" si="22"/>
        <v>1379.56</v>
      </c>
      <c r="G48" s="58">
        <f t="shared" si="19"/>
        <v>23166.959999999999</v>
      </c>
      <c r="H48" s="92">
        <f t="shared" si="3"/>
        <v>23254.623776640001</v>
      </c>
      <c r="I48" s="60">
        <f t="shared" si="4"/>
        <v>15848.424365119999</v>
      </c>
      <c r="J48" s="60">
        <f t="shared" si="1"/>
        <v>7406.1994115199996</v>
      </c>
      <c r="K48" s="61">
        <f t="shared" si="5"/>
        <v>23254.623776640001</v>
      </c>
      <c r="L48" s="72">
        <f t="shared" si="20"/>
        <v>24124.081401759999</v>
      </c>
      <c r="M48" s="39">
        <f t="shared" si="20"/>
        <v>23745.072639039998</v>
      </c>
      <c r="N48" s="39">
        <f t="shared" si="20"/>
        <v>23366.485465599999</v>
      </c>
      <c r="O48" s="39"/>
      <c r="P48" s="39"/>
      <c r="Q48" s="39"/>
      <c r="R48" s="39"/>
      <c r="S48" s="73"/>
    </row>
    <row r="49" spans="1:21" x14ac:dyDescent="0.25">
      <c r="A49" s="234"/>
      <c r="B49" s="69">
        <v>16</v>
      </c>
      <c r="C49" s="70">
        <f t="shared" si="21"/>
        <v>8353.56</v>
      </c>
      <c r="D49" s="70">
        <f t="shared" si="18"/>
        <v>5691.28</v>
      </c>
      <c r="E49" s="70">
        <f t="shared" si="18"/>
        <v>7267.26</v>
      </c>
      <c r="F49" s="70">
        <f t="shared" si="22"/>
        <v>1379.56</v>
      </c>
      <c r="G49" s="70">
        <f t="shared" si="19"/>
        <v>22691.66</v>
      </c>
      <c r="H49" s="93">
        <f t="shared" si="3"/>
        <v>22777.525241439998</v>
      </c>
      <c r="I49" s="60">
        <f t="shared" si="4"/>
        <v>15482.7659296</v>
      </c>
      <c r="J49" s="60">
        <f t="shared" si="1"/>
        <v>7294.75931184</v>
      </c>
      <c r="K49" s="61">
        <f t="shared" si="5"/>
        <v>22777.525241440002</v>
      </c>
      <c r="L49" s="72">
        <f t="shared" si="20"/>
        <v>23758.422966239999</v>
      </c>
      <c r="M49" s="39">
        <f t="shared" si="20"/>
        <v>23379.414203519998</v>
      </c>
      <c r="N49" s="39">
        <f t="shared" si="20"/>
        <v>23000.82703008</v>
      </c>
      <c r="O49" s="39">
        <f t="shared" si="20"/>
        <v>22888.965341119998</v>
      </c>
      <c r="P49" s="39"/>
      <c r="Q49" s="39"/>
      <c r="R49" s="39"/>
      <c r="S49" s="73"/>
    </row>
    <row r="50" spans="1:21" x14ac:dyDescent="0.25">
      <c r="A50" s="234"/>
      <c r="B50" s="74">
        <v>15</v>
      </c>
      <c r="C50" s="58">
        <f t="shared" si="21"/>
        <v>8353.56</v>
      </c>
      <c r="D50" s="58">
        <f t="shared" si="18"/>
        <v>5325.46</v>
      </c>
      <c r="E50" s="58">
        <f t="shared" si="18"/>
        <v>7104.44</v>
      </c>
      <c r="F50" s="58">
        <f t="shared" si="22"/>
        <v>1379.56</v>
      </c>
      <c r="G50" s="58">
        <f>SUM(C50:F50)</f>
        <v>22163.02</v>
      </c>
      <c r="H50" s="92">
        <f t="shared" si="3"/>
        <v>22246.884867680001</v>
      </c>
      <c r="I50" s="60">
        <f>+(C50+D50+F50)*1.003784</f>
        <v>15115.561666719999</v>
      </c>
      <c r="J50" s="60">
        <f t="shared" si="1"/>
        <v>7131.3232009599997</v>
      </c>
      <c r="K50" s="61">
        <f t="shared" si="5"/>
        <v>22246.884867679997</v>
      </c>
      <c r="L50" s="72">
        <f t="shared" si="20"/>
        <v>23391.218703359998</v>
      </c>
      <c r="M50" s="39">
        <f>+$I50+M$62</f>
        <v>23012.209940639998</v>
      </c>
      <c r="N50" s="39">
        <f t="shared" si="20"/>
        <v>22633.622767199999</v>
      </c>
      <c r="O50" s="39">
        <f t="shared" si="20"/>
        <v>22521.761078240001</v>
      </c>
      <c r="P50" s="39">
        <f t="shared" si="20"/>
        <v>22410.320978559997</v>
      </c>
      <c r="Q50" s="39"/>
      <c r="R50" s="39"/>
      <c r="S50" s="73"/>
    </row>
    <row r="51" spans="1:21" x14ac:dyDescent="0.25">
      <c r="A51" s="234"/>
      <c r="B51" s="69">
        <v>14</v>
      </c>
      <c r="C51" s="70">
        <f t="shared" si="21"/>
        <v>8353.56</v>
      </c>
      <c r="D51" s="70">
        <f t="shared" si="18"/>
        <v>4960.9000000000005</v>
      </c>
      <c r="E51" s="70">
        <f t="shared" si="18"/>
        <v>6941.2</v>
      </c>
      <c r="F51" s="70">
        <f t="shared" si="22"/>
        <v>1379.56</v>
      </c>
      <c r="G51" s="70">
        <f t="shared" si="19"/>
        <v>21635.22</v>
      </c>
      <c r="H51" s="93">
        <f t="shared" si="3"/>
        <v>21717.08767248</v>
      </c>
      <c r="I51" s="60">
        <f t="shared" si="4"/>
        <v>14749.622171679999</v>
      </c>
      <c r="J51" s="60">
        <f t="shared" si="1"/>
        <v>6967.4655008</v>
      </c>
      <c r="K51" s="61">
        <f t="shared" si="5"/>
        <v>21717.08767248</v>
      </c>
      <c r="L51" s="72">
        <f t="shared" si="20"/>
        <v>23025.279208319997</v>
      </c>
      <c r="M51" s="39">
        <f t="shared" si="20"/>
        <v>22646.270445599999</v>
      </c>
      <c r="N51" s="39">
        <f t="shared" si="20"/>
        <v>22267.68327216</v>
      </c>
      <c r="O51" s="39">
        <f t="shared" si="20"/>
        <v>22155.821583199999</v>
      </c>
      <c r="P51" s="39">
        <f t="shared" si="20"/>
        <v>22044.381483519999</v>
      </c>
      <c r="Q51" s="39">
        <f>+$I51+Q$62</f>
        <v>21880.945372639999</v>
      </c>
      <c r="R51" s="39"/>
      <c r="S51" s="73"/>
    </row>
    <row r="52" spans="1:21" x14ac:dyDescent="0.25">
      <c r="A52" s="234"/>
      <c r="B52" s="74">
        <v>13</v>
      </c>
      <c r="C52" s="58">
        <f t="shared" si="21"/>
        <v>8353.56</v>
      </c>
      <c r="D52" s="58">
        <f>328.24*14</f>
        <v>4595.3600000000006</v>
      </c>
      <c r="E52" s="58">
        <f>484.17*14</f>
        <v>6778.38</v>
      </c>
      <c r="F52" s="58">
        <f t="shared" si="22"/>
        <v>1379.56</v>
      </c>
      <c r="G52" s="58">
        <f t="shared" si="19"/>
        <v>21106.86</v>
      </c>
      <c r="H52" s="92">
        <f t="shared" si="3"/>
        <v>21186.728358240001</v>
      </c>
      <c r="I52" s="60">
        <f t="shared" si="4"/>
        <v>14382.698968319999</v>
      </c>
      <c r="J52" s="60">
        <f t="shared" si="1"/>
        <v>6804.0293899200005</v>
      </c>
      <c r="K52" s="61">
        <f t="shared" si="5"/>
        <v>21186.728358239998</v>
      </c>
      <c r="L52" s="72">
        <f t="shared" si="20"/>
        <v>22658.356004959998</v>
      </c>
      <c r="M52" s="39">
        <f t="shared" si="20"/>
        <v>22279.347242239997</v>
      </c>
      <c r="N52" s="39">
        <f t="shared" si="20"/>
        <v>21900.760068799998</v>
      </c>
      <c r="O52" s="39">
        <f t="shared" si="20"/>
        <v>21788.89837984</v>
      </c>
      <c r="P52" s="39">
        <f t="shared" si="20"/>
        <v>21677.458280159997</v>
      </c>
      <c r="Q52" s="39">
        <f t="shared" si="20"/>
        <v>21514.022169279997</v>
      </c>
      <c r="R52" s="39">
        <f t="shared" si="20"/>
        <v>21350.164469119998</v>
      </c>
      <c r="S52" s="73"/>
    </row>
    <row r="53" spans="1:21" ht="15.75" thickBot="1" x14ac:dyDescent="0.3">
      <c r="A53" s="235"/>
      <c r="B53" s="81">
        <v>12</v>
      </c>
      <c r="C53" s="70">
        <f t="shared" si="21"/>
        <v>8353.56</v>
      </c>
      <c r="D53" s="82">
        <f>302.14*14</f>
        <v>4229.96</v>
      </c>
      <c r="E53" s="82">
        <f>472.55*14</f>
        <v>6615.7</v>
      </c>
      <c r="F53" s="82">
        <f t="shared" si="22"/>
        <v>1379.56</v>
      </c>
      <c r="G53" s="82">
        <f t="shared" si="19"/>
        <v>20578.780000000002</v>
      </c>
      <c r="H53" s="97">
        <f t="shared" si="3"/>
        <v>20656.650103520002</v>
      </c>
      <c r="I53" s="60">
        <f t="shared" si="4"/>
        <v>14015.91629472</v>
      </c>
      <c r="J53" s="60">
        <f t="shared" si="1"/>
        <v>6640.7338087999997</v>
      </c>
      <c r="K53" s="61">
        <f t="shared" si="5"/>
        <v>20656.650103519998</v>
      </c>
      <c r="L53" s="84">
        <f t="shared" si="20"/>
        <v>22291.573331359999</v>
      </c>
      <c r="M53" s="85">
        <f t="shared" si="20"/>
        <v>21912.564568639998</v>
      </c>
      <c r="N53" s="85">
        <f t="shared" si="20"/>
        <v>21533.9773952</v>
      </c>
      <c r="O53" s="85">
        <f t="shared" si="20"/>
        <v>21422.115706240002</v>
      </c>
      <c r="P53" s="85">
        <f t="shared" si="20"/>
        <v>21310.675606559998</v>
      </c>
      <c r="Q53" s="85">
        <f t="shared" si="20"/>
        <v>21147.239495679998</v>
      </c>
      <c r="R53" s="85">
        <f t="shared" si="20"/>
        <v>20983.381795519999</v>
      </c>
      <c r="S53" s="86">
        <f t="shared" si="20"/>
        <v>20819.945684639999</v>
      </c>
    </row>
    <row r="54" spans="1:21" ht="15.75" thickBot="1" x14ac:dyDescent="0.3">
      <c r="A54" s="238" t="s">
        <v>7234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40"/>
      <c r="L54" s="51">
        <v>14</v>
      </c>
      <c r="M54" s="51">
        <v>13</v>
      </c>
      <c r="N54" s="51">
        <v>12</v>
      </c>
      <c r="O54" s="51">
        <v>11</v>
      </c>
    </row>
    <row r="55" spans="1:21" x14ac:dyDescent="0.25">
      <c r="A55" s="233" t="s">
        <v>7229</v>
      </c>
      <c r="B55" s="89">
        <v>14</v>
      </c>
      <c r="C55" s="90">
        <f>637.14*12</f>
        <v>7645.68</v>
      </c>
      <c r="D55" s="90">
        <f>(354.35+14.87)*14</f>
        <v>5169.08</v>
      </c>
      <c r="E55" s="90">
        <f>(495.8+15.48)*14</f>
        <v>7157.92</v>
      </c>
      <c r="F55" s="90">
        <f>637.14*2</f>
        <v>1274.28</v>
      </c>
      <c r="G55" s="90">
        <f>SUM(C55:F55)</f>
        <v>21246.959999999999</v>
      </c>
      <c r="H55" s="91">
        <f t="shared" si="3"/>
        <v>21327.358496639998</v>
      </c>
      <c r="I55" s="60">
        <f t="shared" si="4"/>
        <v>14142.352927360002</v>
      </c>
      <c r="J55" s="60">
        <f>+E55*1.003784</f>
        <v>7185.0055692799997</v>
      </c>
      <c r="K55" s="61">
        <f t="shared" si="5"/>
        <v>21327.358496640001</v>
      </c>
      <c r="L55" s="62"/>
      <c r="M55" s="63"/>
      <c r="N55" s="63"/>
      <c r="O55" s="64"/>
    </row>
    <row r="56" spans="1:21" x14ac:dyDescent="0.25">
      <c r="A56" s="234"/>
      <c r="B56" s="74">
        <v>13</v>
      </c>
      <c r="C56" s="58">
        <f>C55</f>
        <v>7645.68</v>
      </c>
      <c r="D56" s="58">
        <f>(328.24+13.76)*14</f>
        <v>4788</v>
      </c>
      <c r="E56" s="58">
        <f>(480.06/1.02*1.035*1.025)*14</f>
        <v>6990.1677794117631</v>
      </c>
      <c r="F56" s="58">
        <f>F55</f>
        <v>1274.28</v>
      </c>
      <c r="G56" s="58">
        <f t="shared" ref="G56:G59" si="23">SUM(C56:F56)</f>
        <v>20698.127779411763</v>
      </c>
      <c r="H56" s="92">
        <f t="shared" si="3"/>
        <v>20776.449494929057</v>
      </c>
      <c r="I56" s="60">
        <f t="shared" si="4"/>
        <v>13759.830920640001</v>
      </c>
      <c r="J56" s="60">
        <f t="shared" si="1"/>
        <v>7016.6185742890575</v>
      </c>
      <c r="K56" s="61">
        <f t="shared" si="5"/>
        <v>20776.44949492906</v>
      </c>
      <c r="L56" s="72">
        <f>+$I56+J55</f>
        <v>20944.836489920002</v>
      </c>
      <c r="M56" s="39"/>
      <c r="N56" s="39"/>
      <c r="O56" s="73"/>
    </row>
    <row r="57" spans="1:21" x14ac:dyDescent="0.25">
      <c r="A57" s="234"/>
      <c r="B57" s="69">
        <v>12</v>
      </c>
      <c r="C57" s="70">
        <f>C56</f>
        <v>7645.68</v>
      </c>
      <c r="D57" s="70">
        <f>(302.14+12.68)*14</f>
        <v>4407.4799999999996</v>
      </c>
      <c r="E57" s="70">
        <f>487.32*14</f>
        <v>6822.48</v>
      </c>
      <c r="F57" s="70">
        <f>F56</f>
        <v>1274.28</v>
      </c>
      <c r="G57" s="70">
        <f t="shared" si="23"/>
        <v>20149.919999999998</v>
      </c>
      <c r="H57" s="93">
        <f t="shared" si="3"/>
        <v>20226.167297279997</v>
      </c>
      <c r="I57" s="60">
        <f>+(C57+D57+F57)*1.003784</f>
        <v>13377.87103296</v>
      </c>
      <c r="J57" s="60">
        <f t="shared" si="1"/>
        <v>6848.2962643199999</v>
      </c>
      <c r="K57" s="61">
        <f t="shared" si="5"/>
        <v>20226.167297280001</v>
      </c>
      <c r="L57" s="72">
        <f>+$I57+J55</f>
        <v>20562.876602240001</v>
      </c>
      <c r="M57" s="39">
        <f>+$I57+J56</f>
        <v>20394.489607249059</v>
      </c>
      <c r="N57" s="39"/>
      <c r="O57" s="73"/>
    </row>
    <row r="58" spans="1:21" x14ac:dyDescent="0.25">
      <c r="A58" s="234"/>
      <c r="B58" s="74">
        <v>11</v>
      </c>
      <c r="C58" s="58">
        <f>C57</f>
        <v>7645.68</v>
      </c>
      <c r="D58" s="58">
        <f>(276.04+11.59)*14</f>
        <v>4026.8199999999997</v>
      </c>
      <c r="E58" s="58">
        <f>(457.01/1.02*1.035*1.025)*14</f>
        <v>6654.5360514705862</v>
      </c>
      <c r="F58" s="58">
        <f>F57</f>
        <v>1274.28</v>
      </c>
      <c r="G58" s="58">
        <f>SUM(C58:F58)</f>
        <v>19601.316051470585</v>
      </c>
      <c r="H58" s="92">
        <f t="shared" si="3"/>
        <v>19675.48743140935</v>
      </c>
      <c r="I58" s="60">
        <f t="shared" si="4"/>
        <v>12995.770615520001</v>
      </c>
      <c r="J58" s="60">
        <f t="shared" si="1"/>
        <v>6679.716815889351</v>
      </c>
      <c r="K58" s="61">
        <f t="shared" si="5"/>
        <v>19675.487431409354</v>
      </c>
      <c r="L58" s="72">
        <f>+$I58+J55</f>
        <v>20180.776184800001</v>
      </c>
      <c r="M58" s="39">
        <f>+$I58+J56</f>
        <v>20012.389189809059</v>
      </c>
      <c r="N58" s="39">
        <f>+$I58+J57</f>
        <v>19844.06687984</v>
      </c>
      <c r="O58" s="73"/>
    </row>
    <row r="59" spans="1:21" ht="15.75" thickBot="1" x14ac:dyDescent="0.3">
      <c r="A59" s="235"/>
      <c r="B59" s="81">
        <v>10</v>
      </c>
      <c r="C59" s="82">
        <f>C58</f>
        <v>7645.68</v>
      </c>
      <c r="D59" s="82">
        <f>(250+10.47)*14</f>
        <v>3646.5800000000004</v>
      </c>
      <c r="E59" s="82">
        <f>(449.26+14.05)*14</f>
        <v>6486.34</v>
      </c>
      <c r="F59" s="82">
        <f>F58</f>
        <v>1274.28</v>
      </c>
      <c r="G59" s="82">
        <f t="shared" si="23"/>
        <v>19052.879999999997</v>
      </c>
      <c r="H59" s="97">
        <f t="shared" si="3"/>
        <v>19124.976097919996</v>
      </c>
      <c r="I59" s="60">
        <f t="shared" si="4"/>
        <v>12614.091787360001</v>
      </c>
      <c r="J59" s="60">
        <f t="shared" si="1"/>
        <v>6510.8843105599999</v>
      </c>
      <c r="K59" s="61">
        <f t="shared" si="5"/>
        <v>19124.97609792</v>
      </c>
      <c r="L59" s="84">
        <f>+$I59+J55</f>
        <v>19799.097356639999</v>
      </c>
      <c r="M59" s="85">
        <f>+$I59+J56</f>
        <v>19630.710361649057</v>
      </c>
      <c r="N59" s="85">
        <f>+$I59+J57</f>
        <v>19462.388051680002</v>
      </c>
      <c r="O59" s="86">
        <f>+$I59+J58</f>
        <v>19293.808603249352</v>
      </c>
    </row>
    <row r="60" spans="1:21" ht="15.75" thickBot="1" x14ac:dyDescent="0.3">
      <c r="B60" s="98">
        <v>9</v>
      </c>
      <c r="C60" s="99">
        <f>C59</f>
        <v>7645.68</v>
      </c>
      <c r="D60" s="99">
        <f>236.98*14</f>
        <v>3317.72</v>
      </c>
      <c r="E60" s="99">
        <f>(451.36)*14</f>
        <v>6319.04</v>
      </c>
      <c r="F60" s="99">
        <f>F59</f>
        <v>1274.28</v>
      </c>
      <c r="G60" s="99">
        <f t="shared" ref="G60" si="24">SUM(C60:F60)</f>
        <v>18556.719999999998</v>
      </c>
      <c r="H60" s="100">
        <f t="shared" si="3"/>
        <v>18626.938628479998</v>
      </c>
    </row>
    <row r="61" spans="1:21" x14ac:dyDescent="0.25">
      <c r="A61" s="101">
        <v>30</v>
      </c>
      <c r="B61" s="101">
        <v>29</v>
      </c>
      <c r="C61" s="101" t="s">
        <v>7222</v>
      </c>
      <c r="D61" s="102" t="s">
        <v>7223</v>
      </c>
      <c r="E61" s="102">
        <v>27</v>
      </c>
      <c r="F61" s="102">
        <v>26</v>
      </c>
      <c r="G61" s="102">
        <v>25</v>
      </c>
      <c r="H61" s="102">
        <v>24</v>
      </c>
      <c r="I61" s="102">
        <v>23</v>
      </c>
      <c r="J61" s="102">
        <v>22</v>
      </c>
      <c r="K61" s="102">
        <v>21</v>
      </c>
      <c r="L61" s="102">
        <v>20</v>
      </c>
      <c r="M61" s="102">
        <v>19</v>
      </c>
      <c r="N61" s="102">
        <v>18</v>
      </c>
      <c r="O61" s="102">
        <v>17</v>
      </c>
      <c r="P61" s="102">
        <v>16</v>
      </c>
      <c r="Q61" s="102">
        <v>15</v>
      </c>
      <c r="R61" s="102">
        <v>14</v>
      </c>
      <c r="S61" s="102">
        <v>13</v>
      </c>
      <c r="T61" s="102">
        <v>12</v>
      </c>
      <c r="U61" s="102">
        <v>11</v>
      </c>
    </row>
    <row r="62" spans="1:21" x14ac:dyDescent="0.25">
      <c r="A62" s="39">
        <f>+$J$4</f>
        <v>24520.475703359996</v>
      </c>
      <c r="B62" s="39">
        <f>+$J$5</f>
        <v>21577.782528960004</v>
      </c>
      <c r="C62" s="39">
        <f>+$J$6</f>
        <v>18634.808295039998</v>
      </c>
      <c r="D62" s="39">
        <f>+$J$7</f>
        <v>17029.115257279998</v>
      </c>
      <c r="E62" s="39">
        <f>+$J$8</f>
        <v>16197.179078079998</v>
      </c>
      <c r="F62" s="39">
        <f>+$J$9</f>
        <v>15365.242898880002</v>
      </c>
      <c r="G62" s="39">
        <f>+$J$10</f>
        <v>13730.741260320001</v>
      </c>
      <c r="H62" s="39">
        <f>+$J$11</f>
        <v>12422.26866496</v>
      </c>
      <c r="I62" s="39">
        <f>+$J$12</f>
        <v>11278.07535904</v>
      </c>
      <c r="J62" s="39">
        <f>+$J$13</f>
        <v>10133.600993599999</v>
      </c>
      <c r="K62" s="39">
        <f>+$J$14</f>
        <v>9204.6992800000007</v>
      </c>
      <c r="L62" s="39">
        <f>+J45</f>
        <v>8275.6570366399992</v>
      </c>
      <c r="M62" s="39">
        <f>+J46</f>
        <v>7896.6482739199992</v>
      </c>
      <c r="N62" s="39">
        <f>+J47</f>
        <v>7518.0611004800003</v>
      </c>
      <c r="O62" s="39">
        <f>+J48</f>
        <v>7406.1994115199996</v>
      </c>
      <c r="P62" s="39">
        <f>+J49</f>
        <v>7294.75931184</v>
      </c>
      <c r="Q62" s="39">
        <f>+J50</f>
        <v>7131.3232009599997</v>
      </c>
      <c r="R62" s="39">
        <f>+J51</f>
        <v>6967.4655008</v>
      </c>
      <c r="S62" s="39">
        <f>+J52</f>
        <v>6804.0293899200005</v>
      </c>
      <c r="T62" s="39">
        <f>+J53</f>
        <v>6640.7338087999997</v>
      </c>
      <c r="U62" s="39">
        <f>+J58</f>
        <v>6679.716815889351</v>
      </c>
    </row>
    <row r="63" spans="1:21" ht="15.75" thickBot="1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21" x14ac:dyDescent="0.25">
      <c r="A64" s="236" t="s">
        <v>7235</v>
      </c>
      <c r="B64" s="237"/>
      <c r="C64" s="237"/>
      <c r="D64" s="237"/>
      <c r="E64" s="237"/>
      <c r="F64" s="237"/>
      <c r="G64" s="237"/>
      <c r="H64" s="237"/>
    </row>
    <row r="65" spans="1:18" ht="45" x14ac:dyDescent="0.25">
      <c r="A65" s="103" t="s">
        <v>7236</v>
      </c>
      <c r="B65" s="104" t="s">
        <v>7237</v>
      </c>
      <c r="C65" s="104" t="s">
        <v>7206</v>
      </c>
      <c r="D65" s="104" t="s">
        <v>7238</v>
      </c>
      <c r="E65" s="104" t="s">
        <v>7239</v>
      </c>
      <c r="F65" s="104" t="s">
        <v>7240</v>
      </c>
      <c r="G65" s="104" t="s">
        <v>7210</v>
      </c>
      <c r="H65" s="104" t="s">
        <v>7211</v>
      </c>
      <c r="I65" s="105" t="s">
        <v>7241</v>
      </c>
      <c r="J65" s="105" t="s">
        <v>7242</v>
      </c>
      <c r="K65" s="105" t="s">
        <v>7243</v>
      </c>
      <c r="L65" s="105" t="s">
        <v>2259</v>
      </c>
      <c r="M65" s="105" t="s">
        <v>7244</v>
      </c>
      <c r="N65" s="105" t="s">
        <v>7245</v>
      </c>
      <c r="O65" s="105" t="s">
        <v>7246</v>
      </c>
      <c r="P65" s="105" t="s">
        <v>7247</v>
      </c>
      <c r="Q65" s="105" t="s">
        <v>7248</v>
      </c>
      <c r="R65" s="105" t="s">
        <v>7249</v>
      </c>
    </row>
    <row r="66" spans="1:18" x14ac:dyDescent="0.25">
      <c r="A66" s="106" t="s">
        <v>7250</v>
      </c>
      <c r="B66" s="107"/>
      <c r="C66" s="108">
        <f>2074.47*14</f>
        <v>29042.579999999998</v>
      </c>
      <c r="D66" s="108">
        <f>179.85*12</f>
        <v>2158.1999999999998</v>
      </c>
      <c r="E66" s="108">
        <f>510.79*2</f>
        <v>1021.58</v>
      </c>
      <c r="F66" s="108">
        <f>569.82*2</f>
        <v>1139.6400000000001</v>
      </c>
      <c r="G66" s="108">
        <f t="shared" ref="G66:G71" si="25">+C66+D66+E66+F66</f>
        <v>33362</v>
      </c>
      <c r="H66" s="109">
        <f t="shared" ref="H66:H71" si="26">+G66*1.003784</f>
        <v>33488.241807999999</v>
      </c>
      <c r="I66" s="39">
        <f>+H66+$G$76</f>
        <v>34587.385287999998</v>
      </c>
      <c r="J66" s="39">
        <f>+H66+$G$76*2</f>
        <v>35686.528767999996</v>
      </c>
      <c r="K66" s="39">
        <f>+H66+$G$76*3</f>
        <v>36785.672248000003</v>
      </c>
      <c r="L66" s="39">
        <f>+H66+$G$77</f>
        <v>34073.528182720001</v>
      </c>
      <c r="M66" s="39">
        <f>+H66+$G$77+$G$76</f>
        <v>35172.67166272</v>
      </c>
      <c r="N66" s="39">
        <f>+H66+$G$76*2+$G$77</f>
        <v>36271.815142719999</v>
      </c>
      <c r="O66" s="39">
        <f>+H66+$G$76*3+$G$77</f>
        <v>37370.958622720005</v>
      </c>
      <c r="P66" s="39">
        <f>+H66+$G$74</f>
        <v>38983.959208</v>
      </c>
      <c r="Q66" s="39">
        <f>+H66+$G$74+$G$76</f>
        <v>40083.102687999999</v>
      </c>
      <c r="R66" s="39">
        <f>+H66+$G$74+$G$76*2</f>
        <v>41182.246167999998</v>
      </c>
    </row>
    <row r="67" spans="1:18" x14ac:dyDescent="0.25">
      <c r="A67" s="110" t="s">
        <v>7251</v>
      </c>
      <c r="B67" s="111"/>
      <c r="C67" s="112">
        <f>1731.99*14</f>
        <v>24247.86</v>
      </c>
      <c r="D67" s="112">
        <f>D66</f>
        <v>2158.1999999999998</v>
      </c>
      <c r="E67" s="112">
        <f>406.52*2</f>
        <v>813.04</v>
      </c>
      <c r="F67" s="112">
        <f>502.27*2</f>
        <v>1004.54</v>
      </c>
      <c r="G67" s="112">
        <f t="shared" si="25"/>
        <v>28223.640000000003</v>
      </c>
      <c r="H67" s="113">
        <f t="shared" si="26"/>
        <v>28330.438253760003</v>
      </c>
      <c r="I67" s="39">
        <f t="shared" ref="I67:I71" si="27">+H67+$G$76</f>
        <v>29429.581733760002</v>
      </c>
      <c r="J67" s="39">
        <f t="shared" ref="J67:J71" si="28">+H67+$G$76*2</f>
        <v>30528.725213760004</v>
      </c>
      <c r="K67" s="39">
        <f>+H67+$G$76*3</f>
        <v>31627.868693760003</v>
      </c>
      <c r="L67" s="39">
        <f>+H67+$G$77</f>
        <v>28915.724628480002</v>
      </c>
      <c r="M67" s="39">
        <f t="shared" ref="M67:M71" si="29">+H67+$G$77+$G$76</f>
        <v>30014.868108480001</v>
      </c>
      <c r="N67" s="39">
        <f t="shared" ref="N67:N71" si="30">+H67+$G$76*2+$G$77</f>
        <v>31114.011588480003</v>
      </c>
      <c r="O67" s="39">
        <f t="shared" ref="O67:O71" si="31">+H67+$G$76*3+$G$77</f>
        <v>32213.155068480002</v>
      </c>
      <c r="P67" s="39">
        <f t="shared" ref="P67:P71" si="32">+H67+$G$74</f>
        <v>33826.155653760004</v>
      </c>
      <c r="Q67" s="39">
        <f t="shared" ref="Q67:Q71" si="33">+H67+$G$74+$G$76</f>
        <v>34925.299133760003</v>
      </c>
      <c r="R67" s="39">
        <f t="shared" ref="R67:R71" si="34">+H67+$G$74+$G$76*2</f>
        <v>36024.442613760002</v>
      </c>
    </row>
    <row r="68" spans="1:18" x14ac:dyDescent="0.25">
      <c r="A68" s="106" t="s">
        <v>7252</v>
      </c>
      <c r="B68" s="107" t="s">
        <v>7253</v>
      </c>
      <c r="C68" s="108">
        <f>1455.12*14</f>
        <v>20371.68</v>
      </c>
      <c r="D68" s="108">
        <f>D67</f>
        <v>2158.1999999999998</v>
      </c>
      <c r="E68" s="108">
        <f>406.52*2</f>
        <v>813.04</v>
      </c>
      <c r="F68" s="108">
        <f>502.27*2</f>
        <v>1004.54</v>
      </c>
      <c r="G68" s="108">
        <f t="shared" si="25"/>
        <v>24347.460000000003</v>
      </c>
      <c r="H68" s="109">
        <f t="shared" si="26"/>
        <v>24439.590788640002</v>
      </c>
      <c r="I68" s="39">
        <f t="shared" si="27"/>
        <v>25538.734268640001</v>
      </c>
      <c r="J68" s="39">
        <f>+H68+$G$76*2</f>
        <v>26637.877748640003</v>
      </c>
      <c r="K68" s="39">
        <f t="shared" ref="K68:K71" si="35">+H68+$G$76*3</f>
        <v>27737.021228640002</v>
      </c>
      <c r="L68" s="39">
        <f t="shared" ref="L68:L71" si="36">+H68+$G$77</f>
        <v>25024.877163360001</v>
      </c>
      <c r="M68" s="39">
        <f t="shared" si="29"/>
        <v>26124.02064336</v>
      </c>
      <c r="N68" s="39">
        <f t="shared" si="30"/>
        <v>27223.164123360002</v>
      </c>
      <c r="O68" s="39">
        <f t="shared" si="31"/>
        <v>28322.307603360001</v>
      </c>
      <c r="P68" s="39">
        <f>+H68+$G$74</f>
        <v>29935.308188640003</v>
      </c>
      <c r="Q68" s="39">
        <f t="shared" si="33"/>
        <v>31034.451668640002</v>
      </c>
      <c r="R68" s="39">
        <f t="shared" si="34"/>
        <v>32133.595148640004</v>
      </c>
    </row>
    <row r="69" spans="1:18" x14ac:dyDescent="0.25">
      <c r="A69" s="110" t="s">
        <v>7254</v>
      </c>
      <c r="B69" s="111"/>
      <c r="C69" s="112">
        <f>1390.65*14</f>
        <v>19469.100000000002</v>
      </c>
      <c r="D69" s="112">
        <f>D68</f>
        <v>2158.1999999999998</v>
      </c>
      <c r="E69" s="112">
        <f>354.35*2</f>
        <v>708.7</v>
      </c>
      <c r="F69" s="112">
        <f>479.73*2</f>
        <v>959.46</v>
      </c>
      <c r="G69" s="112">
        <f t="shared" si="25"/>
        <v>23295.460000000003</v>
      </c>
      <c r="H69" s="113">
        <f t="shared" si="26"/>
        <v>23383.610020640004</v>
      </c>
      <c r="I69" s="39">
        <f t="shared" si="27"/>
        <v>24482.753500640003</v>
      </c>
      <c r="J69" s="39">
        <f t="shared" si="28"/>
        <v>25581.896980640005</v>
      </c>
      <c r="K69" s="39">
        <f t="shared" si="35"/>
        <v>26681.040460640004</v>
      </c>
      <c r="L69" s="39">
        <f t="shared" si="36"/>
        <v>23968.896395360003</v>
      </c>
      <c r="M69" s="39">
        <f t="shared" si="29"/>
        <v>25068.039875360002</v>
      </c>
      <c r="N69" s="39">
        <f t="shared" si="30"/>
        <v>26167.183355360004</v>
      </c>
      <c r="O69" s="39">
        <f t="shared" si="31"/>
        <v>27266.326835360003</v>
      </c>
      <c r="P69" s="39">
        <f t="shared" si="32"/>
        <v>28879.327420640006</v>
      </c>
      <c r="Q69" s="39">
        <f t="shared" si="33"/>
        <v>29978.470900640004</v>
      </c>
      <c r="R69" s="39">
        <f t="shared" si="34"/>
        <v>31077.614380640007</v>
      </c>
    </row>
    <row r="70" spans="1:18" x14ac:dyDescent="0.25">
      <c r="A70" s="106" t="s">
        <v>7255</v>
      </c>
      <c r="B70" s="107"/>
      <c r="C70" s="108">
        <f>1178.38*14</f>
        <v>16497.32</v>
      </c>
      <c r="D70" s="108">
        <f>D69</f>
        <v>2158.1999999999998</v>
      </c>
      <c r="E70" s="108">
        <f>302.14*2</f>
        <v>604.28</v>
      </c>
      <c r="F70" s="108">
        <f>457.25*2</f>
        <v>914.5</v>
      </c>
      <c r="G70" s="108">
        <f t="shared" si="25"/>
        <v>20174.3</v>
      </c>
      <c r="H70" s="109">
        <f t="shared" si="26"/>
        <v>20250.639551199998</v>
      </c>
      <c r="I70" s="39">
        <f t="shared" si="27"/>
        <v>21349.783031199997</v>
      </c>
      <c r="J70" s="39">
        <f t="shared" si="28"/>
        <v>22448.926511199999</v>
      </c>
      <c r="K70" s="39">
        <f t="shared" si="35"/>
        <v>23548.069991199998</v>
      </c>
      <c r="L70" s="39">
        <f t="shared" si="36"/>
        <v>20835.925925919997</v>
      </c>
      <c r="M70" s="39">
        <f t="shared" si="29"/>
        <v>21935.069405919996</v>
      </c>
      <c r="N70" s="39">
        <f t="shared" si="30"/>
        <v>23034.212885919998</v>
      </c>
      <c r="O70" s="39">
        <f t="shared" si="31"/>
        <v>24133.356365919997</v>
      </c>
      <c r="P70" s="39">
        <f t="shared" si="32"/>
        <v>25746.356951199999</v>
      </c>
      <c r="Q70" s="39">
        <f>+H70+$G$74+$G$76</f>
        <v>26845.500431199998</v>
      </c>
      <c r="R70" s="39">
        <f t="shared" si="34"/>
        <v>27944.643911200001</v>
      </c>
    </row>
    <row r="71" spans="1:18" ht="15.75" thickBot="1" x14ac:dyDescent="0.3">
      <c r="A71" s="114" t="s">
        <v>7256</v>
      </c>
      <c r="B71" s="115"/>
      <c r="C71" s="116">
        <f>1056.2*14</f>
        <v>14786.800000000001</v>
      </c>
      <c r="D71" s="116">
        <f>D70</f>
        <v>2158.1999999999998</v>
      </c>
      <c r="E71" s="116">
        <f>250*2</f>
        <v>500</v>
      </c>
      <c r="F71" s="116">
        <f>434.7*2</f>
        <v>869.4</v>
      </c>
      <c r="G71" s="116">
        <f t="shared" si="25"/>
        <v>18314.400000000001</v>
      </c>
      <c r="H71" s="117">
        <f t="shared" si="26"/>
        <v>18383.701689600002</v>
      </c>
      <c r="I71" s="39">
        <f t="shared" si="27"/>
        <v>19482.845169600001</v>
      </c>
      <c r="J71" s="39">
        <f t="shared" si="28"/>
        <v>20581.988649600004</v>
      </c>
      <c r="K71" s="39">
        <f t="shared" si="35"/>
        <v>21681.132129600002</v>
      </c>
      <c r="L71" s="39">
        <f t="shared" si="36"/>
        <v>18968.988064320001</v>
      </c>
      <c r="M71" s="39">
        <f t="shared" si="29"/>
        <v>20068.13154432</v>
      </c>
      <c r="N71" s="39">
        <f t="shared" si="30"/>
        <v>21167.275024320003</v>
      </c>
      <c r="O71" s="39">
        <f t="shared" si="31"/>
        <v>22266.418504320001</v>
      </c>
      <c r="P71" s="39">
        <f t="shared" si="32"/>
        <v>23879.419089600004</v>
      </c>
      <c r="Q71" s="39">
        <f t="shared" si="33"/>
        <v>24978.562569600002</v>
      </c>
      <c r="R71" s="39">
        <f t="shared" si="34"/>
        <v>26077.706049600005</v>
      </c>
    </row>
    <row r="72" spans="1:18" ht="15.75" thickBot="1" x14ac:dyDescent="0.3"/>
    <row r="73" spans="1:18" x14ac:dyDescent="0.25">
      <c r="A73" s="118" t="s">
        <v>7257</v>
      </c>
      <c r="B73" s="119"/>
      <c r="C73" s="119"/>
      <c r="D73" s="119"/>
      <c r="E73" s="119"/>
      <c r="F73" s="120" t="s">
        <v>7258</v>
      </c>
      <c r="G73" s="121" t="s">
        <v>7259</v>
      </c>
      <c r="Q73" s="39"/>
    </row>
    <row r="74" spans="1:18" x14ac:dyDescent="0.25">
      <c r="A74" s="122" t="s">
        <v>7260</v>
      </c>
      <c r="F74" s="123">
        <f>456.25*12</f>
        <v>5475</v>
      </c>
      <c r="G74" s="124">
        <f>+F74*1.003784</f>
        <v>5495.7174000000005</v>
      </c>
      <c r="J74" s="39"/>
    </row>
    <row r="75" spans="1:18" x14ac:dyDescent="0.25">
      <c r="A75" s="125" t="s">
        <v>7261</v>
      </c>
      <c r="B75" s="126"/>
      <c r="C75" s="126"/>
      <c r="D75" s="126"/>
      <c r="E75" s="126"/>
      <c r="F75" s="127"/>
      <c r="G75" s="128">
        <f>+F75*1.003784</f>
        <v>0</v>
      </c>
      <c r="I75" s="39"/>
    </row>
    <row r="76" spans="1:18" ht="15.75" customHeight="1" x14ac:dyDescent="0.25">
      <c r="A76" s="122" t="s">
        <v>7262</v>
      </c>
      <c r="F76" s="123">
        <f>91.25*12</f>
        <v>1095</v>
      </c>
      <c r="G76" s="124">
        <f>+F76*1.003784</f>
        <v>1099.14348</v>
      </c>
      <c r="I76" s="39">
        <f>+H68+G76+G77</f>
        <v>26124.02064336</v>
      </c>
    </row>
    <row r="77" spans="1:18" x14ac:dyDescent="0.25">
      <c r="A77" s="125" t="s">
        <v>7263</v>
      </c>
      <c r="B77" s="126"/>
      <c r="C77" s="126"/>
      <c r="D77" s="126"/>
      <c r="E77" s="126"/>
      <c r="F77" s="127">
        <f>48.59*12</f>
        <v>583.08000000000004</v>
      </c>
      <c r="G77" s="128">
        <f>+F77*1.003784</f>
        <v>585.28637472000003</v>
      </c>
      <c r="J77" s="39"/>
    </row>
    <row r="78" spans="1:18" x14ac:dyDescent="0.25">
      <c r="A78" s="122" t="s">
        <v>7264</v>
      </c>
      <c r="F78" s="123"/>
      <c r="G78" s="124"/>
    </row>
    <row r="79" spans="1:18" x14ac:dyDescent="0.25">
      <c r="A79" s="126" t="s">
        <v>7265</v>
      </c>
      <c r="B79" s="126"/>
      <c r="C79" s="126"/>
      <c r="D79" s="126"/>
      <c r="E79" s="127"/>
      <c r="F79" s="128"/>
      <c r="G79" s="129"/>
    </row>
    <row r="80" spans="1:18" x14ac:dyDescent="0.25">
      <c r="A80" s="130" t="s">
        <v>7266</v>
      </c>
      <c r="F80" s="39">
        <f>(744.57/1.02*1.035*1.025)*12</f>
        <v>9292.8905735294102</v>
      </c>
      <c r="G80" s="39">
        <f>+F80*1.003784</f>
        <v>9328.0548714596462</v>
      </c>
    </row>
    <row r="81" spans="1:9" x14ac:dyDescent="0.25">
      <c r="A81" s="126" t="s">
        <v>7267</v>
      </c>
      <c r="B81" s="126"/>
      <c r="C81" s="126"/>
      <c r="D81" s="126"/>
      <c r="E81" s="126"/>
      <c r="F81" s="129">
        <f>(196.87/1.02*1.035*1.025)*14</f>
        <v>2866.6298602941174</v>
      </c>
      <c r="G81" s="129">
        <f>+F81*1.003784</f>
        <v>2877.4771876854702</v>
      </c>
      <c r="H81" s="39"/>
      <c r="I81" s="39"/>
    </row>
    <row r="82" spans="1:9" x14ac:dyDescent="0.25">
      <c r="A82" t="s">
        <v>7268</v>
      </c>
      <c r="F82" s="39">
        <f>(383.83/1.02*1.035*1.025)*12</f>
        <v>4790.5370735294109</v>
      </c>
      <c r="G82" s="39">
        <f>+F82*1.003784</f>
        <v>4808.6644658156465</v>
      </c>
      <c r="H82" s="39"/>
      <c r="I82" s="39"/>
    </row>
    <row r="83" spans="1:9" x14ac:dyDescent="0.25">
      <c r="A83" t="s">
        <v>7268</v>
      </c>
      <c r="F83" s="39">
        <f>(329.03/1.02*1.035*1.025)*12</f>
        <v>4106.5847205882346</v>
      </c>
      <c r="G83" s="39">
        <f>+F83*1.003784</f>
        <v>4122.1240371709409</v>
      </c>
      <c r="H83" s="39"/>
      <c r="I83" s="39"/>
    </row>
    <row r="84" spans="1:9" x14ac:dyDescent="0.25">
      <c r="A84" t="s">
        <v>7268</v>
      </c>
      <c r="F84" s="39">
        <f>(274.14/1.02*1.035*1.025)*12</f>
        <v>3421.5090882352933</v>
      </c>
      <c r="G84" s="39">
        <f>+F84*1.003784</f>
        <v>3434.4560786251759</v>
      </c>
      <c r="H84" s="39"/>
      <c r="I84" s="39"/>
    </row>
    <row r="85" spans="1:9" x14ac:dyDescent="0.25">
      <c r="F85" s="39"/>
      <c r="G85" s="39"/>
      <c r="H85" s="39"/>
      <c r="I85" s="39"/>
    </row>
    <row r="86" spans="1:9" x14ac:dyDescent="0.25">
      <c r="F86" s="39"/>
      <c r="G86" s="39"/>
      <c r="H86" s="39"/>
      <c r="I86" s="39"/>
    </row>
    <row r="87" spans="1:9" x14ac:dyDescent="0.25">
      <c r="F87" s="39"/>
      <c r="G87" s="39"/>
      <c r="H87" s="39"/>
      <c r="I87" s="39"/>
    </row>
    <row r="88" spans="1:9" x14ac:dyDescent="0.25">
      <c r="F88" s="39"/>
      <c r="G88" s="39"/>
      <c r="H88" s="39"/>
      <c r="I88" s="39"/>
    </row>
    <row r="89" spans="1:9" x14ac:dyDescent="0.25">
      <c r="F89" s="39"/>
      <c r="G89" s="39"/>
      <c r="H89" s="39"/>
      <c r="I89" s="39"/>
    </row>
    <row r="90" spans="1:9" x14ac:dyDescent="0.25">
      <c r="F90" s="39"/>
      <c r="G90" s="39"/>
      <c r="H90" s="39"/>
      <c r="I90" s="39"/>
    </row>
    <row r="91" spans="1:9" x14ac:dyDescent="0.25">
      <c r="F91" s="39"/>
      <c r="G91" s="39"/>
      <c r="H91" s="39"/>
      <c r="I91" s="39"/>
    </row>
    <row r="92" spans="1:9" x14ac:dyDescent="0.25">
      <c r="F92" s="39"/>
      <c r="G92" s="39"/>
      <c r="H92" s="39"/>
      <c r="I92" s="39"/>
    </row>
    <row r="93" spans="1:9" x14ac:dyDescent="0.25">
      <c r="F93" s="39"/>
      <c r="G93" s="39"/>
      <c r="H93" s="39"/>
      <c r="I93" s="39"/>
    </row>
    <row r="94" spans="1:9" x14ac:dyDescent="0.25">
      <c r="F94" s="39"/>
      <c r="G94" s="39"/>
      <c r="H94" s="39"/>
      <c r="I94" s="39"/>
    </row>
    <row r="95" spans="1:9" x14ac:dyDescent="0.25">
      <c r="F95" s="39"/>
      <c r="G95" s="39"/>
      <c r="H95" s="39"/>
      <c r="I95" s="39"/>
    </row>
    <row r="96" spans="1:9" x14ac:dyDescent="0.25">
      <c r="F96" s="39"/>
      <c r="G96" s="39"/>
      <c r="H96" s="39"/>
      <c r="I96" s="39"/>
    </row>
    <row r="97" spans="6:9" x14ac:dyDescent="0.25">
      <c r="F97" s="39"/>
      <c r="G97" s="39"/>
      <c r="H97" s="39"/>
      <c r="I97" s="39"/>
    </row>
    <row r="98" spans="6:9" x14ac:dyDescent="0.25">
      <c r="F98" s="39"/>
      <c r="G98" s="39"/>
      <c r="H98" s="39"/>
      <c r="I98" s="39"/>
    </row>
    <row r="99" spans="6:9" x14ac:dyDescent="0.25">
      <c r="F99" s="39"/>
      <c r="G99" s="39"/>
      <c r="H99" s="39"/>
      <c r="I99" s="39"/>
    </row>
    <row r="100" spans="6:9" x14ac:dyDescent="0.25">
      <c r="F100" s="39"/>
      <c r="G100" s="39"/>
      <c r="H100" s="39"/>
      <c r="I100" s="39"/>
    </row>
    <row r="101" spans="6:9" x14ac:dyDescent="0.25">
      <c r="F101" s="39"/>
      <c r="G101" s="39"/>
      <c r="H101" s="39"/>
      <c r="I101" s="39"/>
    </row>
    <row r="102" spans="6:9" x14ac:dyDescent="0.25">
      <c r="F102" s="39"/>
      <c r="G102" s="39"/>
      <c r="H102" s="39"/>
      <c r="I102" s="39"/>
    </row>
    <row r="103" spans="6:9" x14ac:dyDescent="0.25">
      <c r="F103" s="39"/>
      <c r="G103" s="39"/>
      <c r="H103" s="39"/>
      <c r="I103" s="39"/>
    </row>
    <row r="104" spans="6:9" x14ac:dyDescent="0.25">
      <c r="F104" s="39"/>
      <c r="G104" s="39"/>
      <c r="H104" s="39"/>
      <c r="I104" s="39"/>
    </row>
    <row r="105" spans="6:9" x14ac:dyDescent="0.25">
      <c r="F105" s="39"/>
      <c r="G105" s="39"/>
      <c r="H105" s="39"/>
      <c r="I105" s="39"/>
    </row>
    <row r="106" spans="6:9" x14ac:dyDescent="0.25">
      <c r="F106" s="39"/>
      <c r="G106" s="39"/>
      <c r="H106" s="39"/>
      <c r="I106" s="39"/>
    </row>
  </sheetData>
  <mergeCells count="14">
    <mergeCell ref="A16:K16"/>
    <mergeCell ref="A1:H1"/>
    <mergeCell ref="L2:V2"/>
    <mergeCell ref="A3:K3"/>
    <mergeCell ref="Z3:Z8"/>
    <mergeCell ref="A4:A15"/>
    <mergeCell ref="A55:A59"/>
    <mergeCell ref="A64:H64"/>
    <mergeCell ref="A17:A30"/>
    <mergeCell ref="A31:K31"/>
    <mergeCell ref="A32:A43"/>
    <mergeCell ref="A44:K44"/>
    <mergeCell ref="A45:A53"/>
    <mergeCell ref="A54:K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2"/>
  <sheetViews>
    <sheetView topLeftCell="A121" zoomScale="85" zoomScaleNormal="85" workbookViewId="0">
      <selection activeCell="A155" sqref="A155"/>
    </sheetView>
  </sheetViews>
  <sheetFormatPr baseColWidth="10" defaultRowHeight="15" x14ac:dyDescent="0.25"/>
  <cols>
    <col min="1" max="1" width="51.85546875" bestFit="1" customWidth="1"/>
    <col min="2" max="2" width="16.7109375" style="27" bestFit="1" customWidth="1"/>
    <col min="3" max="3" width="90.85546875" bestFit="1" customWidth="1"/>
    <col min="4" max="4" width="24.7109375" style="27" bestFit="1" customWidth="1"/>
    <col min="5" max="5" width="30.5703125" bestFit="1" customWidth="1"/>
    <col min="6" max="6" width="12.5703125" bestFit="1" customWidth="1"/>
  </cols>
  <sheetData>
    <row r="1" spans="1:4" x14ac:dyDescent="0.25">
      <c r="A1" s="137" t="s">
        <v>7279</v>
      </c>
    </row>
    <row r="2" spans="1:4" x14ac:dyDescent="0.25">
      <c r="A2" s="26" t="s">
        <v>4</v>
      </c>
      <c r="B2" s="27" t="s">
        <v>17</v>
      </c>
    </row>
    <row r="3" spans="1:4" x14ac:dyDescent="0.25">
      <c r="A3" s="26" t="s">
        <v>5</v>
      </c>
      <c r="B3" s="27" t="s">
        <v>17</v>
      </c>
    </row>
    <row r="5" spans="1:4" x14ac:dyDescent="0.25">
      <c r="A5" s="26" t="s">
        <v>1334</v>
      </c>
      <c r="B5" s="28" t="s">
        <v>1335</v>
      </c>
      <c r="C5" s="26" t="s">
        <v>1344</v>
      </c>
      <c r="D5" s="27" t="s">
        <v>6684</v>
      </c>
    </row>
    <row r="6" spans="1:4" x14ac:dyDescent="0.25">
      <c r="A6" t="s">
        <v>1903</v>
      </c>
      <c r="B6">
        <v>14</v>
      </c>
      <c r="C6" t="s">
        <v>4750</v>
      </c>
      <c r="D6" s="27">
        <v>1</v>
      </c>
    </row>
    <row r="7" spans="1:4" x14ac:dyDescent="0.25">
      <c r="B7">
        <v>12</v>
      </c>
      <c r="C7" t="s">
        <v>4669</v>
      </c>
      <c r="D7" s="27">
        <v>10</v>
      </c>
    </row>
    <row r="8" spans="1:4" x14ac:dyDescent="0.25">
      <c r="B8"/>
      <c r="C8" t="s">
        <v>4849</v>
      </c>
      <c r="D8" s="27">
        <v>2</v>
      </c>
    </row>
    <row r="9" spans="1:4" x14ac:dyDescent="0.25">
      <c r="B9">
        <v>11</v>
      </c>
      <c r="C9" t="s">
        <v>4665</v>
      </c>
      <c r="D9" s="27">
        <v>2</v>
      </c>
    </row>
    <row r="10" spans="1:4" x14ac:dyDescent="0.25">
      <c r="B10">
        <v>10</v>
      </c>
      <c r="C10" t="s">
        <v>4904</v>
      </c>
      <c r="D10" s="27">
        <v>1</v>
      </c>
    </row>
    <row r="11" spans="1:4" x14ac:dyDescent="0.25">
      <c r="B11">
        <v>9</v>
      </c>
      <c r="C11" t="s">
        <v>1369</v>
      </c>
      <c r="D11" s="27">
        <v>85</v>
      </c>
    </row>
    <row r="12" spans="1:4" x14ac:dyDescent="0.25">
      <c r="B12"/>
      <c r="C12" t="s">
        <v>6686</v>
      </c>
      <c r="D12" s="27">
        <v>7</v>
      </c>
    </row>
    <row r="13" spans="1:4" x14ac:dyDescent="0.25">
      <c r="A13" t="s">
        <v>2263</v>
      </c>
      <c r="B13">
        <v>14</v>
      </c>
      <c r="C13" t="s">
        <v>4750</v>
      </c>
      <c r="D13" s="27">
        <v>40</v>
      </c>
    </row>
    <row r="14" spans="1:4" x14ac:dyDescent="0.25">
      <c r="B14"/>
      <c r="C14" t="s">
        <v>2259</v>
      </c>
      <c r="D14" s="27">
        <v>1</v>
      </c>
    </row>
    <row r="15" spans="1:4" x14ac:dyDescent="0.25">
      <c r="B15"/>
      <c r="C15" t="s">
        <v>4669</v>
      </c>
      <c r="D15" s="27">
        <v>7</v>
      </c>
    </row>
    <row r="16" spans="1:4" x14ac:dyDescent="0.25">
      <c r="B16"/>
      <c r="C16" t="s">
        <v>4665</v>
      </c>
      <c r="D16" s="27">
        <v>2</v>
      </c>
    </row>
    <row r="17" spans="1:4" x14ac:dyDescent="0.25">
      <c r="B17">
        <v>13</v>
      </c>
      <c r="C17" t="s">
        <v>4745</v>
      </c>
      <c r="D17" s="27">
        <v>4</v>
      </c>
    </row>
    <row r="18" spans="1:4" x14ac:dyDescent="0.25">
      <c r="B18">
        <v>12</v>
      </c>
      <c r="C18" t="s">
        <v>4669</v>
      </c>
      <c r="D18" s="27">
        <v>46</v>
      </c>
    </row>
    <row r="19" spans="1:4" x14ac:dyDescent="0.25">
      <c r="B19"/>
      <c r="C19" t="s">
        <v>4665</v>
      </c>
      <c r="D19" s="27">
        <v>9</v>
      </c>
    </row>
    <row r="20" spans="1:4" x14ac:dyDescent="0.25">
      <c r="B20">
        <v>11</v>
      </c>
      <c r="C20" t="s">
        <v>4665</v>
      </c>
      <c r="D20" s="27">
        <v>1</v>
      </c>
    </row>
    <row r="21" spans="1:4" x14ac:dyDescent="0.25">
      <c r="B21">
        <v>10</v>
      </c>
      <c r="C21" t="s">
        <v>2259</v>
      </c>
      <c r="D21" s="27">
        <v>7</v>
      </c>
    </row>
    <row r="22" spans="1:4" x14ac:dyDescent="0.25">
      <c r="B22">
        <v>9</v>
      </c>
      <c r="C22" t="s">
        <v>6535</v>
      </c>
      <c r="D22" s="27">
        <v>1</v>
      </c>
    </row>
    <row r="23" spans="1:4" x14ac:dyDescent="0.25">
      <c r="B23"/>
      <c r="C23" t="s">
        <v>6686</v>
      </c>
      <c r="D23" s="27">
        <v>30</v>
      </c>
    </row>
    <row r="24" spans="1:4" x14ac:dyDescent="0.25">
      <c r="A24" t="s">
        <v>4682</v>
      </c>
      <c r="B24">
        <v>10</v>
      </c>
      <c r="C24" t="s">
        <v>6686</v>
      </c>
      <c r="D24" s="27">
        <v>1</v>
      </c>
    </row>
    <row r="25" spans="1:4" x14ac:dyDescent="0.25">
      <c r="A25" t="s">
        <v>2466</v>
      </c>
      <c r="B25">
        <v>9</v>
      </c>
      <c r="C25" t="s">
        <v>6686</v>
      </c>
      <c r="D25" s="27">
        <v>1</v>
      </c>
    </row>
    <row r="26" spans="1:4" x14ac:dyDescent="0.25">
      <c r="A26" t="s">
        <v>4338</v>
      </c>
      <c r="B26">
        <v>10</v>
      </c>
      <c r="C26" t="s">
        <v>2259</v>
      </c>
      <c r="D26" s="27">
        <v>1</v>
      </c>
    </row>
    <row r="27" spans="1:4" x14ac:dyDescent="0.25">
      <c r="A27" t="s">
        <v>1348</v>
      </c>
      <c r="B27">
        <v>14</v>
      </c>
      <c r="C27" t="s">
        <v>6577</v>
      </c>
      <c r="D27" s="27">
        <v>1</v>
      </c>
    </row>
    <row r="28" spans="1:4" x14ac:dyDescent="0.25">
      <c r="B28">
        <v>11</v>
      </c>
      <c r="C28" t="s">
        <v>4926</v>
      </c>
      <c r="D28" s="27">
        <v>2</v>
      </c>
    </row>
    <row r="29" spans="1:4" x14ac:dyDescent="0.25">
      <c r="B29"/>
      <c r="C29" t="s">
        <v>4665</v>
      </c>
      <c r="D29" s="27">
        <v>3</v>
      </c>
    </row>
    <row r="30" spans="1:4" x14ac:dyDescent="0.25">
      <c r="B30"/>
      <c r="C30" t="s">
        <v>4734</v>
      </c>
      <c r="D30" s="27">
        <v>1</v>
      </c>
    </row>
    <row r="31" spans="1:4" x14ac:dyDescent="0.25">
      <c r="B31">
        <v>10</v>
      </c>
      <c r="C31" t="s">
        <v>2259</v>
      </c>
      <c r="D31" s="27">
        <v>44</v>
      </c>
    </row>
    <row r="32" spans="1:4" x14ac:dyDescent="0.25">
      <c r="B32">
        <v>9</v>
      </c>
      <c r="C32" t="s">
        <v>6680</v>
      </c>
      <c r="D32" s="27">
        <v>1</v>
      </c>
    </row>
    <row r="33" spans="1:4" x14ac:dyDescent="0.25">
      <c r="B33"/>
      <c r="C33" t="s">
        <v>6652</v>
      </c>
      <c r="D33" s="27">
        <v>1</v>
      </c>
    </row>
    <row r="34" spans="1:4" x14ac:dyDescent="0.25">
      <c r="B34"/>
      <c r="C34" t="s">
        <v>3410</v>
      </c>
      <c r="D34" s="27">
        <v>2</v>
      </c>
    </row>
    <row r="35" spans="1:4" x14ac:dyDescent="0.25">
      <c r="B35"/>
      <c r="C35" t="s">
        <v>6686</v>
      </c>
      <c r="D35" s="27">
        <v>307</v>
      </c>
    </row>
    <row r="36" spans="1:4" x14ac:dyDescent="0.25">
      <c r="A36" t="s">
        <v>4845</v>
      </c>
      <c r="B36">
        <v>10</v>
      </c>
      <c r="C36" t="s">
        <v>4874</v>
      </c>
      <c r="D36" s="27">
        <v>2</v>
      </c>
    </row>
    <row r="37" spans="1:4" x14ac:dyDescent="0.25">
      <c r="A37" t="s">
        <v>5179</v>
      </c>
      <c r="B37">
        <v>14</v>
      </c>
      <c r="C37" t="s">
        <v>6686</v>
      </c>
      <c r="D37" s="27">
        <v>1</v>
      </c>
    </row>
    <row r="38" spans="1:4" x14ac:dyDescent="0.25">
      <c r="A38" t="s">
        <v>2685</v>
      </c>
      <c r="B38">
        <v>11</v>
      </c>
      <c r="C38" t="s">
        <v>4665</v>
      </c>
      <c r="D38" s="27">
        <v>2</v>
      </c>
    </row>
    <row r="39" spans="1:4" x14ac:dyDescent="0.25">
      <c r="A39" t="s">
        <v>2494</v>
      </c>
      <c r="B39">
        <v>12</v>
      </c>
      <c r="C39" t="s">
        <v>4669</v>
      </c>
      <c r="D39" s="27">
        <v>2</v>
      </c>
    </row>
    <row r="40" spans="1:4" x14ac:dyDescent="0.25">
      <c r="B40">
        <v>11</v>
      </c>
      <c r="C40" t="s">
        <v>4665</v>
      </c>
      <c r="D40" s="27">
        <v>4</v>
      </c>
    </row>
    <row r="41" spans="1:4" x14ac:dyDescent="0.25">
      <c r="B41">
        <v>9</v>
      </c>
      <c r="C41" t="s">
        <v>6686</v>
      </c>
      <c r="D41" s="27">
        <v>11</v>
      </c>
    </row>
    <row r="42" spans="1:4" x14ac:dyDescent="0.25">
      <c r="A42" t="s">
        <v>6685</v>
      </c>
      <c r="B42"/>
      <c r="D42" s="27">
        <v>643</v>
      </c>
    </row>
    <row r="43" spans="1:4" x14ac:dyDescent="0.25">
      <c r="B43"/>
      <c r="D43"/>
    </row>
    <row r="44" spans="1:4" x14ac:dyDescent="0.25">
      <c r="B44"/>
      <c r="D44"/>
    </row>
    <row r="45" spans="1:4" x14ac:dyDescent="0.25">
      <c r="B45"/>
      <c r="D45"/>
    </row>
    <row r="46" spans="1:4" x14ac:dyDescent="0.25">
      <c r="B46"/>
      <c r="D46"/>
    </row>
    <row r="47" spans="1:4" x14ac:dyDescent="0.25">
      <c r="A47" s="137" t="s">
        <v>7280</v>
      </c>
      <c r="B47"/>
    </row>
    <row r="48" spans="1:4" x14ac:dyDescent="0.25">
      <c r="A48" s="26" t="s">
        <v>4</v>
      </c>
      <c r="B48" s="27" t="s">
        <v>17</v>
      </c>
    </row>
    <row r="50" spans="1:6" x14ac:dyDescent="0.25">
      <c r="A50" s="26" t="s">
        <v>6684</v>
      </c>
      <c r="B50"/>
      <c r="D50" s="26" t="s">
        <v>5</v>
      </c>
    </row>
    <row r="51" spans="1:6" x14ac:dyDescent="0.25">
      <c r="A51" s="26" t="s">
        <v>1334</v>
      </c>
      <c r="B51" s="28" t="s">
        <v>1335</v>
      </c>
      <c r="C51" s="26" t="s">
        <v>1344</v>
      </c>
      <c r="D51" s="27" t="s">
        <v>17</v>
      </c>
      <c r="E51" s="27" t="s">
        <v>6687</v>
      </c>
      <c r="F51" t="s">
        <v>6685</v>
      </c>
    </row>
    <row r="52" spans="1:6" x14ac:dyDescent="0.25">
      <c r="A52" t="s">
        <v>1903</v>
      </c>
      <c r="B52">
        <v>14</v>
      </c>
      <c r="C52" t="s">
        <v>4750</v>
      </c>
      <c r="D52" s="27">
        <v>1</v>
      </c>
      <c r="E52" s="27">
        <v>23</v>
      </c>
      <c r="F52" s="27">
        <v>24</v>
      </c>
    </row>
    <row r="53" spans="1:6" x14ac:dyDescent="0.25">
      <c r="B53"/>
      <c r="C53" t="s">
        <v>2259</v>
      </c>
      <c r="E53" s="27">
        <v>2</v>
      </c>
      <c r="F53" s="27">
        <v>2</v>
      </c>
    </row>
    <row r="54" spans="1:6" x14ac:dyDescent="0.25">
      <c r="B54"/>
      <c r="C54" t="s">
        <v>4669</v>
      </c>
      <c r="E54" s="27">
        <v>3</v>
      </c>
      <c r="F54" s="27">
        <v>3</v>
      </c>
    </row>
    <row r="55" spans="1:6" x14ac:dyDescent="0.25">
      <c r="B55">
        <v>13</v>
      </c>
      <c r="C55" t="s">
        <v>4745</v>
      </c>
      <c r="E55" s="27">
        <v>2</v>
      </c>
      <c r="F55" s="27">
        <v>2</v>
      </c>
    </row>
    <row r="56" spans="1:6" x14ac:dyDescent="0.25">
      <c r="B56">
        <v>12</v>
      </c>
      <c r="C56" t="s">
        <v>4669</v>
      </c>
      <c r="D56" s="27">
        <v>10</v>
      </c>
      <c r="E56" s="27">
        <v>39</v>
      </c>
      <c r="F56" s="27">
        <v>49</v>
      </c>
    </row>
    <row r="57" spans="1:6" x14ac:dyDescent="0.25">
      <c r="B57"/>
      <c r="C57" t="s">
        <v>4849</v>
      </c>
      <c r="D57" s="27">
        <v>2</v>
      </c>
      <c r="E57" s="27">
        <v>6</v>
      </c>
      <c r="F57" s="27">
        <v>8</v>
      </c>
    </row>
    <row r="58" spans="1:6" x14ac:dyDescent="0.25">
      <c r="B58">
        <v>11</v>
      </c>
      <c r="C58" t="s">
        <v>4665</v>
      </c>
      <c r="D58" s="27">
        <v>2</v>
      </c>
      <c r="E58" s="27">
        <v>3</v>
      </c>
      <c r="F58" s="27">
        <v>5</v>
      </c>
    </row>
    <row r="59" spans="1:6" x14ac:dyDescent="0.25">
      <c r="B59">
        <v>10</v>
      </c>
      <c r="C59" t="s">
        <v>2259</v>
      </c>
      <c r="E59" s="27">
        <v>8</v>
      </c>
      <c r="F59" s="27">
        <v>8</v>
      </c>
    </row>
    <row r="60" spans="1:6" x14ac:dyDescent="0.25">
      <c r="B60"/>
      <c r="C60" t="s">
        <v>4904</v>
      </c>
      <c r="D60" s="27">
        <v>1</v>
      </c>
      <c r="E60" s="27">
        <v>4</v>
      </c>
      <c r="F60" s="27">
        <v>5</v>
      </c>
    </row>
    <row r="61" spans="1:6" x14ac:dyDescent="0.25">
      <c r="B61"/>
      <c r="C61" t="s">
        <v>4915</v>
      </c>
      <c r="E61" s="27">
        <v>1</v>
      </c>
      <c r="F61" s="27">
        <v>1</v>
      </c>
    </row>
    <row r="62" spans="1:6" x14ac:dyDescent="0.25">
      <c r="B62">
        <v>9</v>
      </c>
      <c r="C62" t="s">
        <v>2375</v>
      </c>
      <c r="E62" s="27">
        <v>1</v>
      </c>
      <c r="F62" s="27">
        <v>1</v>
      </c>
    </row>
    <row r="63" spans="1:6" x14ac:dyDescent="0.25">
      <c r="B63"/>
      <c r="C63" t="s">
        <v>1369</v>
      </c>
      <c r="D63" s="27">
        <v>85</v>
      </c>
      <c r="E63" s="27">
        <v>316</v>
      </c>
      <c r="F63" s="27">
        <v>401</v>
      </c>
    </row>
    <row r="64" spans="1:6" x14ac:dyDescent="0.25">
      <c r="B64"/>
      <c r="C64" t="s">
        <v>6686</v>
      </c>
      <c r="D64" s="27">
        <v>7</v>
      </c>
      <c r="E64" s="27">
        <v>21</v>
      </c>
      <c r="F64" s="27">
        <v>28</v>
      </c>
    </row>
    <row r="65" spans="1:6" x14ac:dyDescent="0.25">
      <c r="A65" t="s">
        <v>2263</v>
      </c>
      <c r="B65">
        <v>14</v>
      </c>
      <c r="C65" t="s">
        <v>4750</v>
      </c>
      <c r="D65" s="27">
        <v>40</v>
      </c>
      <c r="E65" s="27">
        <v>183</v>
      </c>
      <c r="F65" s="27">
        <v>223</v>
      </c>
    </row>
    <row r="66" spans="1:6" x14ac:dyDescent="0.25">
      <c r="B66"/>
      <c r="C66" t="s">
        <v>4745</v>
      </c>
      <c r="E66" s="27">
        <v>9</v>
      </c>
      <c r="F66" s="27">
        <v>9</v>
      </c>
    </row>
    <row r="67" spans="1:6" x14ac:dyDescent="0.25">
      <c r="B67"/>
      <c r="C67" t="s">
        <v>2259</v>
      </c>
      <c r="D67" s="27">
        <v>1</v>
      </c>
      <c r="E67" s="27">
        <v>4</v>
      </c>
      <c r="F67" s="27">
        <v>5</v>
      </c>
    </row>
    <row r="68" spans="1:6" x14ac:dyDescent="0.25">
      <c r="B68"/>
      <c r="C68" t="s">
        <v>4669</v>
      </c>
      <c r="D68" s="27">
        <v>7</v>
      </c>
      <c r="E68" s="27">
        <v>42</v>
      </c>
      <c r="F68" s="27">
        <v>49</v>
      </c>
    </row>
    <row r="69" spans="1:6" x14ac:dyDescent="0.25">
      <c r="B69"/>
      <c r="C69" t="s">
        <v>4665</v>
      </c>
      <c r="D69" s="27">
        <v>2</v>
      </c>
      <c r="E69" s="27"/>
      <c r="F69" s="27">
        <v>2</v>
      </c>
    </row>
    <row r="70" spans="1:6" x14ac:dyDescent="0.25">
      <c r="B70">
        <v>13</v>
      </c>
      <c r="C70" t="s">
        <v>4745</v>
      </c>
      <c r="D70" s="27">
        <v>4</v>
      </c>
      <c r="E70" s="27"/>
      <c r="F70" s="27">
        <v>4</v>
      </c>
    </row>
    <row r="71" spans="1:6" x14ac:dyDescent="0.25">
      <c r="B71">
        <v>12</v>
      </c>
      <c r="C71" t="s">
        <v>4669</v>
      </c>
      <c r="D71" s="27">
        <v>46</v>
      </c>
      <c r="E71" s="27">
        <v>144</v>
      </c>
      <c r="F71" s="27">
        <v>190</v>
      </c>
    </row>
    <row r="72" spans="1:6" x14ac:dyDescent="0.25">
      <c r="B72"/>
      <c r="C72" t="s">
        <v>4665</v>
      </c>
      <c r="D72" s="27">
        <v>9</v>
      </c>
      <c r="E72" s="27">
        <v>7</v>
      </c>
      <c r="F72" s="27">
        <v>16</v>
      </c>
    </row>
    <row r="73" spans="1:6" x14ac:dyDescent="0.25">
      <c r="B73"/>
      <c r="C73" t="s">
        <v>4770</v>
      </c>
      <c r="E73" s="27">
        <v>1</v>
      </c>
      <c r="F73" s="27">
        <v>1</v>
      </c>
    </row>
    <row r="74" spans="1:6" x14ac:dyDescent="0.25">
      <c r="B74">
        <v>11</v>
      </c>
      <c r="C74" t="s">
        <v>4665</v>
      </c>
      <c r="D74" s="27">
        <v>1</v>
      </c>
      <c r="E74" s="27"/>
      <c r="F74" s="27">
        <v>1</v>
      </c>
    </row>
    <row r="75" spans="1:6" x14ac:dyDescent="0.25">
      <c r="B75">
        <v>10</v>
      </c>
      <c r="C75" t="s">
        <v>2259</v>
      </c>
      <c r="D75" s="27">
        <v>7</v>
      </c>
      <c r="E75" s="27">
        <v>24</v>
      </c>
      <c r="F75" s="27">
        <v>31</v>
      </c>
    </row>
    <row r="76" spans="1:6" x14ac:dyDescent="0.25">
      <c r="B76"/>
      <c r="C76" t="s">
        <v>6585</v>
      </c>
      <c r="E76" s="27">
        <v>1</v>
      </c>
      <c r="F76" s="27">
        <v>1</v>
      </c>
    </row>
    <row r="77" spans="1:6" x14ac:dyDescent="0.25">
      <c r="B77"/>
      <c r="C77" t="s">
        <v>3902</v>
      </c>
      <c r="E77" s="27">
        <v>2</v>
      </c>
      <c r="F77" s="27">
        <v>2</v>
      </c>
    </row>
    <row r="78" spans="1:6" x14ac:dyDescent="0.25">
      <c r="B78"/>
      <c r="C78" t="s">
        <v>4874</v>
      </c>
      <c r="E78" s="27">
        <v>4</v>
      </c>
      <c r="F78" s="27">
        <v>4</v>
      </c>
    </row>
    <row r="79" spans="1:6" x14ac:dyDescent="0.25">
      <c r="B79"/>
      <c r="C79" t="s">
        <v>4915</v>
      </c>
      <c r="E79" s="27">
        <v>1</v>
      </c>
      <c r="F79" s="27">
        <v>1</v>
      </c>
    </row>
    <row r="80" spans="1:6" x14ac:dyDescent="0.25">
      <c r="B80"/>
      <c r="C80" t="s">
        <v>6686</v>
      </c>
      <c r="E80" s="27">
        <v>1</v>
      </c>
      <c r="F80" s="27">
        <v>1</v>
      </c>
    </row>
    <row r="81" spans="1:6" x14ac:dyDescent="0.25">
      <c r="B81">
        <v>9</v>
      </c>
      <c r="C81" t="s">
        <v>6535</v>
      </c>
      <c r="D81" s="27">
        <v>1</v>
      </c>
      <c r="E81" s="27">
        <v>1</v>
      </c>
      <c r="F81" s="27">
        <v>2</v>
      </c>
    </row>
    <row r="82" spans="1:6" x14ac:dyDescent="0.25">
      <c r="B82"/>
      <c r="C82" t="s">
        <v>3905</v>
      </c>
      <c r="E82" s="27">
        <v>2</v>
      </c>
      <c r="F82" s="27">
        <v>2</v>
      </c>
    </row>
    <row r="83" spans="1:6" x14ac:dyDescent="0.25">
      <c r="B83"/>
      <c r="C83" t="s">
        <v>6331</v>
      </c>
      <c r="E83" s="27">
        <v>1</v>
      </c>
      <c r="F83" s="27">
        <v>1</v>
      </c>
    </row>
    <row r="84" spans="1:6" x14ac:dyDescent="0.25">
      <c r="B84"/>
      <c r="C84" t="s">
        <v>6686</v>
      </c>
      <c r="D84" s="27">
        <v>30</v>
      </c>
      <c r="E84" s="27">
        <v>56</v>
      </c>
      <c r="F84" s="27">
        <v>86</v>
      </c>
    </row>
    <row r="85" spans="1:6" x14ac:dyDescent="0.25">
      <c r="A85" t="s">
        <v>4682</v>
      </c>
      <c r="B85">
        <v>12</v>
      </c>
      <c r="C85" t="s">
        <v>4669</v>
      </c>
      <c r="E85" s="27">
        <v>1</v>
      </c>
      <c r="F85" s="27">
        <v>1</v>
      </c>
    </row>
    <row r="86" spans="1:6" x14ac:dyDescent="0.25">
      <c r="B86">
        <v>10</v>
      </c>
      <c r="C86" t="s">
        <v>6686</v>
      </c>
      <c r="D86" s="27">
        <v>1</v>
      </c>
      <c r="E86" s="27"/>
      <c r="F86" s="27">
        <v>1</v>
      </c>
    </row>
    <row r="87" spans="1:6" x14ac:dyDescent="0.25">
      <c r="A87" t="s">
        <v>2466</v>
      </c>
      <c r="B87">
        <v>10</v>
      </c>
      <c r="C87" t="s">
        <v>2259</v>
      </c>
      <c r="E87" s="27">
        <v>13</v>
      </c>
      <c r="F87" s="27">
        <v>13</v>
      </c>
    </row>
    <row r="88" spans="1:6" x14ac:dyDescent="0.25">
      <c r="B88">
        <v>9</v>
      </c>
      <c r="C88" t="s">
        <v>6686</v>
      </c>
      <c r="D88" s="27">
        <v>1</v>
      </c>
      <c r="E88" s="27">
        <v>10</v>
      </c>
      <c r="F88" s="27">
        <v>11</v>
      </c>
    </row>
    <row r="89" spans="1:6" x14ac:dyDescent="0.25">
      <c r="A89" t="s">
        <v>4338</v>
      </c>
      <c r="B89">
        <v>10</v>
      </c>
      <c r="C89" t="s">
        <v>2259</v>
      </c>
      <c r="D89" s="27">
        <v>1</v>
      </c>
      <c r="E89" s="27">
        <v>6</v>
      </c>
      <c r="F89" s="27">
        <v>7</v>
      </c>
    </row>
    <row r="90" spans="1:6" x14ac:dyDescent="0.25">
      <c r="A90" t="s">
        <v>4726</v>
      </c>
      <c r="B90">
        <v>11</v>
      </c>
      <c r="C90" t="s">
        <v>4665</v>
      </c>
      <c r="E90" s="27">
        <v>2</v>
      </c>
      <c r="F90" s="27">
        <v>2</v>
      </c>
    </row>
    <row r="91" spans="1:6" x14ac:dyDescent="0.25">
      <c r="A91" t="s">
        <v>1348</v>
      </c>
      <c r="B91">
        <v>14</v>
      </c>
      <c r="C91" t="s">
        <v>6577</v>
      </c>
      <c r="D91" s="27">
        <v>1</v>
      </c>
      <c r="E91" s="27"/>
      <c r="F91" s="27">
        <v>1</v>
      </c>
    </row>
    <row r="92" spans="1:6" x14ac:dyDescent="0.25">
      <c r="B92"/>
      <c r="C92" t="s">
        <v>4932</v>
      </c>
      <c r="E92" s="27">
        <v>1</v>
      </c>
      <c r="F92" s="27">
        <v>1</v>
      </c>
    </row>
    <row r="93" spans="1:6" x14ac:dyDescent="0.25">
      <c r="B93">
        <v>12</v>
      </c>
      <c r="C93" t="s">
        <v>2402</v>
      </c>
      <c r="E93" s="27">
        <v>1</v>
      </c>
      <c r="F93" s="27">
        <v>1</v>
      </c>
    </row>
    <row r="94" spans="1:6" x14ac:dyDescent="0.25">
      <c r="B94"/>
      <c r="C94" t="s">
        <v>4669</v>
      </c>
      <c r="E94" s="27">
        <v>1</v>
      </c>
      <c r="F94" s="27">
        <v>1</v>
      </c>
    </row>
    <row r="95" spans="1:6" x14ac:dyDescent="0.25">
      <c r="B95"/>
      <c r="C95" t="s">
        <v>6014</v>
      </c>
      <c r="E95" s="27">
        <v>1</v>
      </c>
      <c r="F95" s="27">
        <v>1</v>
      </c>
    </row>
    <row r="96" spans="1:6" x14ac:dyDescent="0.25">
      <c r="B96">
        <v>11</v>
      </c>
      <c r="C96" t="s">
        <v>2398</v>
      </c>
      <c r="E96" s="27">
        <v>1</v>
      </c>
      <c r="F96" s="27">
        <v>1</v>
      </c>
    </row>
    <row r="97" spans="1:6" x14ac:dyDescent="0.25">
      <c r="B97"/>
      <c r="C97" t="s">
        <v>4926</v>
      </c>
      <c r="D97" s="27">
        <v>2</v>
      </c>
      <c r="E97" s="27"/>
      <c r="F97" s="27">
        <v>2</v>
      </c>
    </row>
    <row r="98" spans="1:6" x14ac:dyDescent="0.25">
      <c r="B98"/>
      <c r="C98" t="s">
        <v>4665</v>
      </c>
      <c r="D98" s="27">
        <v>3</v>
      </c>
      <c r="E98" s="27">
        <v>2</v>
      </c>
      <c r="F98" s="27">
        <v>5</v>
      </c>
    </row>
    <row r="99" spans="1:6" x14ac:dyDescent="0.25">
      <c r="B99"/>
      <c r="C99" t="s">
        <v>4734</v>
      </c>
      <c r="D99" s="27">
        <v>1</v>
      </c>
      <c r="E99" s="27"/>
      <c r="F99" s="27">
        <v>1</v>
      </c>
    </row>
    <row r="100" spans="1:6" x14ac:dyDescent="0.25">
      <c r="B100">
        <v>10</v>
      </c>
      <c r="C100" t="s">
        <v>2259</v>
      </c>
      <c r="D100" s="27">
        <v>44</v>
      </c>
      <c r="E100" s="27">
        <v>97</v>
      </c>
      <c r="F100" s="27">
        <v>141</v>
      </c>
    </row>
    <row r="101" spans="1:6" x14ac:dyDescent="0.25">
      <c r="B101"/>
      <c r="C101" t="s">
        <v>4819</v>
      </c>
      <c r="E101" s="27">
        <v>6</v>
      </c>
      <c r="F101" s="27">
        <v>6</v>
      </c>
    </row>
    <row r="102" spans="1:6" x14ac:dyDescent="0.25">
      <c r="B102"/>
      <c r="C102" t="s">
        <v>4812</v>
      </c>
      <c r="E102" s="27">
        <v>1</v>
      </c>
      <c r="F102" s="27">
        <v>1</v>
      </c>
    </row>
    <row r="103" spans="1:6" x14ac:dyDescent="0.25">
      <c r="B103"/>
      <c r="C103" t="s">
        <v>4825</v>
      </c>
      <c r="E103" s="27">
        <v>1</v>
      </c>
      <c r="F103" s="27">
        <v>1</v>
      </c>
    </row>
    <row r="104" spans="1:6" x14ac:dyDescent="0.25">
      <c r="B104"/>
      <c r="C104" t="s">
        <v>4904</v>
      </c>
      <c r="E104" s="27">
        <v>1</v>
      </c>
      <c r="F104" s="27">
        <v>1</v>
      </c>
    </row>
    <row r="105" spans="1:6" x14ac:dyDescent="0.25">
      <c r="B105"/>
      <c r="C105" t="s">
        <v>4815</v>
      </c>
      <c r="E105" s="27">
        <v>1</v>
      </c>
      <c r="F105" s="27">
        <v>1</v>
      </c>
    </row>
    <row r="106" spans="1:6" x14ac:dyDescent="0.25">
      <c r="B106"/>
      <c r="C106" t="s">
        <v>5273</v>
      </c>
      <c r="E106" s="27">
        <v>1</v>
      </c>
      <c r="F106" s="27">
        <v>1</v>
      </c>
    </row>
    <row r="107" spans="1:6" x14ac:dyDescent="0.25">
      <c r="B107">
        <v>9</v>
      </c>
      <c r="C107" t="s">
        <v>6680</v>
      </c>
      <c r="D107" s="27">
        <v>1</v>
      </c>
      <c r="E107" s="27"/>
      <c r="F107" s="27">
        <v>1</v>
      </c>
    </row>
    <row r="108" spans="1:6" x14ac:dyDescent="0.25">
      <c r="B108"/>
      <c r="C108" t="s">
        <v>6652</v>
      </c>
      <c r="D108" s="27">
        <v>1</v>
      </c>
      <c r="E108" s="27"/>
      <c r="F108" s="27">
        <v>1</v>
      </c>
    </row>
    <row r="109" spans="1:6" x14ac:dyDescent="0.25">
      <c r="B109"/>
      <c r="C109" t="s">
        <v>6572</v>
      </c>
      <c r="E109" s="27">
        <v>1</v>
      </c>
      <c r="F109" s="27">
        <v>1</v>
      </c>
    </row>
    <row r="110" spans="1:6" x14ac:dyDescent="0.25">
      <c r="B110"/>
      <c r="C110" t="s">
        <v>3410</v>
      </c>
      <c r="D110" s="27">
        <v>2</v>
      </c>
      <c r="E110" s="27"/>
      <c r="F110" s="27">
        <v>2</v>
      </c>
    </row>
    <row r="111" spans="1:6" x14ac:dyDescent="0.25">
      <c r="B111"/>
      <c r="C111" t="s">
        <v>6686</v>
      </c>
      <c r="D111" s="27">
        <v>307</v>
      </c>
      <c r="E111" s="27">
        <v>517</v>
      </c>
      <c r="F111" s="27">
        <v>824</v>
      </c>
    </row>
    <row r="112" spans="1:6" x14ac:dyDescent="0.25">
      <c r="A112" t="s">
        <v>4945</v>
      </c>
      <c r="B112">
        <v>9</v>
      </c>
      <c r="C112" t="s">
        <v>4941</v>
      </c>
      <c r="E112" s="27">
        <v>1</v>
      </c>
      <c r="F112" s="27">
        <v>1</v>
      </c>
    </row>
    <row r="113" spans="1:6" x14ac:dyDescent="0.25">
      <c r="A113" t="s">
        <v>4953</v>
      </c>
      <c r="B113">
        <v>9</v>
      </c>
      <c r="C113" t="s">
        <v>4941</v>
      </c>
      <c r="E113" s="27">
        <v>1</v>
      </c>
      <c r="F113" s="27">
        <v>1</v>
      </c>
    </row>
    <row r="114" spans="1:6" x14ac:dyDescent="0.25">
      <c r="A114" t="s">
        <v>4936</v>
      </c>
      <c r="B114">
        <v>9</v>
      </c>
      <c r="C114" t="s">
        <v>6686</v>
      </c>
      <c r="E114" s="27">
        <v>1</v>
      </c>
      <c r="F114" s="27">
        <v>1</v>
      </c>
    </row>
    <row r="115" spans="1:6" x14ac:dyDescent="0.25">
      <c r="A115" t="s">
        <v>4949</v>
      </c>
      <c r="B115">
        <v>9</v>
      </c>
      <c r="C115" t="s">
        <v>4941</v>
      </c>
      <c r="E115" s="27">
        <v>1</v>
      </c>
      <c r="F115" s="27">
        <v>1</v>
      </c>
    </row>
    <row r="116" spans="1:6" x14ac:dyDescent="0.25">
      <c r="A116" t="s">
        <v>4940</v>
      </c>
      <c r="B116">
        <v>9</v>
      </c>
      <c r="C116" t="s">
        <v>4941</v>
      </c>
      <c r="E116" s="27">
        <v>1</v>
      </c>
      <c r="F116" s="27">
        <v>1</v>
      </c>
    </row>
    <row r="117" spans="1:6" x14ac:dyDescent="0.25">
      <c r="A117" t="s">
        <v>4845</v>
      </c>
      <c r="B117">
        <v>10</v>
      </c>
      <c r="C117" t="s">
        <v>4874</v>
      </c>
      <c r="D117" s="27">
        <v>2</v>
      </c>
      <c r="E117" s="27">
        <v>5</v>
      </c>
      <c r="F117" s="27">
        <v>7</v>
      </c>
    </row>
    <row r="118" spans="1:6" x14ac:dyDescent="0.25">
      <c r="B118">
        <v>9</v>
      </c>
      <c r="C118" t="s">
        <v>6686</v>
      </c>
      <c r="E118" s="27">
        <v>4</v>
      </c>
      <c r="F118" s="27">
        <v>4</v>
      </c>
    </row>
    <row r="119" spans="1:6" x14ac:dyDescent="0.25">
      <c r="A119" t="s">
        <v>5179</v>
      </c>
      <c r="B119">
        <v>14</v>
      </c>
      <c r="C119" t="s">
        <v>6686</v>
      </c>
      <c r="D119" s="27">
        <v>1</v>
      </c>
      <c r="E119" s="27"/>
      <c r="F119" s="27">
        <v>1</v>
      </c>
    </row>
    <row r="120" spans="1:6" x14ac:dyDescent="0.25">
      <c r="A120" t="s">
        <v>2685</v>
      </c>
      <c r="B120">
        <v>12</v>
      </c>
      <c r="C120" t="s">
        <v>4669</v>
      </c>
      <c r="E120" s="27">
        <v>2</v>
      </c>
      <c r="F120" s="27">
        <v>2</v>
      </c>
    </row>
    <row r="121" spans="1:6" x14ac:dyDescent="0.25">
      <c r="B121">
        <v>11</v>
      </c>
      <c r="C121" t="s">
        <v>4665</v>
      </c>
      <c r="D121" s="27">
        <v>2</v>
      </c>
      <c r="E121" s="27">
        <v>1</v>
      </c>
      <c r="F121" s="27">
        <v>3</v>
      </c>
    </row>
    <row r="122" spans="1:6" x14ac:dyDescent="0.25">
      <c r="B122">
        <v>10</v>
      </c>
      <c r="C122" t="s">
        <v>2259</v>
      </c>
      <c r="E122" s="27">
        <v>1</v>
      </c>
      <c r="F122" s="27">
        <v>1</v>
      </c>
    </row>
    <row r="123" spans="1:6" x14ac:dyDescent="0.25">
      <c r="A123" t="s">
        <v>2494</v>
      </c>
      <c r="B123">
        <v>12</v>
      </c>
      <c r="C123" t="s">
        <v>4669</v>
      </c>
      <c r="D123" s="27">
        <v>2</v>
      </c>
      <c r="E123" s="27">
        <v>5</v>
      </c>
      <c r="F123" s="27">
        <v>7</v>
      </c>
    </row>
    <row r="124" spans="1:6" x14ac:dyDescent="0.25">
      <c r="B124">
        <v>11</v>
      </c>
      <c r="C124" t="s">
        <v>4665</v>
      </c>
      <c r="D124" s="27">
        <v>4</v>
      </c>
      <c r="E124" s="27">
        <v>6</v>
      </c>
      <c r="F124" s="27">
        <v>10</v>
      </c>
    </row>
    <row r="125" spans="1:6" x14ac:dyDescent="0.25">
      <c r="B125">
        <v>9</v>
      </c>
      <c r="C125" t="s">
        <v>6686</v>
      </c>
      <c r="D125" s="27">
        <v>11</v>
      </c>
      <c r="E125" s="27">
        <v>18</v>
      </c>
      <c r="F125" s="27">
        <v>29</v>
      </c>
    </row>
    <row r="126" spans="1:6" x14ac:dyDescent="0.25">
      <c r="A126" t="s">
        <v>6685</v>
      </c>
      <c r="B126"/>
      <c r="D126" s="27">
        <v>643</v>
      </c>
      <c r="E126" s="27">
        <v>1624</v>
      </c>
      <c r="F126" s="27">
        <v>2267</v>
      </c>
    </row>
    <row r="127" spans="1:6" x14ac:dyDescent="0.25">
      <c r="B127"/>
      <c r="D127"/>
    </row>
    <row r="128" spans="1:6" x14ac:dyDescent="0.25">
      <c r="B128"/>
      <c r="D128"/>
    </row>
    <row r="129" spans="1:4" x14ac:dyDescent="0.25">
      <c r="B129"/>
      <c r="D129"/>
    </row>
    <row r="130" spans="1:4" x14ac:dyDescent="0.25">
      <c r="B130"/>
      <c r="D130"/>
    </row>
    <row r="131" spans="1:4" x14ac:dyDescent="0.25">
      <c r="B131"/>
      <c r="D131"/>
    </row>
    <row r="132" spans="1:4" x14ac:dyDescent="0.25">
      <c r="A132" s="137" t="s">
        <v>7278</v>
      </c>
      <c r="B132"/>
      <c r="D132"/>
    </row>
    <row r="133" spans="1:4" x14ac:dyDescent="0.25">
      <c r="A133" s="26" t="s">
        <v>7203</v>
      </c>
      <c r="B133" t="s">
        <v>17</v>
      </c>
      <c r="D133"/>
    </row>
    <row r="135" spans="1:4" x14ac:dyDescent="0.25">
      <c r="A135" t="s">
        <v>7277</v>
      </c>
      <c r="B135"/>
    </row>
    <row r="136" spans="1:4" x14ac:dyDescent="0.25">
      <c r="A136">
        <v>162</v>
      </c>
      <c r="B136"/>
    </row>
    <row r="137" spans="1:4" x14ac:dyDescent="0.25">
      <c r="B137"/>
    </row>
    <row r="138" spans="1:4" x14ac:dyDescent="0.25">
      <c r="B138"/>
    </row>
    <row r="139" spans="1:4" x14ac:dyDescent="0.25">
      <c r="B139"/>
    </row>
    <row r="140" spans="1:4" ht="15.75" thickBot="1" x14ac:dyDescent="0.3">
      <c r="B140"/>
    </row>
    <row r="141" spans="1:4" ht="15.75" thickBot="1" x14ac:dyDescent="0.3">
      <c r="A141" s="203" t="s">
        <v>7282</v>
      </c>
      <c r="B141" s="204">
        <f>SUM(A136,F126)</f>
        <v>2429</v>
      </c>
    </row>
    <row r="142" spans="1:4" x14ac:dyDescent="0.25">
      <c r="B142"/>
    </row>
    <row r="143" spans="1:4" x14ac:dyDescent="0.25">
      <c r="B143"/>
    </row>
    <row r="144" spans="1:4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</sheetData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6DDBEA59F013459CA59435025D78C6" ma:contentTypeVersion="0" ma:contentTypeDescription="Crear un documento." ma:contentTypeScope="" ma:versionID="4452e7b75c8644850e691453fe3680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7d8f638d193cf74bf73c5be5128db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6CCA96-2221-49FB-B0C9-51ED157E823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9BA125-C950-4C7D-ADB7-4EDD6B098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0FA33B-4BA0-4541-A59A-1709DB644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Resumo</vt:lpstr>
      <vt:lpstr>V-1,11 xornada_completa</vt:lpstr>
      <vt:lpstr>V-1,11 xornada non completa</vt:lpstr>
      <vt:lpstr>retribucións</vt:lpstr>
      <vt:lpstr>Tabla dinámica</vt:lpstr>
    </vt:vector>
  </TitlesOfParts>
  <Company>Consellería de Facenda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Iglesias Fernández, Verónica</dc:creator>
  <cp:lastModifiedBy>LSi05</cp:lastModifiedBy>
  <cp:lastPrinted>2023-03-17T09:28:44Z</cp:lastPrinted>
  <dcterms:created xsi:type="dcterms:W3CDTF">2022-10-07T10:19:14Z</dcterms:created>
  <dcterms:modified xsi:type="dcterms:W3CDTF">2023-03-17T18:53:34Z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0x0101008D6DDBEA59F013459CA59435025D78C6</vt:lpwstr>
  </property>
</Properties>
</file>